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업무폴더\03.설계도\CAV사업\240722 전체성과품\전체성과품\04_통신내역\통신내역\"/>
    </mc:Choice>
  </mc:AlternateContent>
  <xr:revisionPtr revIDLastSave="0" documentId="13_ncr:1_{1FC849AD-D5FE-4567-99AE-C2CF8B8B6C7F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원가계산" sheetId="16" r:id="rId1"/>
    <sheet name="총괄표" sheetId="11" r:id="rId2"/>
    <sheet name="내역서" sheetId="10" r:id="rId3"/>
    <sheet name="일대목차" sheetId="12" state="hidden" r:id="rId4"/>
    <sheet name="일위대가" sheetId="9" state="hidden" r:id="rId5"/>
    <sheet name="일위노임" sheetId="15" state="hidden" r:id="rId6"/>
    <sheet name="합산자재" sheetId="6" state="hidden" r:id="rId7"/>
    <sheet name="단가조사" sheetId="7" state="hidden" r:id="rId8"/>
    <sheet name="옵션" sheetId="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IntlFixup" hidden="1">TRUE</definedName>
    <definedName name="__JJ132">[1]중기일위대가!$J$136</definedName>
    <definedName name="__JK132">[1]중기일위대가!$K$136</definedName>
    <definedName name="__JN132">[1]중기일위대가!$I$136</definedName>
    <definedName name="__p1">#REF!</definedName>
    <definedName name="_95년_포상금_지급내역">#REF!</definedName>
    <definedName name="_Fill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1">#REF!</definedName>
    <definedName name="_Parse_In" hidden="1">#REF!</definedName>
    <definedName name="_Regression_Int" hidden="1">1</definedName>
    <definedName name="_Sort" hidden="1">#REF!</definedName>
    <definedName name="a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f">[2]개발계획수립!$B$13:$I$131</definedName>
    <definedName name="b">#REF!</definedName>
    <definedName name="BOX형수로집계">#REF!</definedName>
    <definedName name="CV_1C">#REF!</definedName>
    <definedName name="d">#REF!</definedName>
    <definedName name="_xlnm.Database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#REF!</definedName>
    <definedName name="FHFK" hidden="1">#REF!</definedName>
    <definedName name="GEMCO" hidden="1">#REF!</definedName>
    <definedName name="gfgdfg" hidden="1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>#REF!</definedName>
    <definedName name="ooo" hidden="1">#REF!</definedName>
    <definedName name="OPOP" hidden="1">#REF!</definedName>
    <definedName name="OPP" hidden="1">#REF!</definedName>
    <definedName name="OPPP" hidden="1">#REF!</definedName>
    <definedName name="P">#REF!</definedName>
    <definedName name="_xlnm.Print_Area" localSheetId="2">내역서!$A$1:$Q$75</definedName>
    <definedName name="_xlnm.Print_Area" localSheetId="0">원가계산!$A$1:$Q$35</definedName>
    <definedName name="_xlnm.Print_Area" localSheetId="5">일위노임!$A$1:$T$211</definedName>
    <definedName name="_xlnm.Print_Area" localSheetId="4">일위대가!$A$1:$Q$393</definedName>
    <definedName name="_xlnm.Print_Area" localSheetId="1">총괄표!$A$1:$Q$158</definedName>
    <definedName name="_xlnm.Print_Area">#REF!</definedName>
    <definedName name="Print_Area_MI">#REF!</definedName>
    <definedName name="_xlnm.Print_Titles" localSheetId="2">내역서!$1:$3</definedName>
    <definedName name="_xlnm.Print_Titles" localSheetId="7">단가조사!$1:$3</definedName>
    <definedName name="_xlnm.Print_Titles" localSheetId="3">일대목차!$1:$3</definedName>
    <definedName name="_xlnm.Print_Titles" localSheetId="5">일위노임!$1:$3</definedName>
    <definedName name="_xlnm.Print_Titles" localSheetId="4">일위대가!$1:$3</definedName>
    <definedName name="_xlnm.Print_Titles" localSheetId="1">총괄표!$1:$3</definedName>
    <definedName name="_xlnm.Print_Titles" localSheetId="6">합산자재!$1:$3</definedName>
    <definedName name="_xlnm.Print_Titles">#REF!</definedName>
    <definedName name="Q">#REF!</definedName>
    <definedName name="qw" hidden="1">{#N/A,#N/A,FALSE,"단가표지"}</definedName>
    <definedName name="RK" hidden="1">#REF!</definedName>
    <definedName name="SIZE">#REF!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TTT" hidden="1">#REF!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F74ED08_7DE6_11D4_BC29_005004C1F3AD_.wvu.PrintTitles" hidden="1">#REF!</definedName>
    <definedName name="zx" hidden="1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아" hidden="1">#REF!</definedName>
    <definedName name="강감찬">#REF!</definedName>
    <definedName name="강아지" hidden="1">#REF!</definedName>
    <definedName name="거ㅏ" hidden="1">#REF!</definedName>
    <definedName name="결표지" hidden="1">{#N/A,#N/A,FALSE,"표지"}</definedName>
    <definedName name="경계점말뚝">'[3]2.재료비'!#REF!</definedName>
    <definedName name="계약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[4]상세!$G$24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[5]내역서!#REF!</definedName>
    <definedName name="공사비">#REF!</definedName>
    <definedName name="공업용뇌관2">'[3]2.재료비'!#REF!</definedName>
    <definedName name="공통가설" hidden="1">#REF!</definedName>
    <definedName name="교육">[5]내역서!#REF!</definedName>
    <definedName name="교통">[5]내역서!#REF!</definedName>
    <definedName name="구산갑지" hidden="1">#REF!</definedName>
    <definedName name="기간">#REF!</definedName>
    <definedName name="김김김" hidden="1">{#N/A,#N/A,FALSE,"속도"}</definedName>
    <definedName name="김유신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다이너마이트2">'[3]2.재료비'!#REF!</definedName>
    <definedName name="단가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순공종">#REF!</definedName>
    <definedName name="대경설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[5]내역서!#REF!</definedName>
    <definedName name="대기질측정">[5]내역서!#REF!</definedName>
    <definedName name="대안설정">[5]내역서!#REF!</definedName>
    <definedName name="덕흥흥건축" hidden="1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식물상">[5]내역서!#REF!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#REF!</definedName>
    <definedName name="ㅁ1">[6]예산총괄표!#REF!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수">#REF!</definedName>
    <definedName name="문화재">[5]내역서!#REF!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#REF!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백색페인트">[7]예측단가간지!$D$21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1">#REF!</definedName>
    <definedName name="보정계수2">#REF!</definedName>
    <definedName name="보정계수3">#REF!</definedName>
    <definedName name="보조">[4]상세!$G$27</definedName>
    <definedName name="보통공종">#REF!</definedName>
    <definedName name="보통인부">'[3]1.인건비'!$H$12</definedName>
    <definedName name="복잡공종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닐전화선">'[3]2.재료비'!#REF!</definedName>
    <definedName name="뿌로마이드">'[3]2.재료비'!#REF!</definedName>
    <definedName name="ㅅㅅ" hidden="1">#REF!</definedName>
    <definedName name="ㅅㅅㅆㅆㅆ" hidden="1">{#N/A,#N/A,FALSE,"표지"}</definedName>
    <definedName name="사정">[5]내역서!#REF!</definedName>
    <definedName name="사후환경조사">[5]내역서!#REF!</definedName>
    <definedName name="산업">[5]내역서!#REF!</definedName>
    <definedName name="삼우설비" hidden="1">#REF!</definedName>
    <definedName name="선택">#REF!</definedName>
    <definedName name="설" hidden="1">#REF!</definedName>
    <definedName name="설계규모">#REF!</definedName>
    <definedName name="설변사유" hidden="1">{#N/A,#N/A,TRUE,"1";#N/A,#N/A,TRUE,"2";#N/A,#N/A,TRUE,"3";#N/A,#N/A,TRUE,"4";#N/A,#N/A,TRUE,"5";#N/A,#N/A,TRUE,"6";#N/A,#N/A,TRUE,"7"}</definedName>
    <definedName name="섹션오일페이퍼">'[3]2.재료비'!#REF!</definedName>
    <definedName name="소음진동">[5]내역서!#REF!</definedName>
    <definedName name="수리수문">[5]내역서!#REF!</definedName>
    <definedName name="수질">[5]내역서!#REF!</definedName>
    <definedName name="수질측정">[5]내역서!#REF!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행적용임금">#REF!</definedName>
    <definedName name="심도조사기계손료">'[3]12.보오링'!#REF!</definedName>
    <definedName name="ㅇㄹ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[5]내역서!#REF!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오수맨홀수량2">#REF!</definedName>
    <definedName name="오수맨홀집계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hidden="1">#REF!</definedName>
    <definedName name="요약문">[5]내역서!#REF!</definedName>
    <definedName name="용역개요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락경관">[5]내역서!#REF!</definedName>
    <definedName name="위생공중보건">[5]내역서!#REF!</definedName>
    <definedName name="유관순">#REF!</definedName>
    <definedName name="육상동식물">[5]내역서!#REF!</definedName>
    <definedName name="육수동식물">[5]내역서!#REF!</definedName>
    <definedName name="이순신">#REF!</definedName>
    <definedName name="이율곡">#REF!</definedName>
    <definedName name="인구">[5]내역서!#REF!</definedName>
    <definedName name="인월수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수">#REF!</definedName>
    <definedName name="일위">#REF!</definedName>
    <definedName name="일조장해">[5]내역서!#REF!</definedName>
    <definedName name="잉크">[7]예측단가간지!$D$20</definedName>
    <definedName name="자동차OD">[8]현장조사!$J$25</definedName>
    <definedName name="자재단가근거" hidden="1">#REF!</definedName>
    <definedName name="작은금액인월수_X2">#REF!</definedName>
    <definedName name="저감방안수립">[5]내역서!#REF!</definedName>
    <definedName name="적용임금">#REF!</definedName>
    <definedName name="전기" hidden="1">#REF!</definedName>
    <definedName name="전기공사" hidden="1">#REF!</definedName>
    <definedName name="전파장해">[5]내역서!#REF!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[5]내역서!#REF!</definedName>
    <definedName name="주거">[5]내역서!#REF!</definedName>
    <definedName name="주민의견수렴">[5]내역서!#REF!</definedName>
    <definedName name="중급">[4]상세!$G$25</definedName>
    <definedName name="중급기능사">'[3]1.인건비'!$C$12</definedName>
    <definedName name="중급기술자">'[3]1.인건비'!$C$9</definedName>
    <definedName name="지구단위">#REF!</definedName>
    <definedName name="초급">[4]상세!$G$26</definedName>
    <definedName name="초급엔지니어링">#REF!</definedName>
    <definedName name="총공" hidden="1">{#N/A,#N/A,FALSE,"운반시간"}</definedName>
    <definedName name="최대값">#REF!</definedName>
    <definedName name="최소값">#REF!</definedName>
    <definedName name="코딩">[8]현장조사!$J$51</definedName>
    <definedName name="토목설계" hidden="1">{#N/A,#N/A,FALSE,"골재소요량";#N/A,#N/A,FALSE,"골재소요량"}</definedName>
    <definedName name="토양">[5]내역서!#REF!</definedName>
    <definedName name="토적표" hidden="1">#REF!</definedName>
    <definedName name="토지이용">[5]내역서!#REF!</definedName>
    <definedName name="특급">[4]상세!$G$23</definedName>
    <definedName name="특별인부">'[3]1.인건비'!$H$11</definedName>
    <definedName name="파카손료">'[3]18.공내수압탄성자연'!#REF!</definedName>
    <definedName name="평균">#REF!</definedName>
    <definedName name="폐기물">[5]내역서!#REF!</definedName>
    <definedName name="표지2" hidden="1">{#N/A,#N/A,FALSE,"단가표지"}</definedName>
    <definedName name="품_______명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합계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허균">#REF!</definedName>
    <definedName name="현장정착액">'[3]2.재료비'!#REF!</definedName>
    <definedName name="환경개요">#REF!</definedName>
    <definedName name="환경규모">#REF!</definedName>
    <definedName name="횟수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6" l="1"/>
  <c r="E42" i="16"/>
  <c r="F8" i="5" l="1"/>
  <c r="F7" i="5"/>
  <c r="F6" i="5"/>
  <c r="F5" i="5"/>
  <c r="F4" i="5"/>
  <c r="O29" i="11"/>
  <c r="O55" i="11"/>
  <c r="O80" i="11"/>
  <c r="O106" i="11"/>
  <c r="O132" i="11"/>
  <c r="O158" i="11"/>
  <c r="AE65" i="10"/>
  <c r="O68" i="10"/>
  <c r="O75" i="10"/>
  <c r="AE20" i="9"/>
  <c r="AE15" i="9"/>
  <c r="H5" i="9"/>
  <c r="M5" i="9"/>
  <c r="O6" i="9"/>
  <c r="H9" i="9"/>
  <c r="M9" i="9"/>
  <c r="O10" i="9"/>
  <c r="O15" i="9"/>
  <c r="O20" i="9"/>
  <c r="K23" i="9"/>
  <c r="L23" i="9" s="1"/>
  <c r="M23" i="9"/>
  <c r="N23" i="9" s="1"/>
  <c r="H24" i="9"/>
  <c r="M24" i="9"/>
  <c r="L25" i="9"/>
  <c r="N25" i="9"/>
  <c r="O26" i="9"/>
  <c r="H29" i="9"/>
  <c r="M29" i="9"/>
  <c r="O30" i="9"/>
  <c r="H33" i="9"/>
  <c r="M33" i="9"/>
  <c r="L34" i="9"/>
  <c r="N34" i="9"/>
  <c r="O35" i="9"/>
  <c r="K38" i="9"/>
  <c r="L38" i="9"/>
  <c r="M38" i="9"/>
  <c r="N38" i="9" s="1"/>
  <c r="K39" i="9"/>
  <c r="L39" i="9" s="1"/>
  <c r="M39" i="9"/>
  <c r="N39" i="9" s="1"/>
  <c r="K40" i="9"/>
  <c r="L40" i="9" s="1"/>
  <c r="M40" i="9"/>
  <c r="N40" i="9"/>
  <c r="K41" i="9"/>
  <c r="L41" i="9" s="1"/>
  <c r="M41" i="9"/>
  <c r="N41" i="9"/>
  <c r="L47" i="9"/>
  <c r="N47" i="9"/>
  <c r="H48" i="9"/>
  <c r="M48" i="9"/>
  <c r="H49" i="9"/>
  <c r="M49" i="9"/>
  <c r="H50" i="9"/>
  <c r="M50" i="9"/>
  <c r="L51" i="9"/>
  <c r="N51" i="9"/>
  <c r="O52" i="9"/>
  <c r="K55" i="9"/>
  <c r="L55" i="9"/>
  <c r="M55" i="9"/>
  <c r="N55" i="9" s="1"/>
  <c r="K56" i="9"/>
  <c r="L56" i="9"/>
  <c r="M56" i="9"/>
  <c r="N56" i="9" s="1"/>
  <c r="L57" i="9"/>
  <c r="N57" i="9"/>
  <c r="L58" i="9"/>
  <c r="N58" i="9"/>
  <c r="H59" i="9"/>
  <c r="M59" i="9"/>
  <c r="L60" i="9"/>
  <c r="N60" i="9"/>
  <c r="O61" i="9"/>
  <c r="K64" i="9"/>
  <c r="L64" i="9"/>
  <c r="M64" i="9"/>
  <c r="N64" i="9" s="1"/>
  <c r="K65" i="9"/>
  <c r="L65" i="9"/>
  <c r="M65" i="9"/>
  <c r="N65" i="9" s="1"/>
  <c r="L66" i="9"/>
  <c r="N66" i="9"/>
  <c r="L67" i="9"/>
  <c r="N67" i="9"/>
  <c r="H68" i="9"/>
  <c r="M68" i="9"/>
  <c r="L69" i="9"/>
  <c r="N69" i="9"/>
  <c r="O70" i="9"/>
  <c r="K73" i="9"/>
  <c r="L73" i="9" s="1"/>
  <c r="M73" i="9"/>
  <c r="N73" i="9" s="1"/>
  <c r="K74" i="9"/>
  <c r="L74" i="9" s="1"/>
  <c r="M74" i="9"/>
  <c r="N74" i="9"/>
  <c r="L75" i="9"/>
  <c r="N75" i="9"/>
  <c r="L76" i="9"/>
  <c r="N76" i="9"/>
  <c r="H77" i="9"/>
  <c r="M77" i="9"/>
  <c r="H78" i="9"/>
  <c r="M78" i="9"/>
  <c r="L79" i="9"/>
  <c r="N79" i="9"/>
  <c r="O80" i="9"/>
  <c r="K83" i="9"/>
  <c r="L83" i="9" s="1"/>
  <c r="M83" i="9"/>
  <c r="N83" i="9" s="1"/>
  <c r="K84" i="9"/>
  <c r="L84" i="9"/>
  <c r="M84" i="9"/>
  <c r="N84" i="9" s="1"/>
  <c r="L85" i="9"/>
  <c r="N85" i="9"/>
  <c r="L86" i="9"/>
  <c r="N86" i="9"/>
  <c r="H87" i="9"/>
  <c r="M87" i="9"/>
  <c r="H88" i="9"/>
  <c r="M88" i="9"/>
  <c r="L89" i="9"/>
  <c r="N89" i="9"/>
  <c r="O90" i="9"/>
  <c r="K93" i="9"/>
  <c r="L93" i="9" s="1"/>
  <c r="M93" i="9"/>
  <c r="N93" i="9"/>
  <c r="K94" i="9"/>
  <c r="L94" i="9" s="1"/>
  <c r="M94" i="9"/>
  <c r="N94" i="9" s="1"/>
  <c r="L95" i="9"/>
  <c r="N95" i="9"/>
  <c r="L96" i="9"/>
  <c r="N96" i="9"/>
  <c r="H97" i="9"/>
  <c r="M97" i="9"/>
  <c r="H98" i="9"/>
  <c r="M98" i="9"/>
  <c r="L99" i="9"/>
  <c r="N99" i="9"/>
  <c r="O100" i="9"/>
  <c r="K103" i="9"/>
  <c r="L103" i="9"/>
  <c r="M103" i="9"/>
  <c r="N103" i="9" s="1"/>
  <c r="K104" i="9"/>
  <c r="L104" i="9" s="1"/>
  <c r="M104" i="9"/>
  <c r="N104" i="9"/>
  <c r="L105" i="9"/>
  <c r="N105" i="9"/>
  <c r="H106" i="9"/>
  <c r="M106" i="9"/>
  <c r="L107" i="9"/>
  <c r="N107" i="9"/>
  <c r="O108" i="9"/>
  <c r="K111" i="9"/>
  <c r="L111" i="9" s="1"/>
  <c r="M111" i="9"/>
  <c r="N111" i="9" s="1"/>
  <c r="K112" i="9"/>
  <c r="L112" i="9" s="1"/>
  <c r="M112" i="9"/>
  <c r="N112" i="9" s="1"/>
  <c r="L113" i="9"/>
  <c r="N113" i="9"/>
  <c r="H114" i="9"/>
  <c r="M114" i="9"/>
  <c r="L115" i="9"/>
  <c r="N115" i="9"/>
  <c r="O116" i="9"/>
  <c r="K119" i="9"/>
  <c r="L119" i="9" s="1"/>
  <c r="M119" i="9"/>
  <c r="N119" i="9"/>
  <c r="K120" i="9"/>
  <c r="L120" i="9"/>
  <c r="M120" i="9"/>
  <c r="N120" i="9" s="1"/>
  <c r="L121" i="9"/>
  <c r="N121" i="9"/>
  <c r="H122" i="9"/>
  <c r="M122" i="9"/>
  <c r="L123" i="9"/>
  <c r="N123" i="9"/>
  <c r="O124" i="9"/>
  <c r="K127" i="9"/>
  <c r="L127" i="9"/>
  <c r="M127" i="9"/>
  <c r="N127" i="9" s="1"/>
  <c r="H128" i="9"/>
  <c r="M128" i="9"/>
  <c r="H129" i="9"/>
  <c r="M129" i="9"/>
  <c r="L130" i="9"/>
  <c r="N130" i="9"/>
  <c r="O131" i="9"/>
  <c r="K134" i="9"/>
  <c r="L134" i="9" s="1"/>
  <c r="M134" i="9"/>
  <c r="N134" i="9" s="1"/>
  <c r="H135" i="9"/>
  <c r="M135" i="9"/>
  <c r="H136" i="9"/>
  <c r="M136" i="9"/>
  <c r="L137" i="9"/>
  <c r="N137" i="9"/>
  <c r="O138" i="9"/>
  <c r="K141" i="9"/>
  <c r="L141" i="9" s="1"/>
  <c r="M141" i="9"/>
  <c r="N141" i="9"/>
  <c r="H142" i="9"/>
  <c r="M142" i="9"/>
  <c r="L143" i="9"/>
  <c r="N143" i="9"/>
  <c r="O144" i="9"/>
  <c r="K147" i="9"/>
  <c r="L147" i="9"/>
  <c r="M147" i="9"/>
  <c r="N147" i="9" s="1"/>
  <c r="H148" i="9"/>
  <c r="M148" i="9"/>
  <c r="L149" i="9"/>
  <c r="N149" i="9"/>
  <c r="O150" i="9"/>
  <c r="K153" i="9"/>
  <c r="L153" i="9"/>
  <c r="M153" i="9"/>
  <c r="N153" i="9"/>
  <c r="H154" i="9"/>
  <c r="M154" i="9"/>
  <c r="L155" i="9"/>
  <c r="N155" i="9"/>
  <c r="O156" i="9"/>
  <c r="K159" i="9"/>
  <c r="L159" i="9" s="1"/>
  <c r="M159" i="9"/>
  <c r="N159" i="9"/>
  <c r="H160" i="9"/>
  <c r="M160" i="9"/>
  <c r="L161" i="9"/>
  <c r="N161" i="9"/>
  <c r="O162" i="9"/>
  <c r="K165" i="9"/>
  <c r="L165" i="9" s="1"/>
  <c r="M165" i="9"/>
  <c r="N165" i="9" s="1"/>
  <c r="K166" i="9"/>
  <c r="L166" i="9" s="1"/>
  <c r="M166" i="9"/>
  <c r="N166" i="9" s="1"/>
  <c r="K167" i="9"/>
  <c r="L167" i="9"/>
  <c r="M167" i="9"/>
  <c r="N167" i="9" s="1"/>
  <c r="K168" i="9"/>
  <c r="L168" i="9"/>
  <c r="M168" i="9"/>
  <c r="N168" i="9"/>
  <c r="K169" i="9"/>
  <c r="L169" i="9" s="1"/>
  <c r="M169" i="9"/>
  <c r="N169" i="9"/>
  <c r="H170" i="9"/>
  <c r="M170" i="9"/>
  <c r="L171" i="9"/>
  <c r="N171" i="9"/>
  <c r="O172" i="9"/>
  <c r="K175" i="9"/>
  <c r="L175" i="9"/>
  <c r="M175" i="9"/>
  <c r="N175" i="9" s="1"/>
  <c r="K176" i="9"/>
  <c r="L176" i="9"/>
  <c r="M176" i="9"/>
  <c r="N176" i="9" s="1"/>
  <c r="K177" i="9"/>
  <c r="L177" i="9"/>
  <c r="M177" i="9"/>
  <c r="N177" i="9"/>
  <c r="K178" i="9"/>
  <c r="L178" i="9" s="1"/>
  <c r="M178" i="9"/>
  <c r="N178" i="9" s="1"/>
  <c r="K179" i="9"/>
  <c r="L179" i="9" s="1"/>
  <c r="M179" i="9"/>
  <c r="N179" i="9" s="1"/>
  <c r="H180" i="9"/>
  <c r="M180" i="9"/>
  <c r="L181" i="9"/>
  <c r="N181" i="9"/>
  <c r="O182" i="9"/>
  <c r="K185" i="9"/>
  <c r="L185" i="9" s="1"/>
  <c r="M185" i="9"/>
  <c r="N185" i="9"/>
  <c r="K186" i="9"/>
  <c r="L186" i="9" s="1"/>
  <c r="M186" i="9"/>
  <c r="N186" i="9" s="1"/>
  <c r="K187" i="9"/>
  <c r="L187" i="9" s="1"/>
  <c r="M187" i="9"/>
  <c r="N187" i="9" s="1"/>
  <c r="K188" i="9"/>
  <c r="L188" i="9" s="1"/>
  <c r="M188" i="9"/>
  <c r="N188" i="9" s="1"/>
  <c r="K189" i="9"/>
  <c r="L189" i="9" s="1"/>
  <c r="M189" i="9"/>
  <c r="N189" i="9"/>
  <c r="H190" i="9"/>
  <c r="M190" i="9"/>
  <c r="L191" i="9"/>
  <c r="N191" i="9"/>
  <c r="O192" i="9"/>
  <c r="H195" i="9"/>
  <c r="M195" i="9"/>
  <c r="L196" i="9"/>
  <c r="N196" i="9"/>
  <c r="O197" i="9"/>
  <c r="K200" i="9"/>
  <c r="L200" i="9" s="1"/>
  <c r="M200" i="9"/>
  <c r="N200" i="9"/>
  <c r="H201" i="9"/>
  <c r="M201" i="9"/>
  <c r="L202" i="9"/>
  <c r="N202" i="9"/>
  <c r="O203" i="9"/>
  <c r="K206" i="9"/>
  <c r="L206" i="9" s="1"/>
  <c r="M206" i="9"/>
  <c r="N206" i="9" s="1"/>
  <c r="H207" i="9"/>
  <c r="M207" i="9"/>
  <c r="L208" i="9"/>
  <c r="N208" i="9"/>
  <c r="O209" i="9"/>
  <c r="K212" i="9"/>
  <c r="L212" i="9" s="1"/>
  <c r="M212" i="9"/>
  <c r="N212" i="9"/>
  <c r="H213" i="9"/>
  <c r="M213" i="9"/>
  <c r="L214" i="9"/>
  <c r="N214" i="9"/>
  <c r="O215" i="9"/>
  <c r="K218" i="9"/>
  <c r="L218" i="9" s="1"/>
  <c r="M218" i="9"/>
  <c r="N218" i="9" s="1"/>
  <c r="H219" i="9"/>
  <c r="M219" i="9"/>
  <c r="L220" i="9"/>
  <c r="N220" i="9"/>
  <c r="O221" i="9"/>
  <c r="K224" i="9"/>
  <c r="L224" i="9"/>
  <c r="M224" i="9"/>
  <c r="N224" i="9"/>
  <c r="K225" i="9"/>
  <c r="L225" i="9" s="1"/>
  <c r="M225" i="9"/>
  <c r="N225" i="9" s="1"/>
  <c r="L226" i="9"/>
  <c r="N226" i="9"/>
  <c r="H227" i="9"/>
  <c r="M227" i="9"/>
  <c r="L228" i="9"/>
  <c r="N228" i="9"/>
  <c r="O229" i="9"/>
  <c r="K232" i="9"/>
  <c r="L232" i="9" s="1"/>
  <c r="M232" i="9"/>
  <c r="N232" i="9" s="1"/>
  <c r="K233" i="9"/>
  <c r="L233" i="9" s="1"/>
  <c r="M233" i="9"/>
  <c r="N233" i="9" s="1"/>
  <c r="L234" i="9"/>
  <c r="N234" i="9"/>
  <c r="H235" i="9"/>
  <c r="M235" i="9"/>
  <c r="L236" i="9"/>
  <c r="N236" i="9"/>
  <c r="O237" i="9"/>
  <c r="K240" i="9"/>
  <c r="L240" i="9" s="1"/>
  <c r="M240" i="9"/>
  <c r="N240" i="9" s="1"/>
  <c r="K241" i="9"/>
  <c r="L241" i="9" s="1"/>
  <c r="M241" i="9"/>
  <c r="N241" i="9" s="1"/>
  <c r="L242" i="9"/>
  <c r="N242" i="9"/>
  <c r="H243" i="9"/>
  <c r="M243" i="9"/>
  <c r="L244" i="9"/>
  <c r="N244" i="9"/>
  <c r="O245" i="9"/>
  <c r="K248" i="9"/>
  <c r="L248" i="9" s="1"/>
  <c r="M248" i="9"/>
  <c r="N248" i="9" s="1"/>
  <c r="K249" i="9"/>
  <c r="L249" i="9" s="1"/>
  <c r="M249" i="9"/>
  <c r="N249" i="9" s="1"/>
  <c r="L250" i="9"/>
  <c r="N250" i="9"/>
  <c r="H251" i="9"/>
  <c r="M251" i="9"/>
  <c r="L252" i="9"/>
  <c r="N252" i="9"/>
  <c r="O253" i="9"/>
  <c r="K256" i="9"/>
  <c r="L256" i="9"/>
  <c r="M256" i="9"/>
  <c r="N256" i="9" s="1"/>
  <c r="K257" i="9"/>
  <c r="L257" i="9" s="1"/>
  <c r="M257" i="9"/>
  <c r="N257" i="9" s="1"/>
  <c r="L258" i="9"/>
  <c r="N258" i="9"/>
  <c r="H259" i="9"/>
  <c r="M259" i="9"/>
  <c r="H260" i="9"/>
  <c r="M260" i="9"/>
  <c r="L261" i="9"/>
  <c r="N261" i="9"/>
  <c r="O262" i="9"/>
  <c r="K265" i="9"/>
  <c r="L265" i="9"/>
  <c r="M265" i="9"/>
  <c r="N265" i="9"/>
  <c r="K266" i="9"/>
  <c r="L266" i="9" s="1"/>
  <c r="M266" i="9"/>
  <c r="N266" i="9" s="1"/>
  <c r="L267" i="9"/>
  <c r="N267" i="9"/>
  <c r="H268" i="9"/>
  <c r="M268" i="9"/>
  <c r="H269" i="9"/>
  <c r="M269" i="9"/>
  <c r="L270" i="9"/>
  <c r="N270" i="9"/>
  <c r="O271" i="9"/>
  <c r="K274" i="9"/>
  <c r="L274" i="9" s="1"/>
  <c r="M274" i="9"/>
  <c r="N274" i="9" s="1"/>
  <c r="H275" i="9"/>
  <c r="M275" i="9"/>
  <c r="H276" i="9"/>
  <c r="M276" i="9"/>
  <c r="L277" i="9"/>
  <c r="N277" i="9"/>
  <c r="O278" i="9"/>
  <c r="K281" i="9"/>
  <c r="L281" i="9" s="1"/>
  <c r="M281" i="9"/>
  <c r="N281" i="9" s="1"/>
  <c r="H282" i="9"/>
  <c r="K282" i="9"/>
  <c r="M282" i="9"/>
  <c r="H283" i="9"/>
  <c r="M283" i="9"/>
  <c r="L284" i="9"/>
  <c r="N284" i="9"/>
  <c r="O285" i="9"/>
  <c r="H288" i="9"/>
  <c r="M288" i="9"/>
  <c r="H289" i="9"/>
  <c r="M289" i="9"/>
  <c r="L290" i="9"/>
  <c r="N290" i="9"/>
  <c r="O291" i="9"/>
  <c r="H294" i="9"/>
  <c r="M294" i="9"/>
  <c r="H295" i="9"/>
  <c r="M295" i="9"/>
  <c r="L296" i="9"/>
  <c r="N296" i="9"/>
  <c r="O297" i="9"/>
  <c r="K300" i="9"/>
  <c r="L300" i="9" s="1"/>
  <c r="M300" i="9"/>
  <c r="N300" i="9"/>
  <c r="H301" i="9"/>
  <c r="M301" i="9"/>
  <c r="L302" i="9"/>
  <c r="N302" i="9"/>
  <c r="O303" i="9"/>
  <c r="K306" i="9"/>
  <c r="L306" i="9" s="1"/>
  <c r="M306" i="9"/>
  <c r="N306" i="9" s="1"/>
  <c r="H307" i="9"/>
  <c r="M307" i="9"/>
  <c r="L308" i="9"/>
  <c r="N308" i="9"/>
  <c r="O309" i="9"/>
  <c r="K312" i="9"/>
  <c r="L312" i="9" s="1"/>
  <c r="M312" i="9"/>
  <c r="N312" i="9" s="1"/>
  <c r="K313" i="9"/>
  <c r="L313" i="9"/>
  <c r="M313" i="9"/>
  <c r="N313" i="9" s="1"/>
  <c r="K314" i="9"/>
  <c r="L314" i="9" s="1"/>
  <c r="M314" i="9"/>
  <c r="N314" i="9" s="1"/>
  <c r="H315" i="9"/>
  <c r="M315" i="9"/>
  <c r="H316" i="9"/>
  <c r="M316" i="9"/>
  <c r="H317" i="9"/>
  <c r="M317" i="9"/>
  <c r="L318" i="9"/>
  <c r="N318" i="9"/>
  <c r="O319" i="9"/>
  <c r="K322" i="9"/>
  <c r="L322" i="9"/>
  <c r="M322" i="9"/>
  <c r="N322" i="9"/>
  <c r="K323" i="9"/>
  <c r="L323" i="9" s="1"/>
  <c r="M323" i="9"/>
  <c r="N323" i="9"/>
  <c r="K326" i="9"/>
  <c r="L326" i="9" s="1"/>
  <c r="M326" i="9"/>
  <c r="N326" i="9" s="1"/>
  <c r="H327" i="9"/>
  <c r="M327" i="9"/>
  <c r="H328" i="9"/>
  <c r="M328" i="9"/>
  <c r="L329" i="9"/>
  <c r="N329" i="9"/>
  <c r="O330" i="9"/>
  <c r="K333" i="9"/>
  <c r="L333" i="9"/>
  <c r="M333" i="9"/>
  <c r="N333" i="9"/>
  <c r="K334" i="9"/>
  <c r="L334" i="9"/>
  <c r="M334" i="9"/>
  <c r="N334" i="9" s="1"/>
  <c r="K337" i="9"/>
  <c r="L337" i="9" s="1"/>
  <c r="M337" i="9"/>
  <c r="N337" i="9" s="1"/>
  <c r="H338" i="9"/>
  <c r="M338" i="9"/>
  <c r="H339" i="9"/>
  <c r="M339" i="9"/>
  <c r="L340" i="9"/>
  <c r="N340" i="9"/>
  <c r="O341" i="9"/>
  <c r="H344" i="9"/>
  <c r="M344" i="9"/>
  <c r="H345" i="9"/>
  <c r="M345" i="9"/>
  <c r="L346" i="9"/>
  <c r="N346" i="9"/>
  <c r="O347" i="9"/>
  <c r="K350" i="9"/>
  <c r="L350" i="9" s="1"/>
  <c r="M350" i="9"/>
  <c r="N350" i="9" s="1"/>
  <c r="H353" i="9"/>
  <c r="M353" i="9"/>
  <c r="H354" i="9"/>
  <c r="M354" i="9"/>
  <c r="L355" i="9"/>
  <c r="N355" i="9"/>
  <c r="O356" i="9"/>
  <c r="H360" i="9"/>
  <c r="M360" i="9"/>
  <c r="H361" i="9"/>
  <c r="M361" i="9"/>
  <c r="L362" i="9"/>
  <c r="N362" i="9"/>
  <c r="O363" i="9"/>
  <c r="H367" i="9"/>
  <c r="M367" i="9"/>
  <c r="H368" i="9"/>
  <c r="M368" i="9"/>
  <c r="L369" i="9"/>
  <c r="N369" i="9"/>
  <c r="O370" i="9"/>
  <c r="H5" i="15"/>
  <c r="O5" i="15"/>
  <c r="AG5" i="15" s="1"/>
  <c r="I6" i="15" s="1"/>
  <c r="Q5" i="15"/>
  <c r="H6" i="15"/>
  <c r="G6" i="15" s="1"/>
  <c r="G5" i="9" s="1"/>
  <c r="O6" i="15"/>
  <c r="Q6" i="15"/>
  <c r="AG6" i="15"/>
  <c r="H8" i="15"/>
  <c r="O8" i="15"/>
  <c r="AG8" i="15" s="1"/>
  <c r="Q8" i="15"/>
  <c r="H9" i="15"/>
  <c r="Q9" i="15"/>
  <c r="H11" i="15"/>
  <c r="O11" i="15"/>
  <c r="AG11" i="15" s="1"/>
  <c r="Q11" i="15"/>
  <c r="H12" i="15"/>
  <c r="Q12" i="15"/>
  <c r="H14" i="15"/>
  <c r="O14" i="15"/>
  <c r="AG14" i="15" s="1"/>
  <c r="Q14" i="15"/>
  <c r="H15" i="15"/>
  <c r="Q15" i="15"/>
  <c r="H17" i="15"/>
  <c r="O17" i="15"/>
  <c r="AG17" i="15" s="1"/>
  <c r="Q17" i="15"/>
  <c r="H18" i="15"/>
  <c r="Q18" i="15"/>
  <c r="H20" i="15"/>
  <c r="O20" i="15"/>
  <c r="AD20" i="15" s="1"/>
  <c r="Q20" i="15"/>
  <c r="H21" i="15"/>
  <c r="O21" i="15"/>
  <c r="AH21" i="15" s="1"/>
  <c r="Q21" i="15"/>
  <c r="H22" i="15"/>
  <c r="O22" i="15"/>
  <c r="AG22" i="15" s="1"/>
  <c r="Q22" i="15"/>
  <c r="H23" i="15"/>
  <c r="O23" i="15"/>
  <c r="AD23" i="15" s="1"/>
  <c r="Q23" i="15"/>
  <c r="H24" i="15"/>
  <c r="O24" i="15"/>
  <c r="AG24" i="15" s="1"/>
  <c r="Q24" i="15"/>
  <c r="H25" i="15"/>
  <c r="O25" i="15"/>
  <c r="AD25" i="15" s="1"/>
  <c r="Q25" i="15"/>
  <c r="H26" i="15"/>
  <c r="O26" i="15"/>
  <c r="AD26" i="15" s="1"/>
  <c r="Q26" i="15"/>
  <c r="H27" i="15"/>
  <c r="O27" i="15"/>
  <c r="Q27" i="15"/>
  <c r="AG27" i="15"/>
  <c r="H28" i="15"/>
  <c r="Q28" i="15"/>
  <c r="H29" i="15"/>
  <c r="Q29" i="15"/>
  <c r="H30" i="15"/>
  <c r="Q30" i="15"/>
  <c r="H32" i="15"/>
  <c r="O32" i="15"/>
  <c r="Q32" i="15"/>
  <c r="AA32" i="15"/>
  <c r="I33" i="15" s="1"/>
  <c r="O33" i="15" s="1"/>
  <c r="H33" i="15"/>
  <c r="Q33" i="15"/>
  <c r="H35" i="15"/>
  <c r="O35" i="15"/>
  <c r="AA35" i="15" s="1"/>
  <c r="Q35" i="15"/>
  <c r="H36" i="15"/>
  <c r="Q36" i="15"/>
  <c r="H38" i="15"/>
  <c r="O38" i="15"/>
  <c r="AD38" i="15" s="1"/>
  <c r="Q38" i="15"/>
  <c r="H39" i="15"/>
  <c r="O39" i="15"/>
  <c r="Q39" i="15"/>
  <c r="AG39" i="15"/>
  <c r="AG40" i="15" s="1"/>
  <c r="H40" i="15"/>
  <c r="Q40" i="15"/>
  <c r="H41" i="15"/>
  <c r="Q41" i="15"/>
  <c r="H43" i="15"/>
  <c r="O43" i="15"/>
  <c r="AD43" i="15" s="1"/>
  <c r="I45" i="15" s="1"/>
  <c r="Q43" i="15"/>
  <c r="H44" i="15"/>
  <c r="O44" i="15"/>
  <c r="AG44" i="15" s="1"/>
  <c r="AG45" i="15" s="1"/>
  <c r="Q44" i="15"/>
  <c r="H45" i="15"/>
  <c r="Q45" i="15"/>
  <c r="AD45" i="15"/>
  <c r="H46" i="15"/>
  <c r="Q46" i="15"/>
  <c r="H48" i="15"/>
  <c r="O48" i="15"/>
  <c r="AD48" i="15" s="1"/>
  <c r="Q48" i="15"/>
  <c r="H49" i="15"/>
  <c r="O49" i="15"/>
  <c r="AG49" i="15" s="1"/>
  <c r="AG50" i="15" s="1"/>
  <c r="Q49" i="15"/>
  <c r="H50" i="15"/>
  <c r="Q50" i="15"/>
  <c r="H51" i="15"/>
  <c r="I51" i="15"/>
  <c r="O51" i="15" s="1"/>
  <c r="Q51" i="15"/>
  <c r="H53" i="15"/>
  <c r="O53" i="15"/>
  <c r="Q53" i="15"/>
  <c r="AA53" i="15"/>
  <c r="AA54" i="15" s="1"/>
  <c r="H54" i="15"/>
  <c r="I54" i="15"/>
  <c r="O54" i="15" s="1"/>
  <c r="Q54" i="15"/>
  <c r="H56" i="15"/>
  <c r="O56" i="15"/>
  <c r="Q56" i="15"/>
  <c r="AA56" i="15"/>
  <c r="I57" i="15" s="1"/>
  <c r="H57" i="15"/>
  <c r="Q57" i="15"/>
  <c r="AA57" i="15"/>
  <c r="H59" i="15"/>
  <c r="O59" i="15"/>
  <c r="AA59" i="15" s="1"/>
  <c r="Q59" i="15"/>
  <c r="H60" i="15"/>
  <c r="Q60" i="15"/>
  <c r="H62" i="15"/>
  <c r="O62" i="15"/>
  <c r="Q62" i="15"/>
  <c r="AD62" i="15"/>
  <c r="H63" i="15"/>
  <c r="O63" i="15"/>
  <c r="AG63" i="15" s="1"/>
  <c r="AG64" i="15" s="1"/>
  <c r="Q63" i="15"/>
  <c r="H64" i="15"/>
  <c r="Q64" i="15"/>
  <c r="H65" i="15"/>
  <c r="Q65" i="15"/>
  <c r="H67" i="15"/>
  <c r="O67" i="15"/>
  <c r="Q67" i="15"/>
  <c r="AD67" i="15"/>
  <c r="H68" i="15"/>
  <c r="O68" i="15"/>
  <c r="Q68" i="15"/>
  <c r="AG68" i="15"/>
  <c r="AG69" i="15" s="1"/>
  <c r="H69" i="15"/>
  <c r="Q69" i="15"/>
  <c r="H70" i="15"/>
  <c r="Q70" i="15"/>
  <c r="H72" i="15"/>
  <c r="O72" i="15"/>
  <c r="AA72" i="15" s="1"/>
  <c r="Q72" i="15"/>
  <c r="H73" i="15"/>
  <c r="Q73" i="15"/>
  <c r="H75" i="15"/>
  <c r="O75" i="15"/>
  <c r="AA75" i="15" s="1"/>
  <c r="Q75" i="15"/>
  <c r="H76" i="15"/>
  <c r="Q76" i="15"/>
  <c r="H78" i="15"/>
  <c r="O78" i="15"/>
  <c r="Q78" i="15"/>
  <c r="AA78" i="15"/>
  <c r="AA79" i="15" s="1"/>
  <c r="H79" i="15"/>
  <c r="Q79" i="15"/>
  <c r="H81" i="15"/>
  <c r="O81" i="15"/>
  <c r="AA81" i="15" s="1"/>
  <c r="Q81" i="15"/>
  <c r="H82" i="15"/>
  <c r="Q82" i="15"/>
  <c r="H84" i="15"/>
  <c r="O84" i="15"/>
  <c r="AA84" i="15" s="1"/>
  <c r="I85" i="15" s="1"/>
  <c r="Q84" i="15"/>
  <c r="H85" i="15"/>
  <c r="O85" i="15"/>
  <c r="Q85" i="15"/>
  <c r="AA85" i="15"/>
  <c r="H87" i="15"/>
  <c r="O87" i="15"/>
  <c r="AA87" i="15" s="1"/>
  <c r="AA88" i="15" s="1"/>
  <c r="Q87" i="15"/>
  <c r="H88" i="15"/>
  <c r="Q88" i="15"/>
  <c r="H90" i="15"/>
  <c r="O90" i="15"/>
  <c r="AA90" i="15" s="1"/>
  <c r="I91" i="15" s="1"/>
  <c r="Q90" i="15"/>
  <c r="H91" i="15"/>
  <c r="Q91" i="15"/>
  <c r="H93" i="15"/>
  <c r="O93" i="15"/>
  <c r="AH93" i="15" s="1"/>
  <c r="Q93" i="15"/>
  <c r="H94" i="15"/>
  <c r="Q94" i="15"/>
  <c r="H96" i="15"/>
  <c r="O96" i="15"/>
  <c r="AJ96" i="15" s="1"/>
  <c r="Q96" i="15"/>
  <c r="H97" i="15"/>
  <c r="Q97" i="15"/>
  <c r="H99" i="15"/>
  <c r="O99" i="15"/>
  <c r="AA99" i="15" s="1"/>
  <c r="Q99" i="15"/>
  <c r="H100" i="15"/>
  <c r="Q100" i="15"/>
  <c r="H102" i="15"/>
  <c r="O102" i="15"/>
  <c r="AA102" i="15" s="1"/>
  <c r="Q102" i="15"/>
  <c r="H103" i="15"/>
  <c r="Q103" i="15"/>
  <c r="H105" i="15"/>
  <c r="O105" i="15"/>
  <c r="AA105" i="15" s="1"/>
  <c r="AA106" i="15" s="1"/>
  <c r="Q105" i="15"/>
  <c r="H106" i="15"/>
  <c r="Q106" i="15"/>
  <c r="H108" i="15"/>
  <c r="O108" i="15"/>
  <c r="Q108" i="15"/>
  <c r="AA108" i="15"/>
  <c r="I109" i="15" s="1"/>
  <c r="O109" i="15" s="1"/>
  <c r="H109" i="15"/>
  <c r="Q109" i="15"/>
  <c r="H111" i="15"/>
  <c r="O111" i="15"/>
  <c r="AB111" i="15" s="1"/>
  <c r="Q111" i="15"/>
  <c r="H112" i="15"/>
  <c r="Q112" i="15"/>
  <c r="H114" i="15"/>
  <c r="O114" i="15"/>
  <c r="Q114" i="15"/>
  <c r="AB114" i="15"/>
  <c r="AB115" i="15" s="1"/>
  <c r="H115" i="15"/>
  <c r="I115" i="15"/>
  <c r="O115" i="15" s="1"/>
  <c r="Q115" i="15"/>
  <c r="H117" i="15"/>
  <c r="O117" i="15"/>
  <c r="Q117" i="15"/>
  <c r="AB117" i="15"/>
  <c r="AB118" i="15" s="1"/>
  <c r="H118" i="15"/>
  <c r="Q118" i="15"/>
  <c r="H120" i="15"/>
  <c r="O120" i="15"/>
  <c r="AF120" i="15" s="1"/>
  <c r="Q120" i="15"/>
  <c r="H121" i="15"/>
  <c r="O121" i="15"/>
  <c r="AH121" i="15" s="1"/>
  <c r="Q121" i="15"/>
  <c r="H122" i="15"/>
  <c r="I122" i="15"/>
  <c r="O122" i="15" s="1"/>
  <c r="Q122" i="15"/>
  <c r="AF122" i="15"/>
  <c r="H123" i="15"/>
  <c r="Q123" i="15"/>
  <c r="H125" i="15"/>
  <c r="O125" i="15"/>
  <c r="AF125" i="15" s="1"/>
  <c r="I127" i="15" s="1"/>
  <c r="O127" i="15" s="1"/>
  <c r="Q125" i="15"/>
  <c r="H126" i="15"/>
  <c r="O126" i="15"/>
  <c r="AH126" i="15" s="1"/>
  <c r="Q126" i="15"/>
  <c r="H127" i="15"/>
  <c r="G127" i="15" s="1"/>
  <c r="G268" i="9" s="1"/>
  <c r="Q127" i="15"/>
  <c r="AF127" i="15"/>
  <c r="AH127" i="15"/>
  <c r="H128" i="15"/>
  <c r="I128" i="15"/>
  <c r="O128" i="15"/>
  <c r="Q128" i="15"/>
  <c r="H130" i="15"/>
  <c r="O130" i="15"/>
  <c r="AB130" i="15" s="1"/>
  <c r="Q130" i="15"/>
  <c r="H131" i="15"/>
  <c r="O131" i="15"/>
  <c r="AG131" i="15" s="1"/>
  <c r="AG132" i="15" s="1"/>
  <c r="Q131" i="15"/>
  <c r="H132" i="15"/>
  <c r="Q132" i="15"/>
  <c r="H133" i="15"/>
  <c r="I133" i="15"/>
  <c r="G133" i="15" s="1"/>
  <c r="G276" i="9" s="1"/>
  <c r="Q133" i="15"/>
  <c r="H135" i="15"/>
  <c r="O135" i="15"/>
  <c r="Q135" i="15"/>
  <c r="AB135" i="15"/>
  <c r="H136" i="15"/>
  <c r="O136" i="15"/>
  <c r="Q136" i="15"/>
  <c r="AG136" i="15"/>
  <c r="H137" i="15"/>
  <c r="Q137" i="15"/>
  <c r="H138" i="15"/>
  <c r="Q138" i="15"/>
  <c r="H140" i="15"/>
  <c r="O140" i="15"/>
  <c r="AF140" i="15" s="1"/>
  <c r="Q140" i="15"/>
  <c r="H141" i="15"/>
  <c r="O141" i="15"/>
  <c r="Q141" i="15"/>
  <c r="AH141" i="15"/>
  <c r="H142" i="15"/>
  <c r="Q142" i="15"/>
  <c r="H143" i="15"/>
  <c r="Q143" i="15"/>
  <c r="H145" i="15"/>
  <c r="O145" i="15"/>
  <c r="AF145" i="15" s="1"/>
  <c r="Q145" i="15"/>
  <c r="H146" i="15"/>
  <c r="O146" i="15"/>
  <c r="AH146" i="15" s="1"/>
  <c r="Q146" i="15"/>
  <c r="H147" i="15"/>
  <c r="Q147" i="15"/>
  <c r="H148" i="15"/>
  <c r="Q148" i="15"/>
  <c r="H150" i="15"/>
  <c r="O150" i="15"/>
  <c r="AA150" i="15" s="1"/>
  <c r="I151" i="15" s="1"/>
  <c r="O151" i="15" s="1"/>
  <c r="Q150" i="15"/>
  <c r="H151" i="15"/>
  <c r="Q151" i="15"/>
  <c r="H153" i="15"/>
  <c r="O153" i="15"/>
  <c r="Q153" i="15"/>
  <c r="AA153" i="15"/>
  <c r="H154" i="15"/>
  <c r="Q154" i="15"/>
  <c r="H156" i="15"/>
  <c r="O156" i="15"/>
  <c r="AA156" i="15" s="1"/>
  <c r="Q156" i="15"/>
  <c r="H157" i="15"/>
  <c r="O157" i="15"/>
  <c r="AE157" i="15" s="1"/>
  <c r="I162" i="15" s="1"/>
  <c r="Q157" i="15"/>
  <c r="H158" i="15"/>
  <c r="O158" i="15"/>
  <c r="Q158" i="15"/>
  <c r="AC158" i="15"/>
  <c r="I161" i="15" s="1"/>
  <c r="O161" i="15" s="1"/>
  <c r="H159" i="15"/>
  <c r="O159" i="15"/>
  <c r="AA159" i="15" s="1"/>
  <c r="Q159" i="15"/>
  <c r="H160" i="15"/>
  <c r="Q160" i="15"/>
  <c r="AE160" i="15"/>
  <c r="H161" i="15"/>
  <c r="Q161" i="15"/>
  <c r="H162" i="15"/>
  <c r="G162" i="15" s="1"/>
  <c r="G317" i="9" s="1"/>
  <c r="N317" i="9" s="1"/>
  <c r="O162" i="15"/>
  <c r="Q162" i="15"/>
  <c r="H164" i="15"/>
  <c r="O164" i="15"/>
  <c r="Q164" i="15"/>
  <c r="AD164" i="15"/>
  <c r="H165" i="15"/>
  <c r="O165" i="15"/>
  <c r="AG165" i="15" s="1"/>
  <c r="Q165" i="15"/>
  <c r="H166" i="15"/>
  <c r="O166" i="15"/>
  <c r="AD166" i="15" s="1"/>
  <c r="Q166" i="15"/>
  <c r="H167" i="15"/>
  <c r="Q167" i="15"/>
  <c r="H168" i="15"/>
  <c r="Q168" i="15"/>
  <c r="H170" i="15"/>
  <c r="O170" i="15"/>
  <c r="AD170" i="15" s="1"/>
  <c r="Q170" i="15"/>
  <c r="H171" i="15"/>
  <c r="O171" i="15"/>
  <c r="Q171" i="15"/>
  <c r="AG171" i="15"/>
  <c r="I174" i="15" s="1"/>
  <c r="G174" i="15" s="1"/>
  <c r="G339" i="9" s="1"/>
  <c r="H172" i="15"/>
  <c r="O172" i="15"/>
  <c r="AD172" i="15" s="1"/>
  <c r="Q172" i="15"/>
  <c r="H173" i="15"/>
  <c r="Q173" i="15"/>
  <c r="H174" i="15"/>
  <c r="Q174" i="15"/>
  <c r="H176" i="15"/>
  <c r="O176" i="15"/>
  <c r="Q176" i="15"/>
  <c r="AI176" i="15"/>
  <c r="H177" i="15"/>
  <c r="O177" i="15"/>
  <c r="AG177" i="15" s="1"/>
  <c r="Q177" i="15"/>
  <c r="H178" i="15"/>
  <c r="O178" i="15"/>
  <c r="Q178" i="15"/>
  <c r="AI178" i="15"/>
  <c r="H179" i="15"/>
  <c r="O179" i="15"/>
  <c r="AG179" i="15" s="1"/>
  <c r="Q179" i="15"/>
  <c r="H180" i="15"/>
  <c r="Q180" i="15"/>
  <c r="H181" i="15"/>
  <c r="Q181" i="15"/>
  <c r="H183" i="15"/>
  <c r="O183" i="15"/>
  <c r="AA183" i="15" s="1"/>
  <c r="AA185" i="15" s="1"/>
  <c r="Q183" i="15"/>
  <c r="H184" i="15"/>
  <c r="O184" i="15"/>
  <c r="Q184" i="15"/>
  <c r="AG184" i="15"/>
  <c r="I186" i="15" s="1"/>
  <c r="O186" i="15" s="1"/>
  <c r="H185" i="15"/>
  <c r="Q185" i="15"/>
  <c r="AG185" i="15"/>
  <c r="H186" i="15"/>
  <c r="G186" i="15" s="1"/>
  <c r="G354" i="9" s="1"/>
  <c r="Q186" i="15"/>
  <c r="H188" i="15"/>
  <c r="O188" i="15"/>
  <c r="AD188" i="15" s="1"/>
  <c r="Q188" i="15"/>
  <c r="H189" i="15"/>
  <c r="O189" i="15"/>
  <c r="Q189" i="15"/>
  <c r="AH189" i="15"/>
  <c r="AH190" i="15" s="1"/>
  <c r="H190" i="15"/>
  <c r="Q190" i="15"/>
  <c r="H191" i="15"/>
  <c r="I191" i="15"/>
  <c r="O191" i="15" s="1"/>
  <c r="Q191" i="15"/>
  <c r="H193" i="15"/>
  <c r="O193" i="15"/>
  <c r="AD193" i="15" s="1"/>
  <c r="Q193" i="15"/>
  <c r="H194" i="15"/>
  <c r="O194" i="15"/>
  <c r="AG194" i="15" s="1"/>
  <c r="Q194" i="15"/>
  <c r="H195" i="15"/>
  <c r="Q195" i="15"/>
  <c r="H196" i="15"/>
  <c r="Q196" i="15"/>
  <c r="H8" i="6"/>
  <c r="H127" i="9" s="1"/>
  <c r="I127" i="9" s="1"/>
  <c r="H12" i="6"/>
  <c r="H218" i="9" s="1"/>
  <c r="H18" i="6"/>
  <c r="H27" i="6"/>
  <c r="L27" i="6" s="1"/>
  <c r="H33" i="6"/>
  <c r="H312" i="9" s="1"/>
  <c r="H37" i="6"/>
  <c r="H38" i="9" s="1"/>
  <c r="O38" i="9" s="1"/>
  <c r="H44" i="6"/>
  <c r="H112" i="9" s="1"/>
  <c r="H48" i="6"/>
  <c r="H52" i="6"/>
  <c r="H59" i="6"/>
  <c r="H63" i="6"/>
  <c r="H274" i="9" s="1"/>
  <c r="I274" i="9" s="1"/>
  <c r="H66" i="6"/>
  <c r="I66" i="6"/>
  <c r="K14" i="9" s="1"/>
  <c r="L14" i="9" s="1"/>
  <c r="J66" i="6"/>
  <c r="M14" i="9" s="1"/>
  <c r="N14" i="9" s="1"/>
  <c r="H67" i="6"/>
  <c r="H19" i="9" s="1"/>
  <c r="I67" i="6"/>
  <c r="K19" i="9" s="1"/>
  <c r="L19" i="9" s="1"/>
  <c r="J67" i="6"/>
  <c r="M19" i="9" s="1"/>
  <c r="N19" i="9" s="1"/>
  <c r="H68" i="6"/>
  <c r="H46" i="9" s="1"/>
  <c r="I68" i="6"/>
  <c r="K46" i="9" s="1"/>
  <c r="L46" i="9" s="1"/>
  <c r="J68" i="6"/>
  <c r="M46" i="9" s="1"/>
  <c r="N46" i="9" s="1"/>
  <c r="H69" i="6"/>
  <c r="H366" i="9" s="1"/>
  <c r="I69" i="6"/>
  <c r="K366" i="9" s="1"/>
  <c r="L366" i="9" s="1"/>
  <c r="J69" i="6"/>
  <c r="M366" i="9" s="1"/>
  <c r="N366" i="9" s="1"/>
  <c r="L69" i="6"/>
  <c r="H70" i="6"/>
  <c r="H351" i="9" s="1"/>
  <c r="I351" i="9" s="1"/>
  <c r="I70" i="6"/>
  <c r="K351" i="9" s="1"/>
  <c r="L351" i="9" s="1"/>
  <c r="J70" i="6"/>
  <c r="M351" i="9" s="1"/>
  <c r="N351" i="9" s="1"/>
  <c r="L70" i="6"/>
  <c r="H71" i="6"/>
  <c r="H352" i="9" s="1"/>
  <c r="I71" i="6"/>
  <c r="K352" i="9" s="1"/>
  <c r="L352" i="9" s="1"/>
  <c r="J71" i="6"/>
  <c r="M352" i="9" s="1"/>
  <c r="N352" i="9" s="1"/>
  <c r="I72" i="6"/>
  <c r="K160" i="9" s="1"/>
  <c r="O160" i="9" s="1"/>
  <c r="I73" i="6"/>
  <c r="L73" i="6" s="1"/>
  <c r="I74" i="6"/>
  <c r="K316" i="9" s="1"/>
  <c r="L74" i="6"/>
  <c r="I75" i="6"/>
  <c r="K87" i="9" s="1"/>
  <c r="I76" i="6"/>
  <c r="K317" i="9" s="1"/>
  <c r="I77" i="6"/>
  <c r="K259" i="9" s="1"/>
  <c r="L77" i="6"/>
  <c r="I78" i="6"/>
  <c r="K24" i="9" s="1"/>
  <c r="I79" i="6"/>
  <c r="K50" i="9" s="1"/>
  <c r="I80" i="6"/>
  <c r="K345" i="9" s="1"/>
  <c r="L80" i="6"/>
  <c r="I81" i="6"/>
  <c r="K201" i="9" s="1"/>
  <c r="B25" i="5"/>
  <c r="D25" i="5" s="1"/>
  <c r="B24" i="5"/>
  <c r="D24" i="5" s="1"/>
  <c r="B23" i="5"/>
  <c r="D23" i="5" s="1"/>
  <c r="B22" i="5"/>
  <c r="D22" i="5" s="1"/>
  <c r="B21" i="5"/>
  <c r="D21" i="5" s="1"/>
  <c r="AE3" i="10"/>
  <c r="AD3" i="10"/>
  <c r="D13" i="5"/>
  <c r="D12" i="5"/>
  <c r="D11" i="5"/>
  <c r="H13" i="6" s="1"/>
  <c r="H165" i="9" s="1"/>
  <c r="P61" i="10" l="1"/>
  <c r="I123" i="15"/>
  <c r="O123" i="15" s="1"/>
  <c r="AH122" i="15"/>
  <c r="I195" i="15"/>
  <c r="O195" i="15" s="1"/>
  <c r="AD195" i="15"/>
  <c r="I15" i="15"/>
  <c r="O15" i="15" s="1"/>
  <c r="AG15" i="15"/>
  <c r="AF142" i="15"/>
  <c r="I142" i="15"/>
  <c r="O142" i="15" s="1"/>
  <c r="I100" i="15"/>
  <c r="O100" i="15" s="1"/>
  <c r="AA100" i="15"/>
  <c r="G45" i="15"/>
  <c r="G87" i="9" s="1"/>
  <c r="O45" i="15"/>
  <c r="AD173" i="15"/>
  <c r="I173" i="15"/>
  <c r="O173" i="15" s="1"/>
  <c r="AD190" i="15"/>
  <c r="I190" i="15"/>
  <c r="O190" i="15" s="1"/>
  <c r="AG195" i="15"/>
  <c r="I196" i="15"/>
  <c r="O196" i="15" s="1"/>
  <c r="AA103" i="15"/>
  <c r="I103" i="15"/>
  <c r="O103" i="15" s="1"/>
  <c r="AA60" i="15"/>
  <c r="I60" i="15"/>
  <c r="O60" i="15" s="1"/>
  <c r="H43" i="6"/>
  <c r="L43" i="6" s="1"/>
  <c r="H22" i="6"/>
  <c r="I118" i="15"/>
  <c r="O118" i="15" s="1"/>
  <c r="G54" i="15"/>
  <c r="G106" i="9" s="1"/>
  <c r="K361" i="9"/>
  <c r="O361" i="9" s="1"/>
  <c r="K78" i="9"/>
  <c r="L81" i="6"/>
  <c r="O259" i="9"/>
  <c r="H62" i="6"/>
  <c r="H58" i="6"/>
  <c r="H51" i="6"/>
  <c r="H47" i="6"/>
  <c r="H42" i="6"/>
  <c r="H36" i="6"/>
  <c r="H32" i="6"/>
  <c r="H26" i="6"/>
  <c r="H17" i="6"/>
  <c r="H11" i="6"/>
  <c r="H7" i="6"/>
  <c r="L7" i="6" s="1"/>
  <c r="G196" i="15"/>
  <c r="G368" i="9" s="1"/>
  <c r="I185" i="15"/>
  <c r="O185" i="15" s="1"/>
  <c r="G123" i="15"/>
  <c r="G260" i="9" s="1"/>
  <c r="G118" i="15"/>
  <c r="G251" i="9" s="1"/>
  <c r="N251" i="9" s="1"/>
  <c r="H57" i="6"/>
  <c r="O71" i="10" s="1"/>
  <c r="H41" i="6"/>
  <c r="H322" i="9" s="1"/>
  <c r="I322" i="9" s="1"/>
  <c r="H31" i="6"/>
  <c r="L31" i="6" s="1"/>
  <c r="H21" i="6"/>
  <c r="H16" i="6"/>
  <c r="H141" i="9" s="1"/>
  <c r="H6" i="6"/>
  <c r="AI180" i="15"/>
  <c r="G173" i="15"/>
  <c r="G338" i="9" s="1"/>
  <c r="AA151" i="15"/>
  <c r="AA109" i="15"/>
  <c r="G60" i="15"/>
  <c r="G122" i="9" s="1"/>
  <c r="H111" i="9"/>
  <c r="G195" i="15"/>
  <c r="G367" i="9" s="1"/>
  <c r="H61" i="6"/>
  <c r="H56" i="6"/>
  <c r="P70" i="10" s="1"/>
  <c r="H50" i="6"/>
  <c r="H46" i="6"/>
  <c r="H40" i="6"/>
  <c r="L40" i="6" s="1"/>
  <c r="H35" i="6"/>
  <c r="H30" i="6"/>
  <c r="H25" i="6"/>
  <c r="H10" i="6"/>
  <c r="G191" i="15"/>
  <c r="G361" i="9" s="1"/>
  <c r="G85" i="15"/>
  <c r="G170" i="9" s="1"/>
  <c r="I170" i="9" s="1"/>
  <c r="I65" i="15"/>
  <c r="G65" i="15" s="1"/>
  <c r="G129" i="9" s="1"/>
  <c r="O87" i="9"/>
  <c r="H65" i="6"/>
  <c r="H281" i="9" s="1"/>
  <c r="H55" i="6"/>
  <c r="O63" i="10" s="1"/>
  <c r="H39" i="6"/>
  <c r="L39" i="6" s="1"/>
  <c r="H29" i="6"/>
  <c r="H314" i="9" s="1"/>
  <c r="H24" i="6"/>
  <c r="L24" i="6" s="1"/>
  <c r="H20" i="6"/>
  <c r="H177" i="9" s="1"/>
  <c r="H15" i="6"/>
  <c r="H5" i="6"/>
  <c r="L5" i="6" s="1"/>
  <c r="I106" i="15"/>
  <c r="G103" i="15"/>
  <c r="G213" i="9" s="1"/>
  <c r="N213" i="9" s="1"/>
  <c r="G100" i="15"/>
  <c r="G207" i="9" s="1"/>
  <c r="AA91" i="15"/>
  <c r="K5" i="9"/>
  <c r="L79" i="6"/>
  <c r="H64" i="6"/>
  <c r="P72" i="10" s="1"/>
  <c r="H60" i="6"/>
  <c r="H54" i="6"/>
  <c r="H93" i="9" s="1"/>
  <c r="H49" i="6"/>
  <c r="L49" i="6" s="1"/>
  <c r="H45" i="6"/>
  <c r="L45" i="6" s="1"/>
  <c r="H38" i="6"/>
  <c r="H39" i="9" s="1"/>
  <c r="H34" i="6"/>
  <c r="H28" i="6"/>
  <c r="L28" i="6" s="1"/>
  <c r="H14" i="6"/>
  <c r="H175" i="9" s="1"/>
  <c r="H9" i="6"/>
  <c r="H4" i="6"/>
  <c r="L4" i="6" s="1"/>
  <c r="G151" i="15"/>
  <c r="G301" i="9" s="1"/>
  <c r="I79" i="15"/>
  <c r="O79" i="15" s="1"/>
  <c r="K136" i="9"/>
  <c r="O136" i="9" s="1"/>
  <c r="P127" i="9"/>
  <c r="L63" i="6"/>
  <c r="L59" i="6"/>
  <c r="H53" i="6"/>
  <c r="H333" i="9" s="1"/>
  <c r="L48" i="6"/>
  <c r="L44" i="6"/>
  <c r="L37" i="6"/>
  <c r="L33" i="6"/>
  <c r="H23" i="6"/>
  <c r="H19" i="6"/>
  <c r="L8" i="6"/>
  <c r="G109" i="15"/>
  <c r="G227" i="9" s="1"/>
  <c r="I227" i="9" s="1"/>
  <c r="G79" i="15"/>
  <c r="G154" i="9" s="1"/>
  <c r="I70" i="15"/>
  <c r="O70" i="15" s="1"/>
  <c r="I41" i="15"/>
  <c r="G41" i="15" s="1"/>
  <c r="G78" i="9" s="1"/>
  <c r="I78" i="9" s="1"/>
  <c r="AA33" i="15"/>
  <c r="AG28" i="15"/>
  <c r="K268" i="9"/>
  <c r="O268" i="9" s="1"/>
  <c r="K327" i="9"/>
  <c r="O327" i="9" s="1"/>
  <c r="K338" i="9"/>
  <c r="L338" i="9" s="1"/>
  <c r="AE338" i="9" s="1"/>
  <c r="K251" i="9"/>
  <c r="K190" i="9"/>
  <c r="O251" i="9"/>
  <c r="K275" i="9"/>
  <c r="L68" i="6"/>
  <c r="H232" i="9"/>
  <c r="I232" i="9" s="1"/>
  <c r="P232" i="9" s="1"/>
  <c r="L56" i="6"/>
  <c r="L14" i="6"/>
  <c r="H306" i="9"/>
  <c r="L13" i="6"/>
  <c r="O316" i="9"/>
  <c r="L12" i="6"/>
  <c r="K344" i="9"/>
  <c r="K114" i="9"/>
  <c r="O114" i="9" s="1"/>
  <c r="L78" i="6"/>
  <c r="L76" i="6"/>
  <c r="L52" i="6"/>
  <c r="L38" i="6"/>
  <c r="AA160" i="15"/>
  <c r="I160" i="15"/>
  <c r="I361" i="9"/>
  <c r="L361" i="9"/>
  <c r="AE361" i="9" s="1"/>
  <c r="N361" i="9"/>
  <c r="G46" i="15"/>
  <c r="G88" i="9" s="1"/>
  <c r="N106" i="9"/>
  <c r="I106" i="9"/>
  <c r="N338" i="9"/>
  <c r="I338" i="9"/>
  <c r="I129" i="9"/>
  <c r="N129" i="9"/>
  <c r="AD28" i="15"/>
  <c r="I28" i="15"/>
  <c r="O28" i="15" s="1"/>
  <c r="L29" i="6"/>
  <c r="I352" i="9"/>
  <c r="P352" i="9" s="1"/>
  <c r="O352" i="9"/>
  <c r="AG137" i="15"/>
  <c r="I138" i="15"/>
  <c r="O138" i="15" s="1"/>
  <c r="I40" i="15"/>
  <c r="O40" i="15" s="1"/>
  <c r="AD40" i="15"/>
  <c r="I147" i="15"/>
  <c r="AF147" i="15"/>
  <c r="AG18" i="15"/>
  <c r="I18" i="15"/>
  <c r="O282" i="9"/>
  <c r="N227" i="9"/>
  <c r="N229" i="9" s="1"/>
  <c r="M34" i="12" s="1"/>
  <c r="N34" i="12" s="1"/>
  <c r="O142" i="9"/>
  <c r="I339" i="9"/>
  <c r="N339" i="9"/>
  <c r="I268" i="9"/>
  <c r="L268" i="9"/>
  <c r="AE268" i="9" s="1"/>
  <c r="N268" i="9"/>
  <c r="N5" i="9"/>
  <c r="N6" i="9" s="1"/>
  <c r="M4" i="12" s="1"/>
  <c r="I5" i="9"/>
  <c r="L5" i="9"/>
  <c r="AA36" i="15"/>
  <c r="I36" i="15"/>
  <c r="O36" i="15" s="1"/>
  <c r="G106" i="15"/>
  <c r="G219" i="9" s="1"/>
  <c r="O106" i="15"/>
  <c r="I97" i="15"/>
  <c r="AJ97" i="15"/>
  <c r="P322" i="9"/>
  <c r="AA73" i="15"/>
  <c r="I73" i="15"/>
  <c r="O73" i="15" s="1"/>
  <c r="I64" i="15"/>
  <c r="AD64" i="15"/>
  <c r="H153" i="9"/>
  <c r="L18" i="6"/>
  <c r="H64" i="9"/>
  <c r="H65" i="9"/>
  <c r="I260" i="9"/>
  <c r="N260" i="9"/>
  <c r="H323" i="9"/>
  <c r="L42" i="6"/>
  <c r="H334" i="9"/>
  <c r="I314" i="9"/>
  <c r="P314" i="9" s="1"/>
  <c r="O314" i="9"/>
  <c r="H56" i="9"/>
  <c r="I94" i="15"/>
  <c r="O94" i="15" s="1"/>
  <c r="AH94" i="15"/>
  <c r="L41" i="6"/>
  <c r="I141" i="9"/>
  <c r="O141" i="9"/>
  <c r="L301" i="9"/>
  <c r="AE301" i="9" s="1"/>
  <c r="AE303" i="9" s="1"/>
  <c r="AC303" i="9" s="1"/>
  <c r="N301" i="9"/>
  <c r="N303" i="9" s="1"/>
  <c r="M44" i="12" s="1"/>
  <c r="N44" i="12" s="1"/>
  <c r="I301" i="9"/>
  <c r="I213" i="9"/>
  <c r="N276" i="9"/>
  <c r="I276" i="9"/>
  <c r="H94" i="9"/>
  <c r="H179" i="9"/>
  <c r="H189" i="9"/>
  <c r="H169" i="9"/>
  <c r="N368" i="9"/>
  <c r="I368" i="9"/>
  <c r="I132" i="15"/>
  <c r="AB132" i="15"/>
  <c r="I122" i="9"/>
  <c r="N122" i="9"/>
  <c r="N124" i="9" s="1"/>
  <c r="M19" i="12" s="1"/>
  <c r="N19" i="12" s="1"/>
  <c r="K315" i="9"/>
  <c r="L251" i="9"/>
  <c r="AE251" i="9" s="1"/>
  <c r="AE253" i="9" s="1"/>
  <c r="AC253" i="9" s="1"/>
  <c r="O322" i="9"/>
  <c r="O175" i="9"/>
  <c r="I175" i="9"/>
  <c r="I29" i="15"/>
  <c r="O29" i="15" s="1"/>
  <c r="O312" i="9"/>
  <c r="I312" i="9"/>
  <c r="G115" i="15"/>
  <c r="G243" i="9" s="1"/>
  <c r="L30" i="6"/>
  <c r="H300" i="9"/>
  <c r="AA82" i="15"/>
  <c r="I82" i="15"/>
  <c r="O82" i="15" s="1"/>
  <c r="O328" i="9"/>
  <c r="H14" i="9"/>
  <c r="L66" i="6"/>
  <c r="L65" i="6"/>
  <c r="O315" i="9"/>
  <c r="I251" i="9"/>
  <c r="P251" i="9" s="1"/>
  <c r="I354" i="9"/>
  <c r="N354" i="9"/>
  <c r="H265" i="9"/>
  <c r="H266" i="9"/>
  <c r="I168" i="15"/>
  <c r="O168" i="15" s="1"/>
  <c r="AG167" i="15"/>
  <c r="N154" i="9"/>
  <c r="N156" i="9" s="1"/>
  <c r="M24" i="12" s="1"/>
  <c r="N24" i="12" s="1"/>
  <c r="I154" i="9"/>
  <c r="I30" i="15"/>
  <c r="AH28" i="15"/>
  <c r="H74" i="9"/>
  <c r="H73" i="9"/>
  <c r="L6" i="6"/>
  <c r="L78" i="9"/>
  <c r="AE78" i="9" s="1"/>
  <c r="N78" i="9"/>
  <c r="O281" i="9"/>
  <c r="I281" i="9"/>
  <c r="L71" i="6"/>
  <c r="L64" i="6"/>
  <c r="O275" i="9"/>
  <c r="O333" i="9"/>
  <c r="I333" i="9"/>
  <c r="K68" i="9"/>
  <c r="O68" i="9" s="1"/>
  <c r="K106" i="9"/>
  <c r="L106" i="9" s="1"/>
  <c r="K122" i="9"/>
  <c r="O122" i="9" s="1"/>
  <c r="K59" i="9"/>
  <c r="O59" i="9" s="1"/>
  <c r="K170" i="9"/>
  <c r="O170" i="9" s="1"/>
  <c r="K227" i="9"/>
  <c r="K180" i="9"/>
  <c r="O180" i="9" s="1"/>
  <c r="K219" i="9"/>
  <c r="O219" i="9" s="1"/>
  <c r="K148" i="9"/>
  <c r="O148" i="9" s="1"/>
  <c r="K213" i="9"/>
  <c r="L72" i="6"/>
  <c r="K301" i="9"/>
  <c r="O301" i="9" s="1"/>
  <c r="K142" i="9"/>
  <c r="K207" i="9"/>
  <c r="O207" i="9" s="1"/>
  <c r="K154" i="9"/>
  <c r="L154" i="9" s="1"/>
  <c r="AE154" i="9" s="1"/>
  <c r="AE156" i="9" s="1"/>
  <c r="AC156" i="9" s="1"/>
  <c r="K353" i="9"/>
  <c r="O353" i="9" s="1"/>
  <c r="K307" i="9"/>
  <c r="O307" i="9" s="1"/>
  <c r="I218" i="9"/>
  <c r="O218" i="9"/>
  <c r="G128" i="15"/>
  <c r="G269" i="9" s="1"/>
  <c r="I207" i="9"/>
  <c r="N207" i="9"/>
  <c r="N209" i="9" s="1"/>
  <c r="M31" i="12" s="1"/>
  <c r="N31" i="12" s="1"/>
  <c r="I88" i="15"/>
  <c r="I50" i="15"/>
  <c r="O50" i="15" s="1"/>
  <c r="AD50" i="15"/>
  <c r="I154" i="15"/>
  <c r="AA154" i="15"/>
  <c r="I367" i="9"/>
  <c r="N367" i="9"/>
  <c r="I148" i="15"/>
  <c r="O148" i="15" s="1"/>
  <c r="AH147" i="15"/>
  <c r="I9" i="15"/>
  <c r="AG9" i="15"/>
  <c r="N253" i="9"/>
  <c r="M37" i="12" s="1"/>
  <c r="N37" i="12" s="1"/>
  <c r="I165" i="9"/>
  <c r="O165" i="9"/>
  <c r="G51" i="15"/>
  <c r="G98" i="9" s="1"/>
  <c r="O111" i="9"/>
  <c r="I76" i="15"/>
  <c r="O76" i="15" s="1"/>
  <c r="AA76" i="15"/>
  <c r="K288" i="9"/>
  <c r="O288" i="9" s="1"/>
  <c r="K33" i="9"/>
  <c r="O33" i="9" s="1"/>
  <c r="K9" i="9"/>
  <c r="O9" i="9" s="1"/>
  <c r="K29" i="9"/>
  <c r="O29" i="9" s="1"/>
  <c r="K129" i="9"/>
  <c r="O129" i="9" s="1"/>
  <c r="K339" i="9"/>
  <c r="O339" i="9" s="1"/>
  <c r="K354" i="9"/>
  <c r="O354" i="9" s="1"/>
  <c r="K88" i="9"/>
  <c r="O88" i="9" s="1"/>
  <c r="K283" i="9"/>
  <c r="O283" i="9" s="1"/>
  <c r="K49" i="9"/>
  <c r="O49" i="9" s="1"/>
  <c r="I366" i="9"/>
  <c r="O366" i="9"/>
  <c r="H248" i="9"/>
  <c r="H249" i="9"/>
  <c r="O133" i="15"/>
  <c r="K368" i="9"/>
  <c r="L368" i="9" s="1"/>
  <c r="AE368" i="9" s="1"/>
  <c r="O127" i="9"/>
  <c r="H188" i="9"/>
  <c r="H168" i="9"/>
  <c r="O213" i="9"/>
  <c r="O190" i="9"/>
  <c r="I39" i="9"/>
  <c r="P39" i="9" s="1"/>
  <c r="O39" i="9"/>
  <c r="G122" i="15"/>
  <c r="G259" i="9" s="1"/>
  <c r="N87" i="9"/>
  <c r="I87" i="9"/>
  <c r="L87" i="9"/>
  <c r="AE87" i="9" s="1"/>
  <c r="P274" i="9"/>
  <c r="G15" i="15"/>
  <c r="G29" i="9" s="1"/>
  <c r="O274" i="9"/>
  <c r="I137" i="15"/>
  <c r="AB137" i="15"/>
  <c r="G76" i="15"/>
  <c r="G148" i="9" s="1"/>
  <c r="I69" i="15"/>
  <c r="AD69" i="15"/>
  <c r="O338" i="9"/>
  <c r="K289" i="9"/>
  <c r="O289" i="9" s="1"/>
  <c r="K260" i="9"/>
  <c r="L260" i="9" s="1"/>
  <c r="AE260" i="9" s="1"/>
  <c r="K195" i="9"/>
  <c r="O195" i="9" s="1"/>
  <c r="AH142" i="15"/>
  <c r="I143" i="15"/>
  <c r="O143" i="15" s="1"/>
  <c r="O345" i="9"/>
  <c r="O50" i="9"/>
  <c r="O65" i="15"/>
  <c r="O41" i="15"/>
  <c r="I12" i="15"/>
  <c r="O12" i="15" s="1"/>
  <c r="AG12" i="15"/>
  <c r="M359" i="9"/>
  <c r="N359" i="9" s="1"/>
  <c r="K295" i="9"/>
  <c r="O295" i="9" s="1"/>
  <c r="P351" i="9"/>
  <c r="I317" i="9"/>
  <c r="L317" i="9"/>
  <c r="AE317" i="9" s="1"/>
  <c r="K359" i="9"/>
  <c r="L359" i="9" s="1"/>
  <c r="O317" i="9"/>
  <c r="K98" i="9"/>
  <c r="O98" i="9" s="1"/>
  <c r="O78" i="9"/>
  <c r="O5" i="9"/>
  <c r="O61" i="10"/>
  <c r="AD167" i="15"/>
  <c r="L75" i="6"/>
  <c r="L67" i="6"/>
  <c r="I181" i="15"/>
  <c r="G57" i="15"/>
  <c r="G114" i="9" s="1"/>
  <c r="O57" i="15"/>
  <c r="O344" i="9"/>
  <c r="H337" i="9"/>
  <c r="O24" i="9"/>
  <c r="O46" i="9"/>
  <c r="I46" i="9"/>
  <c r="P46" i="9" s="1"/>
  <c r="H119" i="9"/>
  <c r="H120" i="9"/>
  <c r="H176" i="9"/>
  <c r="H186" i="9"/>
  <c r="G161" i="15"/>
  <c r="G316" i="9" s="1"/>
  <c r="G33" i="15"/>
  <c r="G59" i="9" s="1"/>
  <c r="H359" i="9"/>
  <c r="O174" i="15"/>
  <c r="G91" i="15"/>
  <c r="G190" i="9" s="1"/>
  <c r="O91" i="15"/>
  <c r="K367" i="9"/>
  <c r="L367" i="9" s="1"/>
  <c r="O351" i="9"/>
  <c r="K294" i="9"/>
  <c r="O294" i="9" s="1"/>
  <c r="K276" i="9"/>
  <c r="L276" i="9" s="1"/>
  <c r="AE276" i="9" s="1"/>
  <c r="H256" i="9"/>
  <c r="H257" i="9"/>
  <c r="O112" i="9"/>
  <c r="I112" i="9"/>
  <c r="P112" i="9" s="1"/>
  <c r="AC160" i="15"/>
  <c r="H241" i="9"/>
  <c r="K77" i="9"/>
  <c r="O77" i="9" s="1"/>
  <c r="K48" i="9"/>
  <c r="O48" i="9" s="1"/>
  <c r="K128" i="9"/>
  <c r="O128" i="9" s="1"/>
  <c r="K97" i="9"/>
  <c r="O97" i="9" s="1"/>
  <c r="K135" i="9"/>
  <c r="O135" i="9" s="1"/>
  <c r="K360" i="9"/>
  <c r="O360" i="9" s="1"/>
  <c r="L55" i="6"/>
  <c r="K328" i="9"/>
  <c r="K269" i="9"/>
  <c r="O269" i="9" s="1"/>
  <c r="H178" i="9"/>
  <c r="O232" i="9"/>
  <c r="K243" i="9"/>
  <c r="O243" i="9" s="1"/>
  <c r="K235" i="9"/>
  <c r="O235" i="9" s="1"/>
  <c r="H103" i="9"/>
  <c r="H104" i="9"/>
  <c r="H84" i="9"/>
  <c r="H83" i="9"/>
  <c r="AG173" i="15"/>
  <c r="I167" i="15"/>
  <c r="G40" i="15"/>
  <c r="G77" i="9" s="1"/>
  <c r="I112" i="15"/>
  <c r="O112" i="15" s="1"/>
  <c r="AB112" i="15"/>
  <c r="O201" i="9"/>
  <c r="AG180" i="15"/>
  <c r="I180" i="15"/>
  <c r="G138" i="15"/>
  <c r="G283" i="9" s="1"/>
  <c r="I46" i="15"/>
  <c r="O46" i="15" s="1"/>
  <c r="I38" i="9"/>
  <c r="I19" i="9"/>
  <c r="P19" i="9" s="1"/>
  <c r="O19" i="9"/>
  <c r="N75" i="10"/>
  <c r="M134" i="11" s="1"/>
  <c r="N134" i="11" s="1"/>
  <c r="N158" i="11" s="1"/>
  <c r="L75" i="10"/>
  <c r="K134" i="11" s="1"/>
  <c r="L134" i="11" s="1"/>
  <c r="L158" i="11" s="1"/>
  <c r="N215" i="9"/>
  <c r="M32" i="12" s="1"/>
  <c r="N32" i="12" s="1"/>
  <c r="N108" i="9"/>
  <c r="M17" i="12" s="1"/>
  <c r="N17" i="12" s="1"/>
  <c r="O70" i="10" l="1"/>
  <c r="P63" i="10"/>
  <c r="O72" i="10"/>
  <c r="H41" i="9"/>
  <c r="L34" i="6"/>
  <c r="H212" i="9"/>
  <c r="L11" i="6"/>
  <c r="H224" i="9"/>
  <c r="H225" i="9"/>
  <c r="L22" i="6"/>
  <c r="G28" i="15"/>
  <c r="G48" i="9" s="1"/>
  <c r="I48" i="9" s="1"/>
  <c r="L227" i="9"/>
  <c r="N370" i="9"/>
  <c r="M52" i="12" s="1"/>
  <c r="N52" i="12" s="1"/>
  <c r="H55" i="9"/>
  <c r="N170" i="9"/>
  <c r="N172" i="9" s="1"/>
  <c r="M26" i="12" s="1"/>
  <c r="N26" i="12" s="1"/>
  <c r="H147" i="9"/>
  <c r="L17" i="6"/>
  <c r="H350" i="9"/>
  <c r="L62" i="6"/>
  <c r="H167" i="9"/>
  <c r="L20" i="6"/>
  <c r="L50" i="6"/>
  <c r="L58" i="6"/>
  <c r="AC232" i="9"/>
  <c r="AC234" i="9" s="1"/>
  <c r="G143" i="15"/>
  <c r="G289" i="9" s="1"/>
  <c r="L289" i="9" s="1"/>
  <c r="AE289" i="9" s="1"/>
  <c r="L53" i="6"/>
  <c r="G94" i="15"/>
  <c r="G195" i="9" s="1"/>
  <c r="H206" i="9"/>
  <c r="L10" i="6"/>
  <c r="H313" i="9"/>
  <c r="L61" i="6"/>
  <c r="H240" i="9"/>
  <c r="L26" i="6"/>
  <c r="G185" i="15"/>
  <c r="G353" i="9" s="1"/>
  <c r="H233" i="9"/>
  <c r="L25" i="6"/>
  <c r="G70" i="15"/>
  <c r="G136" i="9" s="1"/>
  <c r="G142" i="15"/>
  <c r="G288" i="9" s="1"/>
  <c r="H200" i="9"/>
  <c r="L32" i="6"/>
  <c r="H23" i="9"/>
  <c r="L36" i="6"/>
  <c r="L122" i="9"/>
  <c r="AE122" i="9" s="1"/>
  <c r="AE124" i="9" s="1"/>
  <c r="AC124" i="9" s="1"/>
  <c r="H187" i="9"/>
  <c r="L213" i="9"/>
  <c r="AE213" i="9" s="1"/>
  <c r="AE215" i="9" s="1"/>
  <c r="AC215" i="9" s="1"/>
  <c r="L54" i="6"/>
  <c r="P301" i="9"/>
  <c r="L129" i="9"/>
  <c r="AE129" i="9" s="1"/>
  <c r="P71" i="10"/>
  <c r="P75" i="10" s="1"/>
  <c r="H134" i="9"/>
  <c r="L9" i="6"/>
  <c r="L60" i="6"/>
  <c r="H326" i="9"/>
  <c r="L35" i="6"/>
  <c r="AC111" i="9"/>
  <c r="AC113" i="9" s="1"/>
  <c r="I111" i="9"/>
  <c r="P111" i="9" s="1"/>
  <c r="H166" i="9"/>
  <c r="L21" i="6"/>
  <c r="G190" i="15"/>
  <c r="G360" i="9" s="1"/>
  <c r="L57" i="6"/>
  <c r="L16" i="6"/>
  <c r="H159" i="9"/>
  <c r="L19" i="6"/>
  <c r="L47" i="6"/>
  <c r="P338" i="9"/>
  <c r="H40" i="9"/>
  <c r="L23" i="6"/>
  <c r="H185" i="9"/>
  <c r="L15" i="6"/>
  <c r="L46" i="6"/>
  <c r="L51" i="6"/>
  <c r="O368" i="9"/>
  <c r="P78" i="9"/>
  <c r="O154" i="9"/>
  <c r="O276" i="9"/>
  <c r="AD253" i="9"/>
  <c r="H252" i="9" s="1"/>
  <c r="L360" i="9"/>
  <c r="AE360" i="9" s="1"/>
  <c r="AE363" i="9" s="1"/>
  <c r="AC363" i="9" s="1"/>
  <c r="L253" i="9"/>
  <c r="K37" i="12" s="1"/>
  <c r="L37" i="12" s="1"/>
  <c r="P276" i="9"/>
  <c r="L288" i="9"/>
  <c r="I306" i="9"/>
  <c r="P306" i="9" s="1"/>
  <c r="O306" i="9"/>
  <c r="L207" i="9"/>
  <c r="P317" i="9"/>
  <c r="AE367" i="9"/>
  <c r="AE370" i="9" s="1"/>
  <c r="AC370" i="9" s="1"/>
  <c r="AD370" i="9"/>
  <c r="L370" i="9"/>
  <c r="K52" i="12" s="1"/>
  <c r="L52" i="12" s="1"/>
  <c r="AE227" i="9"/>
  <c r="AE229" i="9" s="1"/>
  <c r="AC229" i="9" s="1"/>
  <c r="AD229" i="9"/>
  <c r="L229" i="9"/>
  <c r="K34" i="12" s="1"/>
  <c r="L34" i="12" s="1"/>
  <c r="AE106" i="9"/>
  <c r="AE108" i="9" s="1"/>
  <c r="AC108" i="9" s="1"/>
  <c r="L108" i="9"/>
  <c r="K17" i="12" s="1"/>
  <c r="L17" i="12" s="1"/>
  <c r="AD108" i="9"/>
  <c r="AC248" i="9"/>
  <c r="AC250" i="9" s="1"/>
  <c r="I248" i="9"/>
  <c r="O248" i="9"/>
  <c r="I353" i="9"/>
  <c r="L353" i="9"/>
  <c r="N353" i="9"/>
  <c r="N356" i="9" s="1"/>
  <c r="M50" i="12" s="1"/>
  <c r="N50" i="12" s="1"/>
  <c r="P366" i="9"/>
  <c r="G30" i="15"/>
  <c r="G50" i="9" s="1"/>
  <c r="O30" i="15"/>
  <c r="AD215" i="9"/>
  <c r="H214" i="9" s="1"/>
  <c r="I120" i="9"/>
  <c r="P120" i="9" s="1"/>
  <c r="O120" i="9"/>
  <c r="O88" i="15"/>
  <c r="G88" i="15"/>
  <c r="G180" i="9" s="1"/>
  <c r="P129" i="9"/>
  <c r="I98" i="9"/>
  <c r="L98" i="9"/>
  <c r="AE98" i="9" s="1"/>
  <c r="N98" i="9"/>
  <c r="O266" i="9"/>
  <c r="I266" i="9"/>
  <c r="P266" i="9" s="1"/>
  <c r="I189" i="9"/>
  <c r="P189" i="9" s="1"/>
  <c r="O189" i="9"/>
  <c r="O106" i="9"/>
  <c r="I148" i="9"/>
  <c r="L148" i="9"/>
  <c r="N148" i="9"/>
  <c r="N150" i="9" s="1"/>
  <c r="M23" i="12" s="1"/>
  <c r="N23" i="12" s="1"/>
  <c r="I269" i="9"/>
  <c r="L269" i="9"/>
  <c r="N269" i="9"/>
  <c r="N271" i="9" s="1"/>
  <c r="M39" i="12" s="1"/>
  <c r="N39" i="12" s="1"/>
  <c r="AC265" i="9"/>
  <c r="AC267" i="9" s="1"/>
  <c r="I265" i="9"/>
  <c r="O265" i="9"/>
  <c r="I179" i="9"/>
  <c r="P179" i="9" s="1"/>
  <c r="O179" i="9"/>
  <c r="P106" i="9"/>
  <c r="N77" i="9"/>
  <c r="N80" i="9" s="1"/>
  <c r="M14" i="12" s="1"/>
  <c r="N14" i="12" s="1"/>
  <c r="I77" i="9"/>
  <c r="L77" i="9"/>
  <c r="G82" i="15"/>
  <c r="G160" i="9" s="1"/>
  <c r="L170" i="9"/>
  <c r="L339" i="9"/>
  <c r="AE339" i="9" s="1"/>
  <c r="AE341" i="9" s="1"/>
  <c r="AC341" i="9" s="1"/>
  <c r="O167" i="15"/>
  <c r="G167" i="15"/>
  <c r="G327" i="9" s="1"/>
  <c r="G112" i="15"/>
  <c r="G235" i="9" s="1"/>
  <c r="P218" i="9"/>
  <c r="L354" i="9"/>
  <c r="AE354" i="9" s="1"/>
  <c r="AC93" i="9"/>
  <c r="AC96" i="9" s="1"/>
  <c r="I93" i="9"/>
  <c r="O93" i="9"/>
  <c r="I249" i="9"/>
  <c r="P249" i="9" s="1"/>
  <c r="O249" i="9"/>
  <c r="I195" i="9"/>
  <c r="L195" i="9"/>
  <c r="N195" i="9"/>
  <c r="N197" i="9" s="1"/>
  <c r="M29" i="12" s="1"/>
  <c r="N29" i="12" s="1"/>
  <c r="O359" i="9"/>
  <c r="I359" i="9"/>
  <c r="I64" i="9"/>
  <c r="O64" i="9"/>
  <c r="AC64" i="9"/>
  <c r="AC67" i="9" s="1"/>
  <c r="N316" i="9"/>
  <c r="I316" i="9"/>
  <c r="L316" i="9"/>
  <c r="AE316" i="9" s="1"/>
  <c r="P5" i="9"/>
  <c r="I6" i="9"/>
  <c r="M13" i="9"/>
  <c r="N13" i="9" s="1"/>
  <c r="N15" i="9" s="1"/>
  <c r="M6" i="12" s="1"/>
  <c r="N4" i="12"/>
  <c r="I259" i="9"/>
  <c r="L259" i="9"/>
  <c r="N259" i="9"/>
  <c r="N262" i="9" s="1"/>
  <c r="M38" i="12" s="1"/>
  <c r="N38" i="12" s="1"/>
  <c r="L215" i="9"/>
  <c r="K32" i="12" s="1"/>
  <c r="L32" i="12" s="1"/>
  <c r="I289" i="9"/>
  <c r="I94" i="9"/>
  <c r="P94" i="9" s="1"/>
  <c r="O94" i="9"/>
  <c r="L124" i="9"/>
  <c r="K19" i="12" s="1"/>
  <c r="L19" i="12" s="1"/>
  <c r="I56" i="9"/>
  <c r="P56" i="9" s="1"/>
  <c r="O56" i="9"/>
  <c r="L303" i="9"/>
  <c r="K44" i="12" s="1"/>
  <c r="L44" i="12" s="1"/>
  <c r="AE288" i="9"/>
  <c r="P122" i="9"/>
  <c r="AD113" i="9"/>
  <c r="O153" i="9"/>
  <c r="I153" i="9"/>
  <c r="I176" i="9"/>
  <c r="P176" i="9" s="1"/>
  <c r="O176" i="9"/>
  <c r="I119" i="9"/>
  <c r="O119" i="9"/>
  <c r="AC119" i="9"/>
  <c r="AC121" i="9" s="1"/>
  <c r="I256" i="9"/>
  <c r="O256" i="9"/>
  <c r="AC256" i="9"/>
  <c r="AC258" i="9" s="1"/>
  <c r="O367" i="9"/>
  <c r="I114" i="9"/>
  <c r="L114" i="9"/>
  <c r="N114" i="9"/>
  <c r="N116" i="9" s="1"/>
  <c r="M18" i="12" s="1"/>
  <c r="N18" i="12" s="1"/>
  <c r="N190" i="9"/>
  <c r="N192" i="9" s="1"/>
  <c r="M28" i="12" s="1"/>
  <c r="N28" i="12" s="1"/>
  <c r="I190" i="9"/>
  <c r="L190" i="9"/>
  <c r="O181" i="15"/>
  <c r="G181" i="15"/>
  <c r="G345" i="9" s="1"/>
  <c r="O168" i="9"/>
  <c r="I168" i="9"/>
  <c r="P168" i="9" s="1"/>
  <c r="G9" i="15"/>
  <c r="G9" i="9" s="1"/>
  <c r="O9" i="15"/>
  <c r="P281" i="9"/>
  <c r="G73" i="15"/>
  <c r="G142" i="9" s="1"/>
  <c r="O260" i="9"/>
  <c r="O241" i="9"/>
  <c r="I241" i="9"/>
  <c r="P241" i="9" s="1"/>
  <c r="I14" i="9"/>
  <c r="P14" i="9" s="1"/>
  <c r="O14" i="9"/>
  <c r="M31" i="11"/>
  <c r="N31" i="11" s="1"/>
  <c r="N55" i="11" s="1"/>
  <c r="D3" i="5"/>
  <c r="O186" i="9"/>
  <c r="I186" i="9"/>
  <c r="P186" i="9" s="1"/>
  <c r="P141" i="9"/>
  <c r="G147" i="15"/>
  <c r="G294" i="9" s="1"/>
  <c r="O147" i="15"/>
  <c r="O69" i="15"/>
  <c r="G69" i="15"/>
  <c r="G135" i="9" s="1"/>
  <c r="I252" i="9"/>
  <c r="P252" i="9" s="1"/>
  <c r="O252" i="9"/>
  <c r="AC55" i="9"/>
  <c r="AC58" i="9" s="1"/>
  <c r="I55" i="9"/>
  <c r="O55" i="9"/>
  <c r="K31" i="11"/>
  <c r="L31" i="11" s="1"/>
  <c r="L55" i="11" s="1"/>
  <c r="C3" i="5"/>
  <c r="I104" i="9"/>
  <c r="P104" i="9" s="1"/>
  <c r="O104" i="9"/>
  <c r="G168" i="15"/>
  <c r="G328" i="9" s="1"/>
  <c r="I188" i="9"/>
  <c r="P188" i="9" s="1"/>
  <c r="O188" i="9"/>
  <c r="G29" i="15"/>
  <c r="G49" i="9" s="1"/>
  <c r="O334" i="9"/>
  <c r="I334" i="9"/>
  <c r="P334" i="9" s="1"/>
  <c r="I283" i="9"/>
  <c r="L283" i="9"/>
  <c r="AE283" i="9" s="1"/>
  <c r="N283" i="9"/>
  <c r="O180" i="15"/>
  <c r="G180" i="15"/>
  <c r="G344" i="9" s="1"/>
  <c r="P213" i="9"/>
  <c r="O18" i="15"/>
  <c r="G18" i="15"/>
  <c r="G33" i="9" s="1"/>
  <c r="L243" i="9"/>
  <c r="N243" i="9"/>
  <c r="N245" i="9" s="1"/>
  <c r="M36" i="12" s="1"/>
  <c r="N36" i="12" s="1"/>
  <c r="I243" i="9"/>
  <c r="P243" i="9" s="1"/>
  <c r="AD363" i="9"/>
  <c r="H362" i="9" s="1"/>
  <c r="L363" i="9"/>
  <c r="K51" i="12" s="1"/>
  <c r="L51" i="12" s="1"/>
  <c r="P333" i="9"/>
  <c r="P268" i="9"/>
  <c r="I337" i="9"/>
  <c r="P337" i="9" s="1"/>
  <c r="O337" i="9"/>
  <c r="P175" i="9"/>
  <c r="O227" i="9"/>
  <c r="AD303" i="9"/>
  <c r="H302" i="9" s="1"/>
  <c r="P38" i="9"/>
  <c r="O103" i="9"/>
  <c r="I103" i="9"/>
  <c r="AC103" i="9"/>
  <c r="AC105" i="9" s="1"/>
  <c r="O137" i="15"/>
  <c r="G137" i="15"/>
  <c r="G282" i="9" s="1"/>
  <c r="G148" i="15"/>
  <c r="G295" i="9" s="1"/>
  <c r="P361" i="9"/>
  <c r="G154" i="15"/>
  <c r="G307" i="9" s="1"/>
  <c r="O154" i="15"/>
  <c r="P154" i="9"/>
  <c r="G36" i="15"/>
  <c r="G68" i="9" s="1"/>
  <c r="I169" i="9"/>
  <c r="P169" i="9" s="1"/>
  <c r="O169" i="9"/>
  <c r="O83" i="9"/>
  <c r="AC83" i="9"/>
  <c r="AC86" i="9" s="1"/>
  <c r="I83" i="9"/>
  <c r="L156" i="9"/>
  <c r="K24" i="12" s="1"/>
  <c r="L24" i="12" s="1"/>
  <c r="I323" i="9"/>
  <c r="O323" i="9"/>
  <c r="O97" i="15"/>
  <c r="G97" i="15"/>
  <c r="G201" i="9" s="1"/>
  <c r="O160" i="15"/>
  <c r="G160" i="15"/>
  <c r="G315" i="9" s="1"/>
  <c r="G132" i="15"/>
  <c r="G275" i="9" s="1"/>
  <c r="O132" i="15"/>
  <c r="P368" i="9"/>
  <c r="O257" i="9"/>
  <c r="I257" i="9"/>
  <c r="P257" i="9" s="1"/>
  <c r="AD156" i="9"/>
  <c r="H155" i="9" s="1"/>
  <c r="G12" i="15"/>
  <c r="G24" i="9" s="1"/>
  <c r="P227" i="9"/>
  <c r="O74" i="9"/>
  <c r="I74" i="9"/>
  <c r="P74" i="9" s="1"/>
  <c r="I177" i="9"/>
  <c r="P177" i="9" s="1"/>
  <c r="O177" i="9"/>
  <c r="O300" i="9"/>
  <c r="I300" i="9"/>
  <c r="P87" i="9"/>
  <c r="G64" i="15"/>
  <c r="G128" i="9" s="1"/>
  <c r="O64" i="15"/>
  <c r="P312" i="9"/>
  <c r="O178" i="9"/>
  <c r="I178" i="9"/>
  <c r="P178" i="9" s="1"/>
  <c r="AD124" i="9"/>
  <c r="H123" i="9" s="1"/>
  <c r="L219" i="9"/>
  <c r="N219" i="9"/>
  <c r="N221" i="9" s="1"/>
  <c r="M33" i="12" s="1"/>
  <c r="N33" i="12" s="1"/>
  <c r="I219" i="9"/>
  <c r="O65" i="9"/>
  <c r="I65" i="9"/>
  <c r="P65" i="9" s="1"/>
  <c r="I59" i="9"/>
  <c r="L59" i="9"/>
  <c r="N59" i="9"/>
  <c r="N61" i="9" s="1"/>
  <c r="M12" i="12" s="1"/>
  <c r="N12" i="12" s="1"/>
  <c r="L6" i="9"/>
  <c r="K4" i="12" s="1"/>
  <c r="AE5" i="9"/>
  <c r="AE6" i="9" s="1"/>
  <c r="O187" i="9"/>
  <c r="I187" i="9"/>
  <c r="P187" i="9" s="1"/>
  <c r="P165" i="9"/>
  <c r="I88" i="9"/>
  <c r="L88" i="9"/>
  <c r="L90" i="9" s="1"/>
  <c r="K15" i="12" s="1"/>
  <c r="L15" i="12" s="1"/>
  <c r="N88" i="9"/>
  <c r="N90" i="9" s="1"/>
  <c r="M15" i="12" s="1"/>
  <c r="N15" i="12" s="1"/>
  <c r="I84" i="9"/>
  <c r="P84" i="9" s="1"/>
  <c r="O84" i="9"/>
  <c r="P367" i="9"/>
  <c r="G50" i="15"/>
  <c r="G97" i="9" s="1"/>
  <c r="I29" i="9"/>
  <c r="L29" i="9"/>
  <c r="N29" i="9"/>
  <c r="N30" i="9" s="1"/>
  <c r="M9" i="12" s="1"/>
  <c r="O73" i="9"/>
  <c r="AC73" i="9"/>
  <c r="AC76" i="9" s="1"/>
  <c r="I73" i="9"/>
  <c r="P260" i="9"/>
  <c r="I75" i="10" l="1"/>
  <c r="H134" i="11" s="1"/>
  <c r="I134" i="11" s="1"/>
  <c r="I23" i="9"/>
  <c r="P23" i="9" s="1"/>
  <c r="O23" i="9"/>
  <c r="I185" i="9"/>
  <c r="P185" i="9" s="1"/>
  <c r="O185" i="9"/>
  <c r="AC240" i="9"/>
  <c r="AC242" i="9" s="1"/>
  <c r="O240" i="9"/>
  <c r="I240" i="9"/>
  <c r="P240" i="9" s="1"/>
  <c r="O350" i="9"/>
  <c r="I350" i="9"/>
  <c r="P350" i="9" s="1"/>
  <c r="N289" i="9"/>
  <c r="I326" i="9"/>
  <c r="P326" i="9" s="1"/>
  <c r="O326" i="9"/>
  <c r="I200" i="9"/>
  <c r="P200" i="9" s="1"/>
  <c r="O200" i="9"/>
  <c r="I225" i="9"/>
  <c r="P225" i="9" s="1"/>
  <c r="O225" i="9"/>
  <c r="I159" i="9"/>
  <c r="P159" i="9" s="1"/>
  <c r="O159" i="9"/>
  <c r="H113" i="9"/>
  <c r="P114" i="9"/>
  <c r="H228" i="9"/>
  <c r="O40" i="9"/>
  <c r="AC40" i="9"/>
  <c r="AC47" i="9" s="1"/>
  <c r="I40" i="9"/>
  <c r="P40" i="9" s="1"/>
  <c r="P62" i="10"/>
  <c r="O62" i="10"/>
  <c r="N288" i="9"/>
  <c r="I288" i="9"/>
  <c r="O313" i="9"/>
  <c r="I313" i="9"/>
  <c r="P313" i="9" s="1"/>
  <c r="O147" i="9"/>
  <c r="I147" i="9"/>
  <c r="P147" i="9" s="1"/>
  <c r="AC224" i="9"/>
  <c r="AC226" i="9" s="1"/>
  <c r="O224" i="9"/>
  <c r="I224" i="9"/>
  <c r="I360" i="9"/>
  <c r="P360" i="9" s="1"/>
  <c r="N360" i="9"/>
  <c r="N363" i="9" s="1"/>
  <c r="M51" i="12" s="1"/>
  <c r="N51" i="12" s="1"/>
  <c r="L136" i="9"/>
  <c r="AE136" i="9" s="1"/>
  <c r="N136" i="9"/>
  <c r="I136" i="9"/>
  <c r="N48" i="9"/>
  <c r="I206" i="9"/>
  <c r="P206" i="9" s="1"/>
  <c r="O206" i="9"/>
  <c r="O212" i="9"/>
  <c r="I212" i="9"/>
  <c r="P212" i="9" s="1"/>
  <c r="L48" i="9"/>
  <c r="AE48" i="9" s="1"/>
  <c r="I166" i="9"/>
  <c r="P166" i="9" s="1"/>
  <c r="O166" i="9"/>
  <c r="O134" i="9"/>
  <c r="I134" i="9"/>
  <c r="P134" i="9" s="1"/>
  <c r="I233" i="9"/>
  <c r="O233" i="9"/>
  <c r="I167" i="9"/>
  <c r="P167" i="9" s="1"/>
  <c r="O167" i="9"/>
  <c r="O41" i="9"/>
  <c r="I41" i="9"/>
  <c r="P41" i="9" s="1"/>
  <c r="P219" i="9"/>
  <c r="P98" i="9"/>
  <c r="H107" i="9"/>
  <c r="AE207" i="9"/>
  <c r="AE209" i="9" s="1"/>
  <c r="AC209" i="9" s="1"/>
  <c r="AD209" i="9"/>
  <c r="L209" i="9"/>
  <c r="K31" i="12" s="1"/>
  <c r="L31" i="12" s="1"/>
  <c r="P207" i="9"/>
  <c r="P6" i="9"/>
  <c r="H4" i="12"/>
  <c r="AE353" i="9"/>
  <c r="AE356" i="9" s="1"/>
  <c r="AC356" i="9" s="1"/>
  <c r="AD356" i="9"/>
  <c r="L356" i="9"/>
  <c r="K50" i="12" s="1"/>
  <c r="L50" i="12" s="1"/>
  <c r="P316" i="9"/>
  <c r="L327" i="9"/>
  <c r="AE327" i="9" s="1"/>
  <c r="N327" i="9"/>
  <c r="I327" i="9"/>
  <c r="AE243" i="9"/>
  <c r="AE245" i="9" s="1"/>
  <c r="AC245" i="9" s="1"/>
  <c r="AD245" i="9"/>
  <c r="H244" i="9" s="1"/>
  <c r="L245" i="9"/>
  <c r="K36" i="12" s="1"/>
  <c r="L36" i="12" s="1"/>
  <c r="P134" i="11"/>
  <c r="P158" i="11" s="1"/>
  <c r="I158" i="11"/>
  <c r="N282" i="9"/>
  <c r="N285" i="9" s="1"/>
  <c r="M41" i="12" s="1"/>
  <c r="N41" i="12" s="1"/>
  <c r="I282" i="9"/>
  <c r="L282" i="9"/>
  <c r="AE88" i="9"/>
  <c r="AE90" i="9" s="1"/>
  <c r="AC90" i="9" s="1"/>
  <c r="AD90" i="9"/>
  <c r="I160" i="9"/>
  <c r="L160" i="9"/>
  <c r="N160" i="9"/>
  <c r="N162" i="9" s="1"/>
  <c r="M25" i="12" s="1"/>
  <c r="N25" i="12" s="1"/>
  <c r="I107" i="9"/>
  <c r="P107" i="9" s="1"/>
  <c r="O107" i="9"/>
  <c r="P88" i="9"/>
  <c r="P153" i="9"/>
  <c r="P359" i="9"/>
  <c r="AE77" i="9"/>
  <c r="AE80" i="9" s="1"/>
  <c r="AC80" i="9" s="1"/>
  <c r="AD80" i="9"/>
  <c r="H79" i="9" s="1"/>
  <c r="L80" i="9"/>
  <c r="K14" i="12" s="1"/>
  <c r="L14" i="12" s="1"/>
  <c r="AD105" i="9"/>
  <c r="H105" i="9" s="1"/>
  <c r="P103" i="9"/>
  <c r="I345" i="9"/>
  <c r="L345" i="9"/>
  <c r="AE345" i="9" s="1"/>
  <c r="N345" i="9"/>
  <c r="P77" i="9"/>
  <c r="AE148" i="9"/>
  <c r="AE150" i="9" s="1"/>
  <c r="AC150" i="9" s="1"/>
  <c r="AD150" i="9"/>
  <c r="H149" i="9" s="1"/>
  <c r="L150" i="9"/>
  <c r="K23" i="12" s="1"/>
  <c r="L23" i="12" s="1"/>
  <c r="L24" i="9"/>
  <c r="N24" i="9"/>
  <c r="N26" i="9" s="1"/>
  <c r="M8" i="12" s="1"/>
  <c r="N8" i="12" s="1"/>
  <c r="I24" i="9"/>
  <c r="AE219" i="9"/>
  <c r="AE221" i="9" s="1"/>
  <c r="AC221" i="9" s="1"/>
  <c r="AD221" i="9"/>
  <c r="H220" i="9" s="1"/>
  <c r="L221" i="9"/>
  <c r="K33" i="12" s="1"/>
  <c r="L33" i="12" s="1"/>
  <c r="N307" i="9"/>
  <c r="N309" i="9" s="1"/>
  <c r="M45" i="12" s="1"/>
  <c r="N45" i="12" s="1"/>
  <c r="I307" i="9"/>
  <c r="L307" i="9"/>
  <c r="P190" i="9"/>
  <c r="AE259" i="9"/>
  <c r="AE262" i="9" s="1"/>
  <c r="AC262" i="9" s="1"/>
  <c r="AD262" i="9"/>
  <c r="H261" i="9" s="1"/>
  <c r="L262" i="9"/>
  <c r="K38" i="12" s="1"/>
  <c r="L38" i="12" s="1"/>
  <c r="P195" i="9"/>
  <c r="P259" i="9"/>
  <c r="AE29" i="9"/>
  <c r="AE30" i="9" s="1"/>
  <c r="L30" i="9"/>
  <c r="K9" i="12" s="1"/>
  <c r="L97" i="9"/>
  <c r="I97" i="9"/>
  <c r="N97" i="9"/>
  <c r="N100" i="9" s="1"/>
  <c r="M16" i="12" s="1"/>
  <c r="N16" i="12" s="1"/>
  <c r="I123" i="9"/>
  <c r="P123" i="9" s="1"/>
  <c r="O123" i="9"/>
  <c r="I128" i="9"/>
  <c r="L128" i="9"/>
  <c r="N128" i="9"/>
  <c r="N131" i="9" s="1"/>
  <c r="M20" i="12" s="1"/>
  <c r="N20" i="12" s="1"/>
  <c r="P283" i="9"/>
  <c r="L291" i="9"/>
  <c r="K42" i="12" s="1"/>
  <c r="L42" i="12" s="1"/>
  <c r="I68" i="9"/>
  <c r="L68" i="9"/>
  <c r="N68" i="9"/>
  <c r="N70" i="9" s="1"/>
  <c r="M13" i="12" s="1"/>
  <c r="N13" i="12" s="1"/>
  <c r="P353" i="9"/>
  <c r="N315" i="9"/>
  <c r="N319" i="9" s="1"/>
  <c r="M46" i="12" s="1"/>
  <c r="N46" i="12" s="1"/>
  <c r="I315" i="9"/>
  <c r="L315" i="9"/>
  <c r="L197" i="9"/>
  <c r="K29" i="12" s="1"/>
  <c r="L29" i="12" s="1"/>
  <c r="AD197" i="9"/>
  <c r="AE195" i="9"/>
  <c r="AE197" i="9" s="1"/>
  <c r="AC197" i="9" s="1"/>
  <c r="I180" i="9"/>
  <c r="L180" i="9"/>
  <c r="N180" i="9"/>
  <c r="N182" i="9" s="1"/>
  <c r="M27" i="12" s="1"/>
  <c r="N27" i="12" s="1"/>
  <c r="P323" i="9"/>
  <c r="I302" i="9"/>
  <c r="P302" i="9" s="1"/>
  <c r="O302" i="9"/>
  <c r="AD291" i="9"/>
  <c r="P339" i="9"/>
  <c r="AD267" i="9"/>
  <c r="H267" i="9" s="1"/>
  <c r="P265" i="9"/>
  <c r="N50" i="9"/>
  <c r="I50" i="9"/>
  <c r="L50" i="9"/>
  <c r="AE50" i="9" s="1"/>
  <c r="AE52" i="9" s="1"/>
  <c r="AC52" i="9" s="1"/>
  <c r="I9" i="9"/>
  <c r="L9" i="9"/>
  <c r="N9" i="9"/>
  <c r="N10" i="9" s="1"/>
  <c r="M5" i="12" s="1"/>
  <c r="I295" i="9"/>
  <c r="L295" i="9"/>
  <c r="AE295" i="9" s="1"/>
  <c r="N295" i="9"/>
  <c r="AD121" i="9"/>
  <c r="H121" i="9" s="1"/>
  <c r="P119" i="9"/>
  <c r="AE170" i="9"/>
  <c r="AE172" i="9" s="1"/>
  <c r="AC172" i="9" s="1"/>
  <c r="L172" i="9"/>
  <c r="K26" i="12" s="1"/>
  <c r="L26" i="12" s="1"/>
  <c r="AD172" i="9"/>
  <c r="L344" i="9"/>
  <c r="N344" i="9"/>
  <c r="I344" i="9"/>
  <c r="L4" i="12"/>
  <c r="K13" i="9"/>
  <c r="L13" i="9" s="1"/>
  <c r="L15" i="9" s="1"/>
  <c r="K6" i="12" s="1"/>
  <c r="P300" i="9"/>
  <c r="AE291" i="9"/>
  <c r="AC291" i="9" s="1"/>
  <c r="P170" i="9"/>
  <c r="I142" i="9"/>
  <c r="L142" i="9"/>
  <c r="N142" i="9"/>
  <c r="N144" i="9" s="1"/>
  <c r="M22" i="12" s="1"/>
  <c r="N22" i="12" s="1"/>
  <c r="I235" i="9"/>
  <c r="L235" i="9"/>
  <c r="N235" i="9"/>
  <c r="N237" i="9" s="1"/>
  <c r="M35" i="12" s="1"/>
  <c r="N35" i="12" s="1"/>
  <c r="AD250" i="9"/>
  <c r="H250" i="9" s="1"/>
  <c r="P248" i="9"/>
  <c r="L135" i="9"/>
  <c r="N135" i="9"/>
  <c r="N138" i="9" s="1"/>
  <c r="M21" i="12" s="1"/>
  <c r="N21" i="12" s="1"/>
  <c r="I135" i="9"/>
  <c r="I113" i="9"/>
  <c r="O113" i="9"/>
  <c r="AE190" i="9"/>
  <c r="AE192" i="9" s="1"/>
  <c r="AC192" i="9" s="1"/>
  <c r="AD192" i="9"/>
  <c r="L192" i="9"/>
  <c r="K28" i="12" s="1"/>
  <c r="L28" i="12" s="1"/>
  <c r="N201" i="9"/>
  <c r="N203" i="9" s="1"/>
  <c r="M30" i="12" s="1"/>
  <c r="N30" i="12" s="1"/>
  <c r="I201" i="9"/>
  <c r="L201" i="9"/>
  <c r="P73" i="9"/>
  <c r="AB73" i="9"/>
  <c r="AB75" i="9" s="1"/>
  <c r="H75" i="9" s="1"/>
  <c r="I49" i="9"/>
  <c r="L49" i="9"/>
  <c r="AE49" i="9" s="1"/>
  <c r="N49" i="9"/>
  <c r="H369" i="9"/>
  <c r="I328" i="9"/>
  <c r="L328" i="9"/>
  <c r="AE328" i="9" s="1"/>
  <c r="N328" i="9"/>
  <c r="P148" i="9"/>
  <c r="P354" i="9"/>
  <c r="P289" i="9"/>
  <c r="AE59" i="9"/>
  <c r="AE61" i="9" s="1"/>
  <c r="AC61" i="9" s="1"/>
  <c r="L61" i="9"/>
  <c r="K12" i="12" s="1"/>
  <c r="L12" i="12" s="1"/>
  <c r="AD61" i="9"/>
  <c r="AD242" i="9"/>
  <c r="H242" i="9" s="1"/>
  <c r="AB93" i="9"/>
  <c r="AB95" i="9" s="1"/>
  <c r="H95" i="9" s="1"/>
  <c r="P93" i="9"/>
  <c r="AE269" i="9"/>
  <c r="AE271" i="9" s="1"/>
  <c r="AC271" i="9" s="1"/>
  <c r="AD271" i="9"/>
  <c r="H270" i="9" s="1"/>
  <c r="L271" i="9"/>
  <c r="K39" i="12" s="1"/>
  <c r="L39" i="12" s="1"/>
  <c r="O214" i="9"/>
  <c r="I214" i="9"/>
  <c r="P29" i="9"/>
  <c r="I30" i="9"/>
  <c r="I362" i="9"/>
  <c r="P362" i="9" s="1"/>
  <c r="O362" i="9"/>
  <c r="I275" i="9"/>
  <c r="L275" i="9"/>
  <c r="N275" i="9"/>
  <c r="N278" i="9" s="1"/>
  <c r="M40" i="12" s="1"/>
  <c r="N40" i="12" s="1"/>
  <c r="AB64" i="9"/>
  <c r="AB66" i="9" s="1"/>
  <c r="H66" i="9" s="1"/>
  <c r="P64" i="9"/>
  <c r="N294" i="9"/>
  <c r="I294" i="9"/>
  <c r="L294" i="9"/>
  <c r="I228" i="9"/>
  <c r="P228" i="9" s="1"/>
  <c r="O228" i="9"/>
  <c r="P59" i="9"/>
  <c r="AB83" i="9"/>
  <c r="AB85" i="9" s="1"/>
  <c r="H85" i="9" s="1"/>
  <c r="P83" i="9"/>
  <c r="AE114" i="9"/>
  <c r="AE116" i="9" s="1"/>
  <c r="AC116" i="9" s="1"/>
  <c r="AD116" i="9"/>
  <c r="H115" i="9" s="1"/>
  <c r="L116" i="9"/>
  <c r="K18" i="12" s="1"/>
  <c r="L18" i="12" s="1"/>
  <c r="P269" i="9"/>
  <c r="I155" i="9"/>
  <c r="P155" i="9" s="1"/>
  <c r="O155" i="9"/>
  <c r="AD258" i="9"/>
  <c r="H258" i="9" s="1"/>
  <c r="P256" i="9"/>
  <c r="AB55" i="9"/>
  <c r="AB57" i="9" s="1"/>
  <c r="H57" i="9" s="1"/>
  <c r="P55" i="9"/>
  <c r="P48" i="9"/>
  <c r="I33" i="9"/>
  <c r="L33" i="9"/>
  <c r="N33" i="9"/>
  <c r="N35" i="9" s="1"/>
  <c r="M10" i="12" s="1"/>
  <c r="M44" i="9"/>
  <c r="N44" i="9" s="1"/>
  <c r="N9" i="12"/>
  <c r="M42" i="9"/>
  <c r="N42" i="9" s="1"/>
  <c r="M335" i="9"/>
  <c r="N335" i="9" s="1"/>
  <c r="N6" i="12"/>
  <c r="M324" i="9"/>
  <c r="N324" i="9" s="1"/>
  <c r="O134" i="11" l="1"/>
  <c r="P224" i="9"/>
  <c r="AD226" i="9"/>
  <c r="H226" i="9" s="1"/>
  <c r="P288" i="9"/>
  <c r="P233" i="9"/>
  <c r="AD234" i="9"/>
  <c r="H234" i="9" s="1"/>
  <c r="H208" i="9"/>
  <c r="O208" i="9" s="1"/>
  <c r="P136" i="9"/>
  <c r="N291" i="9"/>
  <c r="M42" i="12" s="1"/>
  <c r="N42" i="12" s="1"/>
  <c r="H60" i="9"/>
  <c r="I208" i="9"/>
  <c r="I303" i="9"/>
  <c r="H89" i="9"/>
  <c r="H191" i="9"/>
  <c r="O369" i="9"/>
  <c r="I369" i="9"/>
  <c r="I89" i="9"/>
  <c r="P89" i="9" s="1"/>
  <c r="O89" i="9"/>
  <c r="I115" i="9"/>
  <c r="P115" i="9" s="1"/>
  <c r="O115" i="9"/>
  <c r="P295" i="9"/>
  <c r="O85" i="9"/>
  <c r="I85" i="9"/>
  <c r="AE9" i="9"/>
  <c r="AE10" i="9" s="1"/>
  <c r="L10" i="9"/>
  <c r="K5" i="12" s="1"/>
  <c r="I261" i="9"/>
  <c r="P261" i="9" s="1"/>
  <c r="O261" i="9"/>
  <c r="O95" i="9"/>
  <c r="I95" i="9"/>
  <c r="P50" i="9"/>
  <c r="P327" i="9"/>
  <c r="I149" i="9"/>
  <c r="O149" i="9"/>
  <c r="P235" i="9"/>
  <c r="I242" i="9"/>
  <c r="O242" i="9"/>
  <c r="P294" i="9"/>
  <c r="AE307" i="9"/>
  <c r="AE309" i="9" s="1"/>
  <c r="AC309" i="9" s="1"/>
  <c r="AD309" i="9"/>
  <c r="H308" i="9" s="1"/>
  <c r="L309" i="9"/>
  <c r="K45" i="12" s="1"/>
  <c r="L45" i="12" s="1"/>
  <c r="O79" i="9"/>
  <c r="I79" i="9"/>
  <c r="P79" i="9" s="1"/>
  <c r="AE330" i="9"/>
  <c r="AC330" i="9" s="1"/>
  <c r="AE180" i="9"/>
  <c r="AE182" i="9" s="1"/>
  <c r="AC182" i="9" s="1"/>
  <c r="L182" i="9"/>
  <c r="K27" i="12" s="1"/>
  <c r="L27" i="12" s="1"/>
  <c r="AD182" i="9"/>
  <c r="H196" i="9"/>
  <c r="AE282" i="9"/>
  <c r="AE285" i="9" s="1"/>
  <c r="AC285" i="9" s="1"/>
  <c r="AD285" i="9"/>
  <c r="L285" i="9"/>
  <c r="K41" i="12" s="1"/>
  <c r="L41" i="12" s="1"/>
  <c r="H31" i="11"/>
  <c r="B3" i="5"/>
  <c r="F3" i="5" s="1"/>
  <c r="P142" i="9"/>
  <c r="O75" i="9"/>
  <c r="I75" i="9"/>
  <c r="AD35" i="9"/>
  <c r="AE33" i="9"/>
  <c r="AE35" i="9" s="1"/>
  <c r="AC35" i="9" s="1"/>
  <c r="L35" i="9"/>
  <c r="K10" i="12" s="1"/>
  <c r="P33" i="9"/>
  <c r="N297" i="9"/>
  <c r="M43" i="12" s="1"/>
  <c r="N43" i="12" s="1"/>
  <c r="P201" i="9"/>
  <c r="AD70" i="9"/>
  <c r="AE68" i="9"/>
  <c r="AE70" i="9" s="1"/>
  <c r="AC70" i="9" s="1"/>
  <c r="L70" i="9"/>
  <c r="K13" i="12" s="1"/>
  <c r="L13" i="12" s="1"/>
  <c r="P307" i="9"/>
  <c r="O250" i="9"/>
  <c r="I250" i="9"/>
  <c r="M45" i="9"/>
  <c r="N45" i="9" s="1"/>
  <c r="N10" i="12"/>
  <c r="H44" i="12"/>
  <c r="P303" i="9"/>
  <c r="I267" i="9"/>
  <c r="O267" i="9"/>
  <c r="P68" i="9"/>
  <c r="I363" i="9"/>
  <c r="AE160" i="9"/>
  <c r="AE162" i="9" s="1"/>
  <c r="AC162" i="9" s="1"/>
  <c r="L162" i="9"/>
  <c r="K25" i="12" s="1"/>
  <c r="L25" i="12" s="1"/>
  <c r="AD162" i="9"/>
  <c r="H161" i="9" s="1"/>
  <c r="I244" i="9"/>
  <c r="P244" i="9" s="1"/>
  <c r="O244" i="9"/>
  <c r="K42" i="9"/>
  <c r="L42" i="9" s="1"/>
  <c r="K335" i="9"/>
  <c r="L335" i="9" s="1"/>
  <c r="L6" i="12"/>
  <c r="K324" i="9"/>
  <c r="L324" i="9" s="1"/>
  <c r="H355" i="9"/>
  <c r="I258" i="9"/>
  <c r="O258" i="9"/>
  <c r="AE135" i="9"/>
  <c r="AE138" i="9" s="1"/>
  <c r="AC138" i="9" s="1"/>
  <c r="L138" i="9"/>
  <c r="K21" i="12" s="1"/>
  <c r="L21" i="12" s="1"/>
  <c r="AD138" i="9"/>
  <c r="I121" i="9"/>
  <c r="O121" i="9"/>
  <c r="L9" i="12"/>
  <c r="K44" i="9"/>
  <c r="L44" i="9" s="1"/>
  <c r="I105" i="9"/>
  <c r="O105" i="9"/>
  <c r="O191" i="9"/>
  <c r="I191" i="9"/>
  <c r="H290" i="9"/>
  <c r="O220" i="9"/>
  <c r="I220" i="9"/>
  <c r="P49" i="9"/>
  <c r="AD297" i="9"/>
  <c r="AE294" i="9"/>
  <c r="AE297" i="9" s="1"/>
  <c r="AC297" i="9" s="1"/>
  <c r="L297" i="9"/>
  <c r="K43" i="12" s="1"/>
  <c r="L43" i="12" s="1"/>
  <c r="AE201" i="9"/>
  <c r="AE203" i="9" s="1"/>
  <c r="AC203" i="9" s="1"/>
  <c r="L203" i="9"/>
  <c r="K30" i="12" s="1"/>
  <c r="L30" i="12" s="1"/>
  <c r="AD203" i="9"/>
  <c r="I57" i="9"/>
  <c r="O57" i="9"/>
  <c r="I66" i="9"/>
  <c r="O66" i="9"/>
  <c r="P344" i="9"/>
  <c r="I156" i="9"/>
  <c r="O4" i="12"/>
  <c r="H13" i="9"/>
  <c r="I4" i="12"/>
  <c r="P4" i="12" s="1"/>
  <c r="P214" i="9"/>
  <c r="I215" i="9"/>
  <c r="P345" i="9"/>
  <c r="I270" i="9"/>
  <c r="P270" i="9" s="1"/>
  <c r="O270" i="9"/>
  <c r="N347" i="9"/>
  <c r="M49" i="12" s="1"/>
  <c r="N49" i="12" s="1"/>
  <c r="AE128" i="9"/>
  <c r="AE131" i="9" s="1"/>
  <c r="AC131" i="9" s="1"/>
  <c r="L131" i="9"/>
  <c r="K20" i="12" s="1"/>
  <c r="L20" i="12" s="1"/>
  <c r="AD131" i="9"/>
  <c r="P24" i="9"/>
  <c r="P328" i="9"/>
  <c r="P160" i="9"/>
  <c r="P97" i="9"/>
  <c r="AE97" i="9"/>
  <c r="AE100" i="9" s="1"/>
  <c r="AC100" i="9" s="1"/>
  <c r="L100" i="9"/>
  <c r="K16" i="12" s="1"/>
  <c r="L16" i="12" s="1"/>
  <c r="AD100" i="9"/>
  <c r="AE235" i="9"/>
  <c r="AE237" i="9" s="1"/>
  <c r="AC237" i="9" s="1"/>
  <c r="AD237" i="9"/>
  <c r="H236" i="9" s="1"/>
  <c r="L237" i="9"/>
  <c r="K35" i="12" s="1"/>
  <c r="L35" i="12" s="1"/>
  <c r="M18" i="9"/>
  <c r="N18" i="9" s="1"/>
  <c r="N20" i="9" s="1"/>
  <c r="M7" i="12" s="1"/>
  <c r="N5" i="12"/>
  <c r="AE142" i="9"/>
  <c r="AE144" i="9" s="1"/>
  <c r="AC144" i="9" s="1"/>
  <c r="AD144" i="9"/>
  <c r="L144" i="9"/>
  <c r="K22" i="12" s="1"/>
  <c r="L22" i="12" s="1"/>
  <c r="P315" i="9"/>
  <c r="AE275" i="9"/>
  <c r="AE278" i="9" s="1"/>
  <c r="AC278" i="9" s="1"/>
  <c r="L278" i="9"/>
  <c r="K40" i="12" s="1"/>
  <c r="L40" i="12" s="1"/>
  <c r="AD278" i="9"/>
  <c r="P113" i="9"/>
  <c r="I116" i="9"/>
  <c r="AE344" i="9"/>
  <c r="AE347" i="9" s="1"/>
  <c r="AC347" i="9" s="1"/>
  <c r="AD347" i="9"/>
  <c r="L347" i="9"/>
  <c r="K49" i="12" s="1"/>
  <c r="L49" i="12" s="1"/>
  <c r="P128" i="9"/>
  <c r="P180" i="9"/>
  <c r="P30" i="9"/>
  <c r="H9" i="12"/>
  <c r="P282" i="9"/>
  <c r="AE315" i="9"/>
  <c r="AE319" i="9" s="1"/>
  <c r="AC319" i="9" s="1"/>
  <c r="L319" i="9"/>
  <c r="K46" i="12" s="1"/>
  <c r="L46" i="12" s="1"/>
  <c r="AD319" i="9"/>
  <c r="H318" i="9" s="1"/>
  <c r="I10" i="9"/>
  <c r="P9" i="9"/>
  <c r="I60" i="9"/>
  <c r="P60" i="9" s="1"/>
  <c r="O60" i="9"/>
  <c r="P275" i="9"/>
  <c r="P135" i="9"/>
  <c r="H171" i="9"/>
  <c r="AE24" i="9"/>
  <c r="AE26" i="9" s="1"/>
  <c r="AC26" i="9" s="1"/>
  <c r="AD26" i="9"/>
  <c r="L26" i="9"/>
  <c r="K8" i="12" s="1"/>
  <c r="L8" i="12" s="1"/>
  <c r="H25" i="9" l="1"/>
  <c r="H143" i="9"/>
  <c r="I234" i="9"/>
  <c r="P234" i="9" s="1"/>
  <c r="O234" i="9"/>
  <c r="I226" i="9"/>
  <c r="O226" i="9"/>
  <c r="P208" i="9"/>
  <c r="I209" i="9"/>
  <c r="H181" i="9"/>
  <c r="I318" i="9"/>
  <c r="O318" i="9"/>
  <c r="I9" i="12"/>
  <c r="P9" i="12" s="1"/>
  <c r="O9" i="12"/>
  <c r="H44" i="9"/>
  <c r="O13" i="9"/>
  <c r="I13" i="9"/>
  <c r="I308" i="9"/>
  <c r="O308" i="9"/>
  <c r="P85" i="9"/>
  <c r="AD86" i="9"/>
  <c r="H86" i="9" s="1"/>
  <c r="H99" i="9"/>
  <c r="P105" i="9"/>
  <c r="I108" i="9"/>
  <c r="K45" i="9"/>
  <c r="L45" i="9" s="1"/>
  <c r="L10" i="12"/>
  <c r="P10" i="9"/>
  <c r="H5" i="12"/>
  <c r="H69" i="9"/>
  <c r="H34" i="9"/>
  <c r="P191" i="9"/>
  <c r="I192" i="9"/>
  <c r="I181" i="9"/>
  <c r="O181" i="9"/>
  <c r="I171" i="9"/>
  <c r="O171" i="9"/>
  <c r="P66" i="9"/>
  <c r="AD67" i="9"/>
  <c r="H67" i="9" s="1"/>
  <c r="H137" i="9"/>
  <c r="I44" i="12"/>
  <c r="O44" i="12"/>
  <c r="P242" i="9"/>
  <c r="I245" i="9"/>
  <c r="M336" i="9"/>
  <c r="N336" i="9" s="1"/>
  <c r="N341" i="9" s="1"/>
  <c r="M48" i="12" s="1"/>
  <c r="N48" i="12" s="1"/>
  <c r="N7" i="12"/>
  <c r="M43" i="9"/>
  <c r="N43" i="9" s="1"/>
  <c r="N52" i="9" s="1"/>
  <c r="M11" i="12" s="1"/>
  <c r="N11" i="12" s="1"/>
  <c r="M325" i="9"/>
  <c r="N325" i="9" s="1"/>
  <c r="N330" i="9" s="1"/>
  <c r="M47" i="12" s="1"/>
  <c r="N47" i="12" s="1"/>
  <c r="I236" i="9"/>
  <c r="O236" i="9"/>
  <c r="H346" i="9"/>
  <c r="I196" i="9"/>
  <c r="O196" i="9"/>
  <c r="P95" i="9"/>
  <c r="AD96" i="9"/>
  <c r="H96" i="9" s="1"/>
  <c r="P220" i="9"/>
  <c r="I221" i="9"/>
  <c r="O290" i="9"/>
  <c r="I290" i="9"/>
  <c r="H24" i="12"/>
  <c r="P156" i="9"/>
  <c r="P267" i="9"/>
  <c r="I271" i="9"/>
  <c r="P57" i="9"/>
  <c r="AD58" i="9"/>
  <c r="H58" i="9" s="1"/>
  <c r="O25" i="9"/>
  <c r="I25" i="9"/>
  <c r="H18" i="12"/>
  <c r="P116" i="9"/>
  <c r="H130" i="9"/>
  <c r="H202" i="9"/>
  <c r="O31" i="11"/>
  <c r="I31" i="11"/>
  <c r="I55" i="11" s="1"/>
  <c r="H296" i="9"/>
  <c r="I143" i="9"/>
  <c r="O143" i="9"/>
  <c r="P258" i="9"/>
  <c r="I262" i="9"/>
  <c r="P149" i="9"/>
  <c r="I150" i="9"/>
  <c r="P369" i="9"/>
  <c r="I370" i="9"/>
  <c r="H32" i="12"/>
  <c r="P215" i="9"/>
  <c r="O161" i="9"/>
  <c r="I161" i="9"/>
  <c r="H51" i="12"/>
  <c r="P363" i="9"/>
  <c r="P75" i="9"/>
  <c r="AD76" i="9"/>
  <c r="H76" i="9" s="1"/>
  <c r="P121" i="9"/>
  <c r="I124" i="9"/>
  <c r="H277" i="9"/>
  <c r="I355" i="9"/>
  <c r="O355" i="9"/>
  <c r="H284" i="9"/>
  <c r="K18" i="9"/>
  <c r="L18" i="9" s="1"/>
  <c r="L20" i="9" s="1"/>
  <c r="K7" i="12" s="1"/>
  <c r="L5" i="12"/>
  <c r="P250" i="9"/>
  <c r="I253" i="9"/>
  <c r="P226" i="9" l="1"/>
  <c r="I229" i="9"/>
  <c r="H31" i="12"/>
  <c r="P209" i="9"/>
  <c r="P262" i="9"/>
  <c r="H38" i="12"/>
  <c r="I76" i="9"/>
  <c r="O76" i="9"/>
  <c r="I51" i="12"/>
  <c r="O51" i="12"/>
  <c r="P161" i="9"/>
  <c r="I162" i="9"/>
  <c r="I296" i="9"/>
  <c r="O296" i="9"/>
  <c r="O96" i="9"/>
  <c r="I96" i="9"/>
  <c r="P31" i="11"/>
  <c r="P55" i="11" s="1"/>
  <c r="I24" i="12"/>
  <c r="O24" i="12"/>
  <c r="I99" i="9"/>
  <c r="P99" i="9" s="1"/>
  <c r="O99" i="9"/>
  <c r="I202" i="9"/>
  <c r="O202" i="9"/>
  <c r="P196" i="9"/>
  <c r="I197" i="9"/>
  <c r="P181" i="9"/>
  <c r="I182" i="9"/>
  <c r="P13" i="9"/>
  <c r="I15" i="9"/>
  <c r="I277" i="9"/>
  <c r="O277" i="9"/>
  <c r="P290" i="9"/>
  <c r="I291" i="9"/>
  <c r="P308" i="9"/>
  <c r="I309" i="9"/>
  <c r="H37" i="12"/>
  <c r="P253" i="9"/>
  <c r="H28" i="12"/>
  <c r="P192" i="9"/>
  <c r="O44" i="9"/>
  <c r="I44" i="9"/>
  <c r="P44" i="9" s="1"/>
  <c r="I69" i="9"/>
  <c r="P69" i="9" s="1"/>
  <c r="O69" i="9"/>
  <c r="P44" i="12"/>
  <c r="I86" i="9"/>
  <c r="O86" i="9"/>
  <c r="I18" i="12"/>
  <c r="O18" i="12"/>
  <c r="P236" i="9"/>
  <c r="I237" i="9"/>
  <c r="I130" i="9"/>
  <c r="O130" i="9"/>
  <c r="P370" i="9"/>
  <c r="H52" i="12"/>
  <c r="P25" i="9"/>
  <c r="I26" i="9"/>
  <c r="O137" i="9"/>
  <c r="I137" i="9"/>
  <c r="P171" i="9"/>
  <c r="I172" i="9"/>
  <c r="H36" i="12"/>
  <c r="P245" i="9"/>
  <c r="H19" i="12"/>
  <c r="P124" i="9"/>
  <c r="H17" i="12"/>
  <c r="P108" i="9"/>
  <c r="I346" i="9"/>
  <c r="O346" i="9"/>
  <c r="P150" i="9"/>
  <c r="H23" i="12"/>
  <c r="N68" i="10"/>
  <c r="M108" i="11" s="1"/>
  <c r="N108" i="11" s="1"/>
  <c r="I34" i="9"/>
  <c r="O34" i="9"/>
  <c r="P355" i="9"/>
  <c r="I356" i="9"/>
  <c r="H18" i="9"/>
  <c r="O5" i="12"/>
  <c r="I5" i="12"/>
  <c r="P5" i="12" s="1"/>
  <c r="O67" i="9"/>
  <c r="I67" i="9"/>
  <c r="P143" i="9"/>
  <c r="I144" i="9"/>
  <c r="K336" i="9"/>
  <c r="L336" i="9" s="1"/>
  <c r="L7" i="12"/>
  <c r="K43" i="9"/>
  <c r="L43" i="9" s="1"/>
  <c r="K325" i="9"/>
  <c r="L325" i="9" s="1"/>
  <c r="I58" i="9"/>
  <c r="O58" i="9"/>
  <c r="H33" i="12"/>
  <c r="P221" i="9"/>
  <c r="I32" i="12"/>
  <c r="O32" i="12"/>
  <c r="I284" i="9"/>
  <c r="O284" i="9"/>
  <c r="P318" i="9"/>
  <c r="I319" i="9"/>
  <c r="H39" i="12"/>
  <c r="P271" i="9"/>
  <c r="M58" i="11" l="1"/>
  <c r="N58" i="11" s="1"/>
  <c r="N132" i="11"/>
  <c r="E31" i="16"/>
  <c r="E32" i="16" s="1"/>
  <c r="P229" i="9"/>
  <c r="H34" i="12"/>
  <c r="M82" i="11"/>
  <c r="N82" i="11" s="1"/>
  <c r="I31" i="12"/>
  <c r="O31" i="12"/>
  <c r="AD330" i="9"/>
  <c r="H329" i="9" s="1"/>
  <c r="L330" i="9"/>
  <c r="K47" i="12" s="1"/>
  <c r="L47" i="12" s="1"/>
  <c r="H29" i="12"/>
  <c r="P197" i="9"/>
  <c r="O36" i="12"/>
  <c r="I36" i="12"/>
  <c r="P202" i="9"/>
  <c r="I203" i="9"/>
  <c r="H50" i="12"/>
  <c r="P356" i="9"/>
  <c r="H25" i="12"/>
  <c r="P162" i="9"/>
  <c r="L52" i="9"/>
  <c r="K11" i="12" s="1"/>
  <c r="L11" i="12" s="1"/>
  <c r="AD52" i="9"/>
  <c r="H51" i="9" s="1"/>
  <c r="O28" i="12"/>
  <c r="I28" i="12"/>
  <c r="H8" i="12"/>
  <c r="P26" i="9"/>
  <c r="P34" i="9"/>
  <c r="I35" i="9"/>
  <c r="P284" i="9"/>
  <c r="I285" i="9"/>
  <c r="P130" i="9"/>
  <c r="I131" i="9"/>
  <c r="H42" i="12"/>
  <c r="P291" i="9"/>
  <c r="P67" i="9"/>
  <c r="I70" i="9"/>
  <c r="I18" i="9"/>
  <c r="O18" i="9"/>
  <c r="H46" i="12"/>
  <c r="P319" i="9"/>
  <c r="O23" i="12"/>
  <c r="I23" i="12"/>
  <c r="H35" i="12"/>
  <c r="P237" i="9"/>
  <c r="P51" i="12"/>
  <c r="I37" i="12"/>
  <c r="O37" i="12"/>
  <c r="I39" i="12"/>
  <c r="O39" i="12"/>
  <c r="H45" i="12"/>
  <c r="P309" i="9"/>
  <c r="O33" i="12"/>
  <c r="I33" i="12"/>
  <c r="P277" i="9"/>
  <c r="I278" i="9"/>
  <c r="P76" i="9"/>
  <c r="I80" i="9"/>
  <c r="I19" i="12"/>
  <c r="O19" i="12"/>
  <c r="P96" i="9"/>
  <c r="I100" i="9"/>
  <c r="O52" i="12"/>
  <c r="I52" i="12"/>
  <c r="P32" i="12"/>
  <c r="P346" i="9"/>
  <c r="I347" i="9"/>
  <c r="P18" i="12"/>
  <c r="P15" i="9"/>
  <c r="H6" i="12"/>
  <c r="O38" i="12"/>
  <c r="I38" i="12"/>
  <c r="P86" i="9"/>
  <c r="I90" i="9"/>
  <c r="P144" i="9"/>
  <c r="H22" i="12"/>
  <c r="AD341" i="9"/>
  <c r="H340" i="9" s="1"/>
  <c r="L341" i="9"/>
  <c r="K48" i="12" s="1"/>
  <c r="L48" i="12" s="1"/>
  <c r="H26" i="12"/>
  <c r="P172" i="9"/>
  <c r="P137" i="9"/>
  <c r="I138" i="9"/>
  <c r="P24" i="12"/>
  <c r="P296" i="9"/>
  <c r="I297" i="9"/>
  <c r="P58" i="9"/>
  <c r="I61" i="9"/>
  <c r="I17" i="12"/>
  <c r="O17" i="12"/>
  <c r="H27" i="12"/>
  <c r="P182" i="9"/>
  <c r="N106" i="11" l="1"/>
  <c r="M57" i="11" s="1"/>
  <c r="N57" i="11" s="1"/>
  <c r="N80" i="11" s="1"/>
  <c r="M5" i="11" s="1"/>
  <c r="N5" i="11" s="1"/>
  <c r="L68" i="10"/>
  <c r="K108" i="11" s="1"/>
  <c r="L108" i="11" s="1"/>
  <c r="I34" i="12"/>
  <c r="O34" i="12"/>
  <c r="P31" i="12"/>
  <c r="H49" i="12"/>
  <c r="P347" i="9"/>
  <c r="P60" i="10"/>
  <c r="O60" i="10"/>
  <c r="I25" i="12"/>
  <c r="O25" i="12"/>
  <c r="P203" i="9"/>
  <c r="H30" i="12"/>
  <c r="I26" i="12"/>
  <c r="O26" i="12"/>
  <c r="H13" i="12"/>
  <c r="P70" i="9"/>
  <c r="P17" i="12"/>
  <c r="P37" i="12"/>
  <c r="O22" i="12"/>
  <c r="I22" i="12"/>
  <c r="P61" i="9"/>
  <c r="H12" i="12"/>
  <c r="H43" i="12"/>
  <c r="P297" i="9"/>
  <c r="O42" i="12"/>
  <c r="I42" i="12"/>
  <c r="O51" i="9"/>
  <c r="I51" i="9"/>
  <c r="P51" i="9" s="1"/>
  <c r="P23" i="12"/>
  <c r="P138" i="9"/>
  <c r="H21" i="12"/>
  <c r="H16" i="12"/>
  <c r="P100" i="9"/>
  <c r="P38" i="12"/>
  <c r="P33" i="12"/>
  <c r="H41" i="12"/>
  <c r="P285" i="9"/>
  <c r="I35" i="12"/>
  <c r="O35" i="12"/>
  <c r="I340" i="9"/>
  <c r="P340" i="9" s="1"/>
  <c r="O340" i="9"/>
  <c r="P52" i="12"/>
  <c r="P131" i="9"/>
  <c r="H20" i="12"/>
  <c r="H42" i="9"/>
  <c r="O6" i="12"/>
  <c r="H335" i="9"/>
  <c r="I6" i="12"/>
  <c r="H324" i="9"/>
  <c r="H10" i="12"/>
  <c r="P35" i="9"/>
  <c r="I29" i="12"/>
  <c r="O29" i="12"/>
  <c r="I46" i="12"/>
  <c r="O46" i="12"/>
  <c r="I20" i="9"/>
  <c r="P18" i="9"/>
  <c r="P19" i="12"/>
  <c r="H40" i="12"/>
  <c r="P278" i="9"/>
  <c r="I45" i="12"/>
  <c r="O45" i="12"/>
  <c r="I50" i="12"/>
  <c r="O50" i="12"/>
  <c r="H14" i="12"/>
  <c r="P80" i="9"/>
  <c r="P36" i="12"/>
  <c r="P90" i="9"/>
  <c r="H15" i="12"/>
  <c r="I329" i="9"/>
  <c r="P329" i="9" s="1"/>
  <c r="O329" i="9"/>
  <c r="P28" i="12"/>
  <c r="O27" i="12"/>
  <c r="I27" i="12"/>
  <c r="AC8" i="10"/>
  <c r="P39" i="12"/>
  <c r="I8" i="12"/>
  <c r="O8" i="12"/>
  <c r="K58" i="11" l="1"/>
  <c r="L58" i="11" s="1"/>
  <c r="L132" i="11"/>
  <c r="N29" i="11"/>
  <c r="D2" i="5" s="1"/>
  <c r="K82" i="11"/>
  <c r="L82" i="11" s="1"/>
  <c r="P34" i="12"/>
  <c r="AC52" i="10"/>
  <c r="P52" i="10"/>
  <c r="O52" i="10"/>
  <c r="O16" i="12"/>
  <c r="I16" i="12"/>
  <c r="I21" i="12"/>
  <c r="O21" i="12"/>
  <c r="I335" i="9"/>
  <c r="O335" i="9"/>
  <c r="I42" i="9"/>
  <c r="O42" i="9"/>
  <c r="P25" i="12"/>
  <c r="P50" i="12"/>
  <c r="I20" i="12"/>
  <c r="O20" i="12"/>
  <c r="P20" i="9"/>
  <c r="H7" i="12"/>
  <c r="H45" i="9"/>
  <c r="O10" i="12"/>
  <c r="I10" i="12"/>
  <c r="P10" i="12" s="1"/>
  <c r="AC31" i="10"/>
  <c r="P42" i="12"/>
  <c r="P29" i="12"/>
  <c r="O43" i="12"/>
  <c r="I43" i="12"/>
  <c r="I41" i="12"/>
  <c r="O41" i="12"/>
  <c r="P46" i="12"/>
  <c r="P26" i="12"/>
  <c r="I12" i="12"/>
  <c r="O12" i="12"/>
  <c r="AC7" i="10"/>
  <c r="I13" i="12"/>
  <c r="O13" i="12"/>
  <c r="I324" i="9"/>
  <c r="O324" i="9"/>
  <c r="P6" i="12"/>
  <c r="P64" i="10"/>
  <c r="O64" i="10"/>
  <c r="P45" i="12"/>
  <c r="I40" i="12"/>
  <c r="O40" i="12"/>
  <c r="P22" i="12"/>
  <c r="O30" i="12"/>
  <c r="I30" i="12"/>
  <c r="I14" i="12"/>
  <c r="O14" i="12"/>
  <c r="P8" i="12"/>
  <c r="AC9" i="10"/>
  <c r="I15" i="12"/>
  <c r="O15" i="12"/>
  <c r="AC32" i="10"/>
  <c r="P27" i="12"/>
  <c r="P35" i="12"/>
  <c r="AC51" i="10"/>
  <c r="O51" i="10"/>
  <c r="P51" i="10"/>
  <c r="I49" i="12"/>
  <c r="O49" i="12"/>
  <c r="E10" i="16" l="1"/>
  <c r="L106" i="11"/>
  <c r="K57" i="11" s="1"/>
  <c r="L57" i="11" s="1"/>
  <c r="L80" i="11" s="1"/>
  <c r="K5" i="11" s="1"/>
  <c r="L5" i="11" s="1"/>
  <c r="L29" i="11" s="1"/>
  <c r="E7" i="16" s="1"/>
  <c r="AC29" i="10"/>
  <c r="AC50" i="10"/>
  <c r="P50" i="10"/>
  <c r="O50" i="10"/>
  <c r="P59" i="10"/>
  <c r="O59" i="10"/>
  <c r="P42" i="9"/>
  <c r="O58" i="10"/>
  <c r="P58" i="10"/>
  <c r="P14" i="12"/>
  <c r="P12" i="12"/>
  <c r="P15" i="12"/>
  <c r="P13" i="12"/>
  <c r="P16" i="12"/>
  <c r="O53" i="10"/>
  <c r="P53" i="10"/>
  <c r="P30" i="12"/>
  <c r="P49" i="12"/>
  <c r="I45" i="9"/>
  <c r="P45" i="9" s="1"/>
  <c r="O45" i="9"/>
  <c r="P40" i="12"/>
  <c r="P324" i="9"/>
  <c r="P41" i="12"/>
  <c r="I7" i="12"/>
  <c r="O7" i="12"/>
  <c r="H336" i="9"/>
  <c r="H325" i="9"/>
  <c r="H43" i="9"/>
  <c r="P20" i="12"/>
  <c r="P21" i="12"/>
  <c r="AC30" i="10"/>
  <c r="P43" i="12"/>
  <c r="O56" i="10"/>
  <c r="P56" i="10"/>
  <c r="P335" i="9"/>
  <c r="C2" i="5" l="1"/>
  <c r="E16" i="16"/>
  <c r="E15" i="16"/>
  <c r="E8" i="16"/>
  <c r="E9" i="16" s="1"/>
  <c r="E13" i="16"/>
  <c r="E14" i="16" s="1"/>
  <c r="AC6" i="10"/>
  <c r="I43" i="9"/>
  <c r="O43" i="9"/>
  <c r="I325" i="9"/>
  <c r="O325" i="9"/>
  <c r="O336" i="9"/>
  <c r="I336" i="9"/>
  <c r="AC46" i="10"/>
  <c r="O46" i="10"/>
  <c r="O48" i="10"/>
  <c r="P48" i="10"/>
  <c r="P7" i="12"/>
  <c r="P54" i="10"/>
  <c r="O54" i="10"/>
  <c r="AC47" i="10"/>
  <c r="O47" i="10"/>
  <c r="P49" i="10"/>
  <c r="O49" i="10"/>
  <c r="AC5" i="10"/>
  <c r="E11" i="16" l="1"/>
  <c r="E12" i="16"/>
  <c r="P325" i="9"/>
  <c r="I330" i="9"/>
  <c r="AB47" i="10"/>
  <c r="P47" i="10"/>
  <c r="AB46" i="10"/>
  <c r="P46" i="10"/>
  <c r="P336" i="9"/>
  <c r="I341" i="9"/>
  <c r="P43" i="9"/>
  <c r="AD47" i="9"/>
  <c r="H47" i="9" s="1"/>
  <c r="AB6" i="10"/>
  <c r="O57" i="10"/>
  <c r="P57" i="10"/>
  <c r="AB5" i="10"/>
  <c r="P330" i="9" l="1"/>
  <c r="H47" i="12"/>
  <c r="O47" i="9"/>
  <c r="I47" i="9"/>
  <c r="H48" i="12"/>
  <c r="P341" i="9"/>
  <c r="P47" i="9" l="1"/>
  <c r="I52" i="9"/>
  <c r="I48" i="12"/>
  <c r="O48" i="12"/>
  <c r="O47" i="12"/>
  <c r="I47" i="12"/>
  <c r="P47" i="12" l="1"/>
  <c r="P48" i="12"/>
  <c r="H11" i="12"/>
  <c r="P52" i="9"/>
  <c r="O55" i="10" l="1"/>
  <c r="I11" i="12"/>
  <c r="O11" i="12"/>
  <c r="P11" i="12" l="1"/>
  <c r="P55" i="10"/>
  <c r="P68" i="10" s="1"/>
  <c r="I68" i="10"/>
  <c r="H108" i="11" s="1"/>
  <c r="O108" i="11" l="1"/>
  <c r="I108" i="11"/>
  <c r="I132" i="11" s="1"/>
  <c r="P108" i="11" l="1"/>
  <c r="P132" i="11" s="1"/>
  <c r="H58" i="11"/>
  <c r="H82" i="11"/>
  <c r="O82" i="11" l="1"/>
  <c r="I82" i="11"/>
  <c r="I106" i="11" s="1"/>
  <c r="I58" i="11"/>
  <c r="P58" i="11" s="1"/>
  <c r="O58" i="11"/>
  <c r="P82" i="11" l="1"/>
  <c r="P106" i="11" s="1"/>
  <c r="H57" i="11"/>
  <c r="O57" i="11" l="1"/>
  <c r="I57" i="11"/>
  <c r="I80" i="11" s="1"/>
  <c r="P57" i="11" l="1"/>
  <c r="P80" i="11" s="1"/>
  <c r="H5" i="11"/>
  <c r="I5" i="11" l="1"/>
  <c r="I29" i="11" s="1"/>
  <c r="O5" i="11"/>
  <c r="P5" i="11" l="1"/>
  <c r="P29" i="11" s="1"/>
  <c r="B2" i="5" l="1"/>
  <c r="F2" i="5" s="1"/>
  <c r="E3" i="16"/>
  <c r="S6" i="16" l="1"/>
  <c r="E6" i="16"/>
  <c r="S5" i="16"/>
  <c r="E22" i="16" l="1"/>
  <c r="E18" i="16"/>
  <c r="E19" i="16"/>
  <c r="E21" i="16"/>
  <c r="E20" i="16"/>
  <c r="E17" i="16" l="1"/>
  <c r="E23" i="16" s="1"/>
  <c r="E24" i="16" s="1"/>
  <c r="S7" i="16" l="1"/>
  <c r="E25" i="16"/>
  <c r="Q26" i="16" s="1"/>
  <c r="E26" i="16" s="1"/>
  <c r="E27" i="16" s="1"/>
  <c r="E28" i="16" s="1"/>
  <c r="E29" i="16" s="1"/>
  <c r="S36" i="16" l="1"/>
  <c r="Q37" i="16"/>
  <c r="S8" i="16"/>
  <c r="E43" i="16" l="1"/>
  <c r="I1" i="16"/>
</calcChain>
</file>

<file path=xl/sharedStrings.xml><?xml version="1.0" encoding="utf-8"?>
<sst xmlns="http://schemas.openxmlformats.org/spreadsheetml/2006/main" count="4632" uniqueCount="1025">
  <si>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</si>
  <si>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</si>
  <si>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</si>
  <si>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</si>
  <si>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</si>
  <si>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</si>
  <si>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</si>
  <si>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</si>
  <si>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</si>
  <si>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</si>
  <si>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</si>
  <si>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</si>
  <si>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</si>
  <si>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</si>
  <si>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</si>
  <si>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</si>
  <si>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</si>
  <si>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</si>
  <si>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</si>
  <si>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</si>
  <si>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</si>
  <si>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</si>
  <si>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</si>
  <si>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</si>
  <si>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</si>
  <si>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</si>
  <si>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</si>
  <si>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</si>
  <si>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</si>
  <si>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</si>
  <si>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</si>
  <si>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</si>
  <si>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</si>
  <si>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</si>
  <si>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</si>
  <si>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</si>
  <si>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</si>
  <si>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계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</si>
  <si>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</si>
  <si>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</si>
  <si>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</si>
  <si>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</si>
  <si>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</si>
  <si>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</si>
  <si>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</si>
  <si>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</si>
  <si>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</si>
  <si>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</si>
  <si>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</si>
  <si>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</si>
  <si>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</si>
  <si>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</si>
  <si>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</si>
  <si>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</si>
  <si>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</si>
  <si>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</si>
  <si>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</si>
  <si>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</si>
  <si>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</si>
  <si>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</si>
  <si>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</si>
  <si>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</si>
  <si>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</si>
  <si>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</si>
  <si>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</si>
  <si>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</si>
  <si>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</si>
  <si>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목차코드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</si>
  <si>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</si>
  <si>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</si>
  <si>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</si>
  <si>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</si>
  <si>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</si>
  <si>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</si>
  <si>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</si>
  <si>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</si>
  <si>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</si>
  <si>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</si>
  <si>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</si>
  <si>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</si>
  <si>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</si>
  <si>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</si>
  <si>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</si>
  <si>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</si>
  <si>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</si>
  <si>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</si>
  <si>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</si>
  <si>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</si>
  <si>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</si>
  <si>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</si>
  <si>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</si>
  <si>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</si>
  <si>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</si>
  <si>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</si>
  <si>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</si>
  <si>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</si>
  <si>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</si>
  <si>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</si>
  <si>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</si>
  <si>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</si>
  <si>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</si>
  <si>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</si>
  <si>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</si>
  <si>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</si>
  <si>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</si>
  <si>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</si>
  <si>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</si>
  <si>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</si>
  <si>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</si>
  <si>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</si>
  <si>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</si>
  <si>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</si>
  <si>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</si>
  <si>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1-1-1.통합배선설비공사</t>
  </si>
  <si>
    <t>1-2-1.통합배선설비공사</t>
  </si>
  <si>
    <t>1-3-1.통신탑및CCTV주설비공사</t>
  </si>
  <si>
    <t>2-1.콘크리트기초</t>
  </si>
  <si>
    <t>물가자료</t>
    <phoneticPr fontId="2" type="noConversion"/>
  </si>
  <si>
    <t>3913170610034965</t>
  </si>
  <si>
    <t>경질비닐전선관</t>
  </si>
  <si>
    <t>HI 16 mm</t>
  </si>
  <si>
    <t>M</t>
  </si>
  <si>
    <t>1024</t>
  </si>
  <si>
    <t>1236</t>
  </si>
  <si>
    <t>1107</t>
  </si>
  <si>
    <t>3913170610035631</t>
  </si>
  <si>
    <t>파상형 폴리에틸렌 전선관</t>
  </si>
  <si>
    <t>30㎜</t>
  </si>
  <si>
    <t>1025</t>
  </si>
  <si>
    <t>1234</t>
  </si>
  <si>
    <t>1106</t>
  </si>
  <si>
    <t>3913170610035632</t>
  </si>
  <si>
    <t>40㎜</t>
  </si>
  <si>
    <t>3912171220935649</t>
  </si>
  <si>
    <t>관로구방수장치</t>
  </si>
  <si>
    <t>D30</t>
  </si>
  <si>
    <t>조</t>
  </si>
  <si>
    <t>1229</t>
  </si>
  <si>
    <t>3913170820935665</t>
  </si>
  <si>
    <t>D125</t>
  </si>
  <si>
    <t>3912130610035778</t>
  </si>
  <si>
    <t>스위치박스</t>
  </si>
  <si>
    <t>1 개용 54 mm</t>
  </si>
  <si>
    <t>개</t>
  </si>
  <si>
    <t>1028</t>
  </si>
  <si>
    <t>1239</t>
  </si>
  <si>
    <t>1105</t>
  </si>
  <si>
    <t>3912130310035797</t>
  </si>
  <si>
    <t>풀박스</t>
  </si>
  <si>
    <t>150×150×100</t>
  </si>
  <si>
    <t>3913171221650789</t>
  </si>
  <si>
    <t>전선덕트</t>
  </si>
  <si>
    <t>알루미늄 150x100mm</t>
  </si>
  <si>
    <t>1031</t>
  </si>
  <si>
    <t>1238</t>
  </si>
  <si>
    <t>1099</t>
  </si>
  <si>
    <t>3913170810036358</t>
  </si>
  <si>
    <t>강재전선관용 부품</t>
  </si>
  <si>
    <t>파이프행거, 22 C</t>
  </si>
  <si>
    <t>1029</t>
  </si>
  <si>
    <t>1235</t>
  </si>
  <si>
    <t>1101</t>
  </si>
  <si>
    <t>3913170810036359</t>
  </si>
  <si>
    <t>파이프행거, 28 C</t>
  </si>
  <si>
    <t>3913170810036360</t>
  </si>
  <si>
    <t>파이프행거, 36 C</t>
  </si>
  <si>
    <t>3913170810037051</t>
  </si>
  <si>
    <t>새들 (KS) 16c</t>
  </si>
  <si>
    <t>EA</t>
  </si>
  <si>
    <t>3913170810037052</t>
  </si>
  <si>
    <t>새들 (KS) 22c</t>
  </si>
  <si>
    <t>3913170810037053</t>
  </si>
  <si>
    <t>새들 (KS) 28c</t>
  </si>
  <si>
    <t>3913170810037054</t>
  </si>
  <si>
    <t>새들 (KS) 36c</t>
  </si>
  <si>
    <t>3116210220135769</t>
  </si>
  <si>
    <t>스트롱앵커</t>
  </si>
  <si>
    <t>3/8</t>
  </si>
  <si>
    <t>53</t>
  </si>
  <si>
    <t>3116169820135160</t>
  </si>
  <si>
    <t>행거볼트</t>
  </si>
  <si>
    <t>∮9×1000㎜</t>
  </si>
  <si>
    <t>43</t>
  </si>
  <si>
    <t>46</t>
  </si>
  <si>
    <t>2612152420683697</t>
  </si>
  <si>
    <t>접지용비닐절연전선(F-GV)</t>
  </si>
  <si>
    <t>6㎟</t>
  </si>
  <si>
    <t>994</t>
  </si>
  <si>
    <t>1197</t>
  </si>
  <si>
    <t>1075</t>
  </si>
  <si>
    <t>2612152420683701</t>
  </si>
  <si>
    <t>35㎟</t>
  </si>
  <si>
    <t>2612160620185645</t>
  </si>
  <si>
    <t>UTP 케이블</t>
  </si>
  <si>
    <t>Cat.6E 0.5mm 4P</t>
  </si>
  <si>
    <t>1084</t>
  </si>
  <si>
    <t>9000000000000105</t>
  </si>
  <si>
    <t>Cat.5E 0.5mm 25P 2열동시1열당</t>
  </si>
  <si>
    <t>1002</t>
  </si>
  <si>
    <t>1211</t>
  </si>
  <si>
    <t>9000000000000110</t>
  </si>
  <si>
    <t>Cat.6 0.5mm 4P 2열동시 1열당</t>
  </si>
  <si>
    <t>2612163720177109</t>
  </si>
  <si>
    <t>광케이블(옥외용)</t>
  </si>
  <si>
    <t>SM 8c</t>
  </si>
  <si>
    <t>1208</t>
  </si>
  <si>
    <t>1081</t>
  </si>
  <si>
    <t>2612163720178139</t>
  </si>
  <si>
    <t>광케이블(옥내용)</t>
  </si>
  <si>
    <t>3912140620170835</t>
  </si>
  <si>
    <t>콘센트</t>
  </si>
  <si>
    <t>노출-접지형, 15A 250V 2구</t>
  </si>
  <si>
    <t>1100</t>
  </si>
  <si>
    <t>1314</t>
  </si>
  <si>
    <t>1204</t>
  </si>
  <si>
    <t>9856458210000102</t>
  </si>
  <si>
    <t>모듈라짹</t>
  </si>
  <si>
    <t>매입형 8P 2구</t>
  </si>
  <si>
    <t>1313</t>
  </si>
  <si>
    <t>9856458210000120</t>
  </si>
  <si>
    <t>RJ45</t>
  </si>
  <si>
    <t>4619160120097367</t>
  </si>
  <si>
    <t>내화충전(0.00032kg/cm3)</t>
  </si>
  <si>
    <t>실리콘  RTV 폼</t>
  </si>
  <si>
    <t>KG</t>
  </si>
  <si>
    <t>963</t>
  </si>
  <si>
    <t>4322330621650734</t>
  </si>
  <si>
    <t>분배기함</t>
  </si>
  <si>
    <t>SUS, 400x500x150</t>
  </si>
  <si>
    <t>면</t>
  </si>
  <si>
    <t>1377</t>
  </si>
  <si>
    <t>3912161310054842</t>
  </si>
  <si>
    <t>접지봉-통신</t>
  </si>
  <si>
    <t>14Φ×1000 mm</t>
  </si>
  <si>
    <t>1308</t>
  </si>
  <si>
    <t>1198</t>
  </si>
  <si>
    <t>3912169720173983</t>
  </si>
  <si>
    <t>접지첨가제</t>
  </si>
  <si>
    <t>접지저항저감제,아스판엠,10Kg</t>
  </si>
  <si>
    <t>3912219529175621</t>
  </si>
  <si>
    <t>지중선용 가선철물(통신)</t>
  </si>
  <si>
    <t>케이블표지시트, 0.15x150</t>
  </si>
  <si>
    <t>1134</t>
  </si>
  <si>
    <t>대한안전</t>
  </si>
  <si>
    <t>3012169821869021</t>
  </si>
  <si>
    <t>핸드홀</t>
  </si>
  <si>
    <t>수공1호</t>
  </si>
  <si>
    <t>206</t>
  </si>
  <si>
    <t>3012169821869024</t>
  </si>
  <si>
    <t>핸드홀카바(수공1호)</t>
  </si>
  <si>
    <t>주철각형(1120x620KS)</t>
  </si>
  <si>
    <t>235</t>
  </si>
  <si>
    <t>3116172710023970</t>
  </si>
  <si>
    <t>6각너트</t>
  </si>
  <si>
    <t>3/8,M10</t>
  </si>
  <si>
    <t>41</t>
  </si>
  <si>
    <t>50</t>
  </si>
  <si>
    <t>3116181120136195</t>
  </si>
  <si>
    <t>스프링와샤</t>
  </si>
  <si>
    <t>D10</t>
  </si>
  <si>
    <t>49</t>
  </si>
  <si>
    <t>9998887770000071</t>
  </si>
  <si>
    <t>접지봉연결</t>
  </si>
  <si>
    <t>3본 18x2400mm</t>
  </si>
  <si>
    <t>개소</t>
  </si>
  <si>
    <t>3912161320937672</t>
  </si>
  <si>
    <t>볼트형콘넥터</t>
  </si>
  <si>
    <t>U 볼트형, Φ19</t>
  </si>
  <si>
    <t>9999999991020001</t>
  </si>
  <si>
    <t>나사없는전선관</t>
  </si>
  <si>
    <t>E25</t>
  </si>
  <si>
    <t>1102</t>
  </si>
  <si>
    <t>9999999991020002</t>
  </si>
  <si>
    <t>E31</t>
  </si>
  <si>
    <t>9999999991020003</t>
  </si>
  <si>
    <t>E39</t>
  </si>
  <si>
    <t>9999999991020008</t>
  </si>
  <si>
    <t>볼트고정식 이음쇠</t>
  </si>
  <si>
    <t>커플링 E25</t>
  </si>
  <si>
    <t>9999999991020009</t>
  </si>
  <si>
    <t>커플링 E31</t>
  </si>
  <si>
    <t>9999999991020010</t>
  </si>
  <si>
    <t>커플링 E39</t>
  </si>
  <si>
    <t>9999999991020036</t>
  </si>
  <si>
    <t>플레이트</t>
  </si>
  <si>
    <t>1개용</t>
  </si>
  <si>
    <t>1203</t>
  </si>
  <si>
    <t>8974653100010161</t>
  </si>
  <si>
    <t>커넥터 E25</t>
  </si>
  <si>
    <t>8974653100010162</t>
  </si>
  <si>
    <t>커넥터 E31</t>
  </si>
  <si>
    <t>8974653100010163</t>
  </si>
  <si>
    <t>커넥터 E39</t>
  </si>
  <si>
    <t>InMastDBNonCode</t>
  </si>
  <si>
    <t>5본 16x1800mm</t>
  </si>
  <si>
    <t>광케블내외관일체형전선관</t>
  </si>
  <si>
    <t>COD 32-4 공</t>
  </si>
  <si>
    <t>통신탑(네트워크스위치이전)</t>
  </si>
  <si>
    <t>식</t>
  </si>
  <si>
    <t>아이티아이</t>
  </si>
  <si>
    <t>데이타솔루션</t>
  </si>
  <si>
    <t>콘크리트기초(CCTV주)</t>
  </si>
  <si>
    <t>500*800*1000</t>
  </si>
  <si>
    <t>영진토목</t>
  </si>
  <si>
    <t>게이트차단기기초</t>
  </si>
  <si>
    <t>400*610*800</t>
  </si>
  <si>
    <t>IDF RACK및교환기교체설비</t>
  </si>
  <si>
    <t>도형정보통신</t>
  </si>
  <si>
    <t>한림정보</t>
  </si>
  <si>
    <t>부경정보통신</t>
  </si>
  <si>
    <t>주차관제설비</t>
  </si>
  <si>
    <t>홈페이지셋팅설비</t>
  </si>
  <si>
    <t>퓨전소프트</t>
  </si>
  <si>
    <t>S/W HUB</t>
  </si>
  <si>
    <t>8PORT</t>
  </si>
  <si>
    <t>대</t>
  </si>
  <si>
    <t>391115ZZ701Z0001</t>
  </si>
  <si>
    <t>가로등중공기초(철거)</t>
  </si>
  <si>
    <t>500x800x1000</t>
  </si>
  <si>
    <t>9999999999110322</t>
  </si>
  <si>
    <t>국내성단</t>
  </si>
  <si>
    <t>UTP Cat.5E 25P</t>
  </si>
  <si>
    <t>391115ZZ701Z0003</t>
  </si>
  <si>
    <t>조달 수수료(9)</t>
  </si>
  <si>
    <t>0.54%</t>
  </si>
  <si>
    <t>9999999999110325</t>
  </si>
  <si>
    <t>회선시험</t>
  </si>
  <si>
    <t>UTP 4P</t>
  </si>
  <si>
    <t>ECA565826042</t>
  </si>
  <si>
    <t>기계터파기</t>
  </si>
  <si>
    <t>보통토사(0.6㎥/43.6)</t>
  </si>
  <si>
    <t>㎥</t>
  </si>
  <si>
    <t>경비</t>
  </si>
  <si>
    <t>재료</t>
  </si>
  <si>
    <t>노무</t>
  </si>
  <si>
    <t>ECA565826051</t>
  </si>
  <si>
    <t>기계되메우기</t>
  </si>
  <si>
    <t>ECA565826043</t>
  </si>
  <si>
    <t>크레인</t>
  </si>
  <si>
    <t>트럭 탑재형 3 Ton</t>
  </si>
  <si>
    <t>분</t>
  </si>
  <si>
    <t>ECA565826045</t>
  </si>
  <si>
    <t>타이어 30 Ton</t>
  </si>
  <si>
    <t>ECA565826048</t>
  </si>
  <si>
    <t>굴삭기</t>
  </si>
  <si>
    <t>0.2㎥</t>
  </si>
  <si>
    <t>ECA565855049</t>
  </si>
  <si>
    <t>래머</t>
  </si>
  <si>
    <t>80kg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</si>
  <si>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</si>
  <si>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</si>
  <si>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</si>
  <si>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</si>
  <si>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</si>
  <si>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</si>
  <si>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</si>
  <si>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</si>
  <si>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L001010101000088</t>
  </si>
  <si>
    <t>통신외선공</t>
  </si>
  <si>
    <t>L001010501000112</t>
  </si>
  <si>
    <t>통신관련산업기사</t>
  </si>
  <si>
    <t>L001010201000092</t>
  </si>
  <si>
    <t>광케이블설치사</t>
  </si>
  <si>
    <t>L001010101000002</t>
  </si>
  <si>
    <t>보통인부</t>
  </si>
  <si>
    <t>L001010101000003</t>
  </si>
  <si>
    <t>특별인부</t>
  </si>
  <si>
    <t>L001010101000030</t>
  </si>
  <si>
    <t>내장공</t>
  </si>
  <si>
    <t>L001010101000026</t>
  </si>
  <si>
    <t>방수공</t>
  </si>
  <si>
    <t>93</t>
  </si>
  <si>
    <t>59751467012</t>
  </si>
  <si>
    <t>59751467032</t>
  </si>
  <si>
    <t>MM495399225</t>
  </si>
  <si>
    <t>MM495399226</t>
  </si>
  <si>
    <t>59754877200</t>
  </si>
  <si>
    <t>59754877205</t>
  </si>
  <si>
    <t>59753777102</t>
  </si>
  <si>
    <t>59753857031</t>
  </si>
  <si>
    <t>MM300040379</t>
  </si>
  <si>
    <t>59759017112</t>
  </si>
  <si>
    <t>59759017113</t>
  </si>
  <si>
    <t>59759017114</t>
  </si>
  <si>
    <t>MM300001801</t>
  </si>
  <si>
    <t>MM300001802</t>
  </si>
  <si>
    <t>MM300001803</t>
  </si>
  <si>
    <t>MM300001804</t>
  </si>
  <si>
    <t>53060807001</t>
  </si>
  <si>
    <t>53060327011</t>
  </si>
  <si>
    <t>E1450927203</t>
  </si>
  <si>
    <t>E1450927208</t>
  </si>
  <si>
    <t>61452167501</t>
  </si>
  <si>
    <t>MMU10000110</t>
  </si>
  <si>
    <t>MMU10000120</t>
  </si>
  <si>
    <t>MM525000002</t>
  </si>
  <si>
    <t>MM525000052</t>
  </si>
  <si>
    <t>59350317122</t>
  </si>
  <si>
    <t>MMA85210102</t>
  </si>
  <si>
    <t>MMA85210120</t>
  </si>
  <si>
    <t>MM577833866</t>
  </si>
  <si>
    <t>59850457102</t>
  </si>
  <si>
    <t>MM629312585</t>
  </si>
  <si>
    <t>59751777101</t>
  </si>
  <si>
    <t>59755957174</t>
  </si>
  <si>
    <t>56300217281</t>
  </si>
  <si>
    <t>56800447433</t>
  </si>
  <si>
    <t>53100028501</t>
  </si>
  <si>
    <t>52100327001</t>
  </si>
  <si>
    <t>MM450736304</t>
  </si>
  <si>
    <t>MM450736308</t>
  </si>
  <si>
    <t>MMH99991001</t>
  </si>
  <si>
    <t>MMH99991002</t>
  </si>
  <si>
    <t>MMH99991003</t>
  </si>
  <si>
    <t>MMH99991008</t>
  </si>
  <si>
    <t>MMH99991009</t>
  </si>
  <si>
    <t>MMH99991010</t>
  </si>
  <si>
    <t>MMU87870301</t>
  </si>
  <si>
    <t>MMX99810001</t>
  </si>
  <si>
    <t>MMX99810002</t>
  </si>
  <si>
    <t>MMX99810003</t>
  </si>
  <si>
    <t>MMA24070200</t>
  </si>
  <si>
    <t>MMA24070300</t>
  </si>
  <si>
    <t>MMA24070600</t>
  </si>
  <si>
    <t>MMA24070803</t>
  </si>
  <si>
    <t>MMA24070805</t>
  </si>
  <si>
    <t>MMA24700900</t>
  </si>
  <si>
    <t>MMA24070901</t>
  </si>
  <si>
    <t>MMA24071000</t>
  </si>
  <si>
    <t>MMA24071200</t>
  </si>
  <si>
    <t>MM999807812</t>
  </si>
  <si>
    <t>MMR54200247</t>
  </si>
  <si>
    <t>MM999973972</t>
  </si>
  <si>
    <t>MMR54200250</t>
  </si>
  <si>
    <t>CA565826042</t>
  </si>
  <si>
    <t>166-하</t>
  </si>
  <si>
    <t>CA565826051</t>
  </si>
  <si>
    <t>CA565826043</t>
  </si>
  <si>
    <t>168-하</t>
  </si>
  <si>
    <t>CA565826045</t>
  </si>
  <si>
    <t>167-하</t>
  </si>
  <si>
    <t>CA565826048</t>
  </si>
  <si>
    <t>CA565885400</t>
  </si>
  <si>
    <t>56900017113</t>
  </si>
  <si>
    <t>56900017116</t>
  </si>
  <si>
    <t>56900017114</t>
  </si>
  <si>
    <t>56900017115</t>
  </si>
  <si>
    <t>56900017112</t>
  </si>
  <si>
    <t>56900017011</t>
  </si>
  <si>
    <t>56900017041</t>
  </si>
  <si>
    <t>56900017118</t>
  </si>
  <si>
    <t>56900017017</t>
  </si>
  <si>
    <t>56900017029</t>
  </si>
  <si>
    <t>81</t>
  </si>
  <si>
    <t>통신내선공</t>
    <phoneticPr fontId="2" type="noConversion"/>
  </si>
  <si>
    <t>통신케이블공</t>
    <phoneticPr fontId="2" type="noConversion"/>
  </si>
  <si>
    <t>통신설비공</t>
    <phoneticPr fontId="2" type="noConversion"/>
  </si>
  <si>
    <t>통신외선공</t>
    <phoneticPr fontId="2" type="noConversion"/>
  </si>
  <si>
    <t>통신관련산업기사</t>
    <phoneticPr fontId="2" type="noConversion"/>
  </si>
  <si>
    <t>광케이블설치사</t>
    <phoneticPr fontId="2" type="noConversion"/>
  </si>
  <si>
    <t>보통인부</t>
    <phoneticPr fontId="2" type="noConversion"/>
  </si>
  <si>
    <t>특별인부</t>
    <phoneticPr fontId="2" type="noConversion"/>
  </si>
  <si>
    <t>내장공</t>
    <phoneticPr fontId="2" type="noConversion"/>
  </si>
  <si>
    <t>방수공</t>
    <phoneticPr fontId="2" type="noConversion"/>
  </si>
  <si>
    <t>800</t>
  </si>
  <si>
    <t>391115ZZ701Z0010</t>
  </si>
  <si>
    <t>품셈 산출근거</t>
  </si>
  <si>
    <t>인력터파기 보통토사 0-1M</t>
  </si>
  <si>
    <t>토목3-1-2</t>
  </si>
  <si>
    <t>노임계</t>
  </si>
  <si>
    <t>391115ZZ701Z0009</t>
  </si>
  <si>
    <t>인력되메우기 보통토사 0-1M</t>
  </si>
  <si>
    <t>토목3-2-1</t>
  </si>
  <si>
    <t>통신2-1-6</t>
  </si>
  <si>
    <t>391115ZZ701Z0013</t>
  </si>
  <si>
    <t>현장내잔토처리 소운반.고르기</t>
  </si>
  <si>
    <t>391115ZZ701Z0011</t>
  </si>
  <si>
    <t>잡석깔기지정 떨공이다지기</t>
  </si>
  <si>
    <t>토목3-2-4</t>
  </si>
  <si>
    <t>통신2-3-1</t>
  </si>
  <si>
    <t>통신2-3-2</t>
  </si>
  <si>
    <t>통신11-5-1</t>
  </si>
  <si>
    <t>통신3-1-1</t>
  </si>
  <si>
    <t>통신2-1-3</t>
  </si>
  <si>
    <t>통신4-1-7</t>
  </si>
  <si>
    <t>통신3-7-1</t>
  </si>
  <si>
    <t>391115ZZ701Z0008</t>
  </si>
  <si>
    <t>벽두께 25cm</t>
  </si>
  <si>
    <t>통신3-7-2-1</t>
  </si>
  <si>
    <t>통신3-2-1</t>
  </si>
  <si>
    <t>통신3-5-2</t>
  </si>
  <si>
    <t>통신4-3-1</t>
  </si>
  <si>
    <t>통신4-1-3</t>
  </si>
  <si>
    <t>통신4-3-3</t>
  </si>
  <si>
    <t>391115ZZ701Z0006</t>
  </si>
  <si>
    <t>광케이블 국내성단 8C</t>
  </si>
  <si>
    <t>391115ZZ701Z0007</t>
  </si>
  <si>
    <t>광케이블시험 8C</t>
  </si>
  <si>
    <t>통신4-3-2</t>
  </si>
  <si>
    <t>통신9-2-1-2-2</t>
  </si>
  <si>
    <t>전기5-23-1</t>
  </si>
  <si>
    <t>391115ZZ701Z0004</t>
  </si>
  <si>
    <t>건축12-2-1</t>
  </si>
  <si>
    <t>전기5-27-1</t>
  </si>
  <si>
    <t>391115ZZ701Z0005</t>
  </si>
  <si>
    <t>CCTV철주</t>
  </si>
  <si>
    <t>통신9-1-10</t>
  </si>
  <si>
    <t>391115ZZ701Z0012</t>
  </si>
  <si>
    <t>통신탑기계화이설</t>
  </si>
  <si>
    <t>통신2-4-2</t>
  </si>
  <si>
    <t>[ 제 1호 ] 인력터파기  보통토사0-1m [㎥_]</t>
  </si>
  <si>
    <t>공종줄</t>
    <phoneticPr fontId="2" type="noConversion"/>
  </si>
  <si>
    <t>[ 제 2호 ] 인력되메우기  보통토사0-1m [㎥_]</t>
  </si>
  <si>
    <t>[ 제 5호 ] 지중선용 가선철물(통신)  케이블표지시트, 0.15x150 [m]</t>
  </si>
  <si>
    <t>[ 제 6호 ] 현장내잔토처리  소운반.고르기 [㎥_]</t>
  </si>
  <si>
    <t>[ 제 7호 ] 잡석깔기지정  떨공이다지기 [㎥]</t>
  </si>
  <si>
    <t>[ 제 8호 ] 핸드홀(수공1호)  950x450x700 [개소]</t>
  </si>
  <si>
    <t>[ 제 9호 ] 경질비닐전선관  HI 16 mm [M.]</t>
  </si>
  <si>
    <t>[ 제 10호 ] 경질비닐전선관(지중)  HI 16 mm [M.]</t>
  </si>
  <si>
    <t>[ 제 11호 ] 파상형 폴리에틸렌 전선관  30㎜(통신) [M.]</t>
  </si>
  <si>
    <t>[ 제 12호 ] 파상형 폴리에틸렌 전선관  40㎜(통신) [M.]</t>
  </si>
  <si>
    <t>[ 제 13호 ] 광케블내외관일체형전선관  COD 32-4 공 [M.]</t>
  </si>
  <si>
    <t>[ 제 14호 ] 나사없는전선관  E25 [M]</t>
  </si>
  <si>
    <t>[ 제 15호 ] 나사없는전선관  E31 [M]</t>
  </si>
  <si>
    <t>[ 제 16호 ] 나사없는전선관  E39 [M]</t>
  </si>
  <si>
    <t>[ 제 17호 ] 관로구방수장치  D30 [조]</t>
  </si>
  <si>
    <t>[ 제 18호 ] 관로구방수장치  D125 [조]</t>
  </si>
  <si>
    <t>[ 제 19호 ] 새들(벽체)  16C [개소]</t>
  </si>
  <si>
    <t>[ 제 20호 ] 새들(벽체)  22C [개소]</t>
  </si>
  <si>
    <t>[ 제 21호 ] 새들(벽체)  28C [개소]</t>
  </si>
  <si>
    <t>[ 제 22호 ] 새들(벽체)  36C [개소]</t>
  </si>
  <si>
    <t>[ 제 23호 ] 파이프행가  22 C [개소]</t>
  </si>
  <si>
    <t>[ 제 24호 ] 파이프행가  28 C [개소]</t>
  </si>
  <si>
    <t>[ 제 25호 ] 파이프행가  36 C [개소]</t>
  </si>
  <si>
    <t>[ 제 26호 ] 벽관통 구멍  Φ50-벽두께 25cm [개소]</t>
  </si>
  <si>
    <t>[ 제 27호 ] 방화구획(내화충전)  W 100 [개소]</t>
  </si>
  <si>
    <t>[ 제 28호 ] 스위치박스  1 개용 54 mm [개]</t>
  </si>
  <si>
    <t>[ 제 29호 ] 풀박스  150×150×100 [개]</t>
  </si>
  <si>
    <t>[ 제 30호 ] 전선덕트  알루미늄 150x100mm [m]</t>
  </si>
  <si>
    <t>[ 제 31호 ] 접지용비닐절연전선(F-GV)  6㎟ [M]</t>
  </si>
  <si>
    <t>[ 제 32호 ] UTP 케이블  Cat.5E 0.5mm 25P 2열동시1열당 [M]</t>
  </si>
  <si>
    <t>[ 제 33호 ] UTP 케이블  Cat.6 0.5mm 4P 2열동시 1열당 [M]</t>
  </si>
  <si>
    <t>[ 제 34호 ] UTP 케이블  Cat.6E 0.5mm 4P [M]</t>
  </si>
  <si>
    <t>[ 제 35호 ] 광케이블(옥외용)  SM 8c [M]</t>
  </si>
  <si>
    <t>[ 제 36호 ] 광케이블(옥내용)  SM 8c [M]</t>
  </si>
  <si>
    <t>[ 제 37호 ] 케이블 국내성단  UTP 25P [EA]</t>
  </si>
  <si>
    <t>[ 제 38호 ] 케이블 회선시험  UTP 4P [EA]</t>
  </si>
  <si>
    <t>[ 제 39호 ] 광케이블 국내성단  8C [코어]</t>
  </si>
  <si>
    <t>[ 제 40호 ] 광케이블시험  8C [코어]</t>
  </si>
  <si>
    <t>[ 제 41호 ] 모듈라짹  매입형 8P 2구 [개]</t>
  </si>
  <si>
    <t>[ 제 42호 ] 모듈라짹  RJ45 [개]</t>
  </si>
  <si>
    <t>[ 제 43호 ] 통신단자함(철골구조물) [SET]</t>
  </si>
  <si>
    <t>[ 제 44호 ] 접지공사(통신)  ø18x2400L(동봉3EA) [개소]</t>
  </si>
  <si>
    <t>[ 제 45호 ] 접지공사(통신)  ø16x1800L(동봉5EA) [개소]</t>
  </si>
  <si>
    <t>[ 제 46호 ] 텍스철거 및 재설치 [㎡]</t>
  </si>
  <si>
    <t>[ 제 47호 ] 가로등 중공기초(철거)  500x800x1000 [개소]</t>
  </si>
  <si>
    <t>[ 제 48호 ] CCTV철주(이설) [개소]</t>
  </si>
  <si>
    <t>[ 제 49호 ] 통신탑 기계화(이설) [기]</t>
  </si>
  <si>
    <t>211</t>
  </si>
  <si>
    <t>56951002800</t>
  </si>
  <si>
    <t>EA1000002800</t>
  </si>
  <si>
    <t>제 1호</t>
  </si>
  <si>
    <t>인력터파기</t>
  </si>
  <si>
    <t>보통토사0-1m</t>
  </si>
  <si>
    <t>㎥_</t>
  </si>
  <si>
    <t>56951002811</t>
  </si>
  <si>
    <t>EA1000002811</t>
  </si>
  <si>
    <t>제 2호</t>
  </si>
  <si>
    <t>인력되메우기</t>
  </si>
  <si>
    <t>56951002807</t>
  </si>
  <si>
    <t>EA1000002807</t>
  </si>
  <si>
    <t>제 3호</t>
  </si>
  <si>
    <t>터파기(기계90%,인력10%)</t>
  </si>
  <si>
    <t>보통토사</t>
  </si>
  <si>
    <t>56951002810</t>
  </si>
  <si>
    <t>EA1000002810</t>
  </si>
  <si>
    <t>제 4호</t>
  </si>
  <si>
    <t>되메우기(기계90%,인력10%)</t>
  </si>
  <si>
    <t>5975595H174</t>
  </si>
  <si>
    <t>T59755957174</t>
  </si>
  <si>
    <t>제 5호</t>
  </si>
  <si>
    <t>m</t>
  </si>
  <si>
    <t>56951002815</t>
  </si>
  <si>
    <t>EA1000002815</t>
  </si>
  <si>
    <t>제 6호</t>
  </si>
  <si>
    <t>현장내잔토처리</t>
  </si>
  <si>
    <t>소운반.고르기</t>
  </si>
  <si>
    <t>56951002821</t>
  </si>
  <si>
    <t>EA1000002821</t>
  </si>
  <si>
    <t>제 7호</t>
  </si>
  <si>
    <t>잡석깔기지정</t>
  </si>
  <si>
    <t>떨공이다지기</t>
  </si>
  <si>
    <t>56951001403</t>
  </si>
  <si>
    <t>EA1000001403</t>
  </si>
  <si>
    <t>제 8호</t>
  </si>
  <si>
    <t>핸드홀(수공1호)</t>
  </si>
  <si>
    <t>950x450x700</t>
  </si>
  <si>
    <t>5975146H012</t>
  </si>
  <si>
    <t>T59751467012</t>
  </si>
  <si>
    <t>제 9호</t>
  </si>
  <si>
    <t>5975146H032</t>
  </si>
  <si>
    <t>T59751467032</t>
  </si>
  <si>
    <t>제 10호</t>
  </si>
  <si>
    <t>경질비닐전선관(지중)</t>
  </si>
  <si>
    <t>56959000002</t>
  </si>
  <si>
    <t>T56959000002</t>
  </si>
  <si>
    <t>제 11호</t>
  </si>
  <si>
    <t>30㎜(통신)</t>
  </si>
  <si>
    <t>56959000004</t>
  </si>
  <si>
    <t>T56959000004</t>
  </si>
  <si>
    <t>제 12호</t>
  </si>
  <si>
    <t>40㎜(통신)</t>
  </si>
  <si>
    <t>56959000026</t>
  </si>
  <si>
    <t>T56959000026</t>
  </si>
  <si>
    <t>제 13호</t>
  </si>
  <si>
    <t>56959000020</t>
  </si>
  <si>
    <t>T56959000020</t>
  </si>
  <si>
    <t>제 14호</t>
  </si>
  <si>
    <t>56959000022</t>
  </si>
  <si>
    <t>T56959000022</t>
  </si>
  <si>
    <t>제 15호</t>
  </si>
  <si>
    <t>56959000024</t>
  </si>
  <si>
    <t>T56959000024</t>
  </si>
  <si>
    <t>제 16호</t>
  </si>
  <si>
    <t>5975487H200</t>
  </si>
  <si>
    <t>T59754877200</t>
  </si>
  <si>
    <t>제 17호</t>
  </si>
  <si>
    <t>5975487H205</t>
  </si>
  <si>
    <t>T59754877205</t>
  </si>
  <si>
    <t>제 18호</t>
  </si>
  <si>
    <t>56951000000</t>
  </si>
  <si>
    <t>EAU000000000</t>
  </si>
  <si>
    <t>제 19호</t>
  </si>
  <si>
    <t>새들(벽체)</t>
  </si>
  <si>
    <t>16C</t>
  </si>
  <si>
    <t>56951000001</t>
  </si>
  <si>
    <t>EAU000000001</t>
  </si>
  <si>
    <t>제 20호</t>
  </si>
  <si>
    <t>22C</t>
  </si>
  <si>
    <t>56951000002</t>
  </si>
  <si>
    <t>EAU000000002</t>
  </si>
  <si>
    <t>제 21호</t>
  </si>
  <si>
    <t>28C</t>
  </si>
  <si>
    <t>56951000003</t>
  </si>
  <si>
    <t>EAU000000003</t>
  </si>
  <si>
    <t>제 22호</t>
  </si>
  <si>
    <t>36C</t>
  </si>
  <si>
    <t>56951000201</t>
  </si>
  <si>
    <t>EA1000000201</t>
  </si>
  <si>
    <t>제 23호</t>
  </si>
  <si>
    <t>파이프행가</t>
  </si>
  <si>
    <t>22 C</t>
  </si>
  <si>
    <t>56951000202</t>
  </si>
  <si>
    <t>EA1000000202</t>
  </si>
  <si>
    <t>제 24호</t>
  </si>
  <si>
    <t>28 C</t>
  </si>
  <si>
    <t>56951000203</t>
  </si>
  <si>
    <t>EA1000000203</t>
  </si>
  <si>
    <t>제 25호</t>
  </si>
  <si>
    <t>36 C</t>
  </si>
  <si>
    <t>56951001307</t>
  </si>
  <si>
    <t>EA1000001307</t>
  </si>
  <si>
    <t>제 26호</t>
  </si>
  <si>
    <t>벽관통 구멍</t>
  </si>
  <si>
    <t>Φ50-벽두께 25cm</t>
  </si>
  <si>
    <t>56951004500</t>
  </si>
  <si>
    <t>EA1000004500</t>
  </si>
  <si>
    <t>제 27호</t>
  </si>
  <si>
    <t>방화구획(내화충전)</t>
  </si>
  <si>
    <t>W 100</t>
  </si>
  <si>
    <t>5975377H102</t>
  </si>
  <si>
    <t>T59753777102</t>
  </si>
  <si>
    <t>제 28호</t>
  </si>
  <si>
    <t>5975385H031</t>
  </si>
  <si>
    <t>T59753857031</t>
  </si>
  <si>
    <t>제 29호</t>
  </si>
  <si>
    <t>56959000006</t>
  </si>
  <si>
    <t>T56959000006</t>
  </si>
  <si>
    <t>제 30호</t>
  </si>
  <si>
    <t>E145092H203</t>
  </si>
  <si>
    <t>TE1450927203</t>
  </si>
  <si>
    <t>제 31호</t>
  </si>
  <si>
    <t>56959000008</t>
  </si>
  <si>
    <t>T56959000008</t>
  </si>
  <si>
    <t>제 32호</t>
  </si>
  <si>
    <t>56959000010</t>
  </si>
  <si>
    <t>T56959000010</t>
  </si>
  <si>
    <t>제 33호</t>
  </si>
  <si>
    <t>6145216H501</t>
  </si>
  <si>
    <t>T61452167501</t>
  </si>
  <si>
    <t>제 34호</t>
  </si>
  <si>
    <t>56959000012</t>
  </si>
  <si>
    <t>T56959000012</t>
  </si>
  <si>
    <t>제 35호</t>
  </si>
  <si>
    <t>56959000014</t>
  </si>
  <si>
    <t>T56959000014</t>
  </si>
  <si>
    <t>제 36호</t>
  </si>
  <si>
    <t>56951002617</t>
  </si>
  <si>
    <t>EA1000002617</t>
  </si>
  <si>
    <t>제 37호</t>
  </si>
  <si>
    <t>케이블 국내성단</t>
  </si>
  <si>
    <t>UTP 25P</t>
  </si>
  <si>
    <t>56951002620</t>
  </si>
  <si>
    <t>EA1000002620</t>
  </si>
  <si>
    <t>제 38호</t>
  </si>
  <si>
    <t>케이블 회선시험</t>
  </si>
  <si>
    <t>56951002625</t>
  </si>
  <si>
    <t>EA1000002625</t>
  </si>
  <si>
    <t>제 39호</t>
  </si>
  <si>
    <t>광케이블 국내성단</t>
  </si>
  <si>
    <t>8C</t>
  </si>
  <si>
    <t>코어</t>
  </si>
  <si>
    <t>56951002631</t>
  </si>
  <si>
    <t>EA1000002631</t>
  </si>
  <si>
    <t>제 40호</t>
  </si>
  <si>
    <t>광케이블시험</t>
  </si>
  <si>
    <t>56959000016</t>
  </si>
  <si>
    <t>T56959000016</t>
  </si>
  <si>
    <t>제 41호</t>
  </si>
  <si>
    <t>56959000018</t>
  </si>
  <si>
    <t>T56959000018</t>
  </si>
  <si>
    <t>제 42호</t>
  </si>
  <si>
    <t>56951009060</t>
  </si>
  <si>
    <t>EA1000009060</t>
  </si>
  <si>
    <t>제 43호</t>
  </si>
  <si>
    <t>통신단자함(철골구조물)</t>
  </si>
  <si>
    <t>SET</t>
  </si>
  <si>
    <t>56951001505</t>
  </si>
  <si>
    <t>EA1000001505</t>
  </si>
  <si>
    <t>제 44호</t>
  </si>
  <si>
    <t>접지공사(통신)</t>
  </si>
  <si>
    <t>ø18x2400L(동봉3EA)</t>
  </si>
  <si>
    <t>56951001506</t>
  </si>
  <si>
    <t>EA1000001506</t>
  </si>
  <si>
    <t>제 45호</t>
  </si>
  <si>
    <t>ø16x1800L(동봉5EA)</t>
  </si>
  <si>
    <t>56951004402</t>
  </si>
  <si>
    <t>EA1000004402</t>
  </si>
  <si>
    <t>제 46호</t>
  </si>
  <si>
    <t>텍스철거 및 재설치</t>
  </si>
  <si>
    <t>㎡</t>
  </si>
  <si>
    <t>56951009020</t>
  </si>
  <si>
    <t>EA1000009020</t>
  </si>
  <si>
    <t>제 47호</t>
  </si>
  <si>
    <t>가로등 중공기초(철거)</t>
  </si>
  <si>
    <t>56951009030</t>
  </si>
  <si>
    <t>EA1000009030</t>
  </si>
  <si>
    <t>제 48호</t>
  </si>
  <si>
    <t>CCTV철주(이설)</t>
  </si>
  <si>
    <t>56951009050</t>
  </si>
  <si>
    <t>EA1000009050</t>
  </si>
  <si>
    <t>제 49호</t>
  </si>
  <si>
    <t>통신탑 기계화(이설)</t>
  </si>
  <si>
    <t>기</t>
  </si>
  <si>
    <t>55</t>
  </si>
  <si>
    <t>합계줄</t>
  </si>
  <si>
    <t>( 합       계 )</t>
  </si>
  <si>
    <t>ILD</t>
  </si>
  <si>
    <t>ild</t>
  </si>
  <si>
    <t>A0300000000</t>
  </si>
  <si>
    <t>RENT000000000006</t>
  </si>
  <si>
    <t>[ 공 구 손 료 ]</t>
  </si>
  <si>
    <t>노무비의 3 %</t>
  </si>
  <si>
    <t>A0100000000</t>
  </si>
  <si>
    <t>RENT000000000003</t>
  </si>
  <si>
    <t>[ 소모 잡자재 ]</t>
  </si>
  <si>
    <t>전선, 전선관의 2 %</t>
  </si>
  <si>
    <t>HI</t>
  </si>
  <si>
    <t>A0500000000</t>
  </si>
  <si>
    <t>RENT000000000002</t>
  </si>
  <si>
    <t>[ 배관 부속재 ]</t>
  </si>
  <si>
    <t>전선관의 20%</t>
  </si>
  <si>
    <t>ELP</t>
  </si>
  <si>
    <t>[제 1호] 인력터파기  보통토사0-1m [㎥_]</t>
  </si>
  <si>
    <t>56951002800</t>
    <phoneticPr fontId="2" type="noConversion"/>
  </si>
  <si>
    <t>일목줄</t>
    <phoneticPr fontId="2" type="noConversion"/>
  </si>
  <si>
    <t>EA1000002800</t>
    <phoneticPr fontId="2" type="noConversion"/>
  </si>
  <si>
    <t>[제 2호] 인력되메우기  보통토사0-1m [㎥_]</t>
  </si>
  <si>
    <t>56951002811</t>
    <phoneticPr fontId="2" type="noConversion"/>
  </si>
  <si>
    <t>EA1000002811</t>
    <phoneticPr fontId="2" type="noConversion"/>
  </si>
  <si>
    <t>[제 3호] 터파기(기계90%,인력10%)  보통토사 [㎥]</t>
  </si>
  <si>
    <t>56951002807</t>
    <phoneticPr fontId="2" type="noConversion"/>
  </si>
  <si>
    <t>EA1000002807</t>
    <phoneticPr fontId="2" type="noConversion"/>
  </si>
  <si>
    <t>[제 4호] 되메우기(기계90%,인력10%)  보통토사 [㎥]</t>
  </si>
  <si>
    <t>56951002810</t>
    <phoneticPr fontId="2" type="noConversion"/>
  </si>
  <si>
    <t>EA1000002810</t>
    <phoneticPr fontId="2" type="noConversion"/>
  </si>
  <si>
    <t>[제 5호] 지중선용 가선철물(통신)  케이블표지시트, 0.15x150 [m]</t>
  </si>
  <si>
    <t>5975595H174</t>
    <phoneticPr fontId="2" type="noConversion"/>
  </si>
  <si>
    <t>T59755957174</t>
    <phoneticPr fontId="2" type="noConversion"/>
  </si>
  <si>
    <t>[제 6호] 현장내잔토처리  소운반.고르기 [㎥_]</t>
  </si>
  <si>
    <t>56951002815</t>
    <phoneticPr fontId="2" type="noConversion"/>
  </si>
  <si>
    <t>EA1000002815</t>
    <phoneticPr fontId="2" type="noConversion"/>
  </si>
  <si>
    <t>[제 7호] 잡석깔기지정  떨공이다지기 [㎥]</t>
  </si>
  <si>
    <t>56951002821</t>
    <phoneticPr fontId="2" type="noConversion"/>
  </si>
  <si>
    <t>EA1000002821</t>
    <phoneticPr fontId="2" type="noConversion"/>
  </si>
  <si>
    <t>[제 8호] 핸드홀(수공1호)  950x450x700 [개소]</t>
  </si>
  <si>
    <t>56951001403</t>
    <phoneticPr fontId="2" type="noConversion"/>
  </si>
  <si>
    <t>EA1000001403</t>
    <phoneticPr fontId="2" type="noConversion"/>
  </si>
  <si>
    <t>[제 9호] 경질비닐전선관  HI 16 mm [M.]</t>
  </si>
  <si>
    <t>5975146H012</t>
    <phoneticPr fontId="2" type="noConversion"/>
  </si>
  <si>
    <t>T59751467012</t>
    <phoneticPr fontId="2" type="noConversion"/>
  </si>
  <si>
    <t>[제 10호] 경질비닐전선관(지중)  HI 16 mm [M.]</t>
  </si>
  <si>
    <t>5975146H032</t>
    <phoneticPr fontId="2" type="noConversion"/>
  </si>
  <si>
    <t>T59751467032</t>
    <phoneticPr fontId="2" type="noConversion"/>
  </si>
  <si>
    <t>[제 11호] 파상형 폴리에틸렌 전선관  30㎜(통신) [M.]</t>
  </si>
  <si>
    <t>56959000002</t>
    <phoneticPr fontId="2" type="noConversion"/>
  </si>
  <si>
    <t>T56959000002</t>
    <phoneticPr fontId="2" type="noConversion"/>
  </si>
  <si>
    <t>[제 12호] 파상형 폴리에틸렌 전선관  40㎜(통신) [M.]</t>
  </si>
  <si>
    <t>56959000004</t>
    <phoneticPr fontId="2" type="noConversion"/>
  </si>
  <si>
    <t>T56959000004</t>
    <phoneticPr fontId="2" type="noConversion"/>
  </si>
  <si>
    <t>[제 13호] 광케블내외관일체형전선관  COD 32-4 공 [M.]</t>
  </si>
  <si>
    <t>56959000026</t>
    <phoneticPr fontId="2" type="noConversion"/>
  </si>
  <si>
    <t>T56959000026</t>
    <phoneticPr fontId="2" type="noConversion"/>
  </si>
  <si>
    <t>[제 14호] 나사없는전선관  E25 [M]</t>
  </si>
  <si>
    <t>56959000020</t>
    <phoneticPr fontId="2" type="noConversion"/>
  </si>
  <si>
    <t>T56959000020</t>
    <phoneticPr fontId="2" type="noConversion"/>
  </si>
  <si>
    <t>[제 15호] 나사없는전선관  E31 [M]</t>
  </si>
  <si>
    <t>56959000022</t>
    <phoneticPr fontId="2" type="noConversion"/>
  </si>
  <si>
    <t>T56959000022</t>
    <phoneticPr fontId="2" type="noConversion"/>
  </si>
  <si>
    <t>[제 16호] 나사없는전선관  E39 [M]</t>
  </si>
  <si>
    <t>56959000024</t>
    <phoneticPr fontId="2" type="noConversion"/>
  </si>
  <si>
    <t>T56959000024</t>
    <phoneticPr fontId="2" type="noConversion"/>
  </si>
  <si>
    <t>[제 17호] 관로구방수장치  D30 [조]</t>
  </si>
  <si>
    <t>5975487H200</t>
    <phoneticPr fontId="2" type="noConversion"/>
  </si>
  <si>
    <t>T59754877200</t>
    <phoneticPr fontId="2" type="noConversion"/>
  </si>
  <si>
    <t>[제 18호] 관로구방수장치  D125 [조]</t>
  </si>
  <si>
    <t>5975487H205</t>
    <phoneticPr fontId="2" type="noConversion"/>
  </si>
  <si>
    <t>T59754877205</t>
    <phoneticPr fontId="2" type="noConversion"/>
  </si>
  <si>
    <t>[제 19호] 새들(벽체)  16C [개소]</t>
  </si>
  <si>
    <t>56951000000</t>
    <phoneticPr fontId="2" type="noConversion"/>
  </si>
  <si>
    <t>EAU000000000</t>
    <phoneticPr fontId="2" type="noConversion"/>
  </si>
  <si>
    <t>[제 20호] 새들(벽체)  22C [개소]</t>
  </si>
  <si>
    <t>56951000001</t>
    <phoneticPr fontId="2" type="noConversion"/>
  </si>
  <si>
    <t>EAU000000001</t>
    <phoneticPr fontId="2" type="noConversion"/>
  </si>
  <si>
    <t>[제 21호] 새들(벽체)  28C [개소]</t>
  </si>
  <si>
    <t>56951000002</t>
    <phoneticPr fontId="2" type="noConversion"/>
  </si>
  <si>
    <t>EAU000000002</t>
    <phoneticPr fontId="2" type="noConversion"/>
  </si>
  <si>
    <t>[제 22호] 새들(벽체)  36C [개소]</t>
  </si>
  <si>
    <t>56951000003</t>
    <phoneticPr fontId="2" type="noConversion"/>
  </si>
  <si>
    <t>EAU000000003</t>
    <phoneticPr fontId="2" type="noConversion"/>
  </si>
  <si>
    <t>[제 23호] 파이프행가  22 C [개소]</t>
  </si>
  <si>
    <t>56951000201</t>
    <phoneticPr fontId="2" type="noConversion"/>
  </si>
  <si>
    <t>EA1000000201</t>
    <phoneticPr fontId="2" type="noConversion"/>
  </si>
  <si>
    <t>[제 24호] 파이프행가  28 C [개소]</t>
  </si>
  <si>
    <t>56951000202</t>
    <phoneticPr fontId="2" type="noConversion"/>
  </si>
  <si>
    <t>EA1000000202</t>
    <phoneticPr fontId="2" type="noConversion"/>
  </si>
  <si>
    <t>[제 25호] 파이프행가  36 C [개소]</t>
  </si>
  <si>
    <t>56951000203</t>
    <phoneticPr fontId="2" type="noConversion"/>
  </si>
  <si>
    <t>EA1000000203</t>
    <phoneticPr fontId="2" type="noConversion"/>
  </si>
  <si>
    <t>[제 26호] 벽관통 구멍  Φ50-벽두께 25cm [개소]</t>
  </si>
  <si>
    <t>56951001307</t>
    <phoneticPr fontId="2" type="noConversion"/>
  </si>
  <si>
    <t>EA1000001307</t>
    <phoneticPr fontId="2" type="noConversion"/>
  </si>
  <si>
    <t>[제 27호] 방화구획(내화충전)  W 100 [개소]</t>
  </si>
  <si>
    <t>56951004500</t>
    <phoneticPr fontId="2" type="noConversion"/>
  </si>
  <si>
    <t>EA1000004500</t>
    <phoneticPr fontId="2" type="noConversion"/>
  </si>
  <si>
    <t>[제 28호] 스위치박스  1 개용 54 mm [개]</t>
  </si>
  <si>
    <t>5975377H102</t>
    <phoneticPr fontId="2" type="noConversion"/>
  </si>
  <si>
    <t>T59753777102</t>
    <phoneticPr fontId="2" type="noConversion"/>
  </si>
  <si>
    <t>[제 29호] 풀박스  150×150×100 [개]</t>
  </si>
  <si>
    <t>5975385H031</t>
    <phoneticPr fontId="2" type="noConversion"/>
  </si>
  <si>
    <t>T59753857031</t>
    <phoneticPr fontId="2" type="noConversion"/>
  </si>
  <si>
    <t>[제 30호] 전선덕트  알루미늄 150x100mm [m]</t>
  </si>
  <si>
    <t>56959000006</t>
    <phoneticPr fontId="2" type="noConversion"/>
  </si>
  <si>
    <t>T56959000006</t>
    <phoneticPr fontId="2" type="noConversion"/>
  </si>
  <si>
    <t>[제 31호] 접지용비닐절연전선(F-GV)  6㎟ [M]</t>
  </si>
  <si>
    <t>E145092H203</t>
    <phoneticPr fontId="2" type="noConversion"/>
  </si>
  <si>
    <t>TE1450927203</t>
    <phoneticPr fontId="2" type="noConversion"/>
  </si>
  <si>
    <t>[제 32호] UTP 케이블  Cat.5E 0.5mm 25P 2열동시1열당 [M]</t>
  </si>
  <si>
    <t>56959000008</t>
    <phoneticPr fontId="2" type="noConversion"/>
  </si>
  <si>
    <t>T56959000008</t>
    <phoneticPr fontId="2" type="noConversion"/>
  </si>
  <si>
    <t>[제 33호] UTP 케이블  Cat.6 0.5mm 4P 2열동시 1열당 [M]</t>
  </si>
  <si>
    <t>56959000010</t>
    <phoneticPr fontId="2" type="noConversion"/>
  </si>
  <si>
    <t>T56959000010</t>
    <phoneticPr fontId="2" type="noConversion"/>
  </si>
  <si>
    <t>[제 34호] UTP 케이블  Cat.6E 0.5mm 4P [M]</t>
  </si>
  <si>
    <t>6145216H501</t>
    <phoneticPr fontId="2" type="noConversion"/>
  </si>
  <si>
    <t>T61452167501</t>
    <phoneticPr fontId="2" type="noConversion"/>
  </si>
  <si>
    <t>[제 35호] 광케이블(옥외용)  SM 8c [M]</t>
  </si>
  <si>
    <t>56959000012</t>
    <phoneticPr fontId="2" type="noConversion"/>
  </si>
  <si>
    <t>T56959000012</t>
    <phoneticPr fontId="2" type="noConversion"/>
  </si>
  <si>
    <t>[제 36호] 광케이블(옥내용)  SM 8c [M]</t>
  </si>
  <si>
    <t>56959000014</t>
    <phoneticPr fontId="2" type="noConversion"/>
  </si>
  <si>
    <t>T56959000014</t>
    <phoneticPr fontId="2" type="noConversion"/>
  </si>
  <si>
    <t>[제 37호] 케이블 국내성단  UTP 25P [EA]</t>
  </si>
  <si>
    <t>56951002617</t>
    <phoneticPr fontId="2" type="noConversion"/>
  </si>
  <si>
    <t>EA1000002617</t>
    <phoneticPr fontId="2" type="noConversion"/>
  </si>
  <si>
    <t>[제 38호] 케이블 회선시험  UTP 4P [EA]</t>
  </si>
  <si>
    <t>56951002620</t>
    <phoneticPr fontId="2" type="noConversion"/>
  </si>
  <si>
    <t>EA1000002620</t>
    <phoneticPr fontId="2" type="noConversion"/>
  </si>
  <si>
    <t>[제 39호] 광케이블 국내성단  8C [코어]</t>
  </si>
  <si>
    <t>56951002625</t>
    <phoneticPr fontId="2" type="noConversion"/>
  </si>
  <si>
    <t>EA1000002625</t>
    <phoneticPr fontId="2" type="noConversion"/>
  </si>
  <si>
    <t>[제 40호] 광케이블시험  8C [코어]</t>
  </si>
  <si>
    <t>56951002631</t>
    <phoneticPr fontId="2" type="noConversion"/>
  </si>
  <si>
    <t>EA1000002631</t>
    <phoneticPr fontId="2" type="noConversion"/>
  </si>
  <si>
    <t>[제 41호] 모듈라짹  매입형 8P 2구 [개]</t>
  </si>
  <si>
    <t>56959000016</t>
    <phoneticPr fontId="2" type="noConversion"/>
  </si>
  <si>
    <t>T56959000016</t>
    <phoneticPr fontId="2" type="noConversion"/>
  </si>
  <si>
    <t>[제 42호] 모듈라짹  RJ45 [개]</t>
  </si>
  <si>
    <t>56959000018</t>
    <phoneticPr fontId="2" type="noConversion"/>
  </si>
  <si>
    <t>T56959000018</t>
    <phoneticPr fontId="2" type="noConversion"/>
  </si>
  <si>
    <t>[제 43호] 통신단자함(철골구조물) [SET]</t>
  </si>
  <si>
    <t>56951009060</t>
    <phoneticPr fontId="2" type="noConversion"/>
  </si>
  <si>
    <t>EA1000009060</t>
    <phoneticPr fontId="2" type="noConversion"/>
  </si>
  <si>
    <t>[제 44호] 접지공사(통신)  ø18x2400L(동봉3EA) [개소]</t>
  </si>
  <si>
    <t>56951001505</t>
    <phoneticPr fontId="2" type="noConversion"/>
  </si>
  <si>
    <t>EA1000001505</t>
    <phoneticPr fontId="2" type="noConversion"/>
  </si>
  <si>
    <t>[제 45호] 접지공사(통신)  ø16x1800L(동봉5EA) [개소]</t>
  </si>
  <si>
    <t>56951001506</t>
    <phoneticPr fontId="2" type="noConversion"/>
  </si>
  <si>
    <t>EA1000001506</t>
    <phoneticPr fontId="2" type="noConversion"/>
  </si>
  <si>
    <t>[제 46호] 텍스철거 및 재설치 [㎡]</t>
  </si>
  <si>
    <t>56951004402</t>
    <phoneticPr fontId="2" type="noConversion"/>
  </si>
  <si>
    <t>EA1000004402</t>
    <phoneticPr fontId="2" type="noConversion"/>
  </si>
  <si>
    <t>[제 47호] 가로등 중공기초(철거)  500x800x1000 [개소]</t>
  </si>
  <si>
    <t>56951009020</t>
    <phoneticPr fontId="2" type="noConversion"/>
  </si>
  <si>
    <t>EA1000009020</t>
    <phoneticPr fontId="2" type="noConversion"/>
  </si>
  <si>
    <t>[제 48호] CCTV철주(이설) [개소]</t>
  </si>
  <si>
    <t>56951009030</t>
    <phoneticPr fontId="2" type="noConversion"/>
  </si>
  <si>
    <t>EA1000009030</t>
    <phoneticPr fontId="2" type="noConversion"/>
  </si>
  <si>
    <t>[제 49호] 통신탑 기계화(이설) [기]</t>
  </si>
  <si>
    <t>56951009050</t>
    <phoneticPr fontId="2" type="noConversion"/>
  </si>
  <si>
    <t>EA1000009050</t>
    <phoneticPr fontId="2" type="noConversion"/>
  </si>
  <si>
    <t>393</t>
  </si>
  <si>
    <t>010101</t>
  </si>
  <si>
    <t>010301</t>
  </si>
  <si>
    <t>0201</t>
  </si>
  <si>
    <t>VAT포함</t>
  </si>
  <si>
    <t>1.통신공사::1-1.워크샵::1-1-1.통합배선설비공사</t>
  </si>
  <si>
    <t>2.도급자관급::2-1.콘크리트기초</t>
  </si>
  <si>
    <t>총줄수-&gt;</t>
  </si>
  <si>
    <t>133</t>
  </si>
  <si>
    <t>01</t>
  </si>
  <si>
    <t>1.통신공사</t>
  </si>
  <si>
    <t>Total</t>
  </si>
  <si>
    <t>02</t>
  </si>
  <si>
    <t>2.도급자관급</t>
  </si>
  <si>
    <t>0101</t>
  </si>
  <si>
    <t>1-1.워크샵</t>
  </si>
  <si>
    <t>0103</t>
  </si>
  <si>
    <t>1.통신공사::1-1.워크샵</t>
  </si>
  <si>
    <t>185</t>
  </si>
  <si>
    <t>도급자관급</t>
    <phoneticPr fontId="2" type="noConversion"/>
  </si>
  <si>
    <t>본 파일은 이지테크에서 2번 옵션으로 만들었습니다.</t>
  </si>
  <si>
    <t>[ CAV기반 미래모빌리티 자율주행 평가플랫폼 구축 증축공사 ]</t>
  </si>
  <si>
    <t>CAV기반 미래모빌리티 자율주행 평가플랫폼 구축 증축공사</t>
  </si>
  <si>
    <t>[ CAV기반 미래모빌리티 자율주행 평가플랫폼 구축 증축공사 ] - 일위대가목차</t>
  </si>
  <si>
    <t>[ CAV기반 미래모빌리티 자율주행 평가플랫폼 구축 증축공사 ] - 일위대가표</t>
  </si>
  <si>
    <t>[ CAV기반 미래모빌리티 자율주행 평가플랫폼 구축 증축공사 ] - 일위노임 산출근거(202401-노임)</t>
  </si>
  <si>
    <t>[ CAV기반 미래모빌리티 자율주행 평가플랫폼 구축 증축공사 ] - 합산자재목록</t>
  </si>
  <si>
    <t>[ CAV기반 미래모빌리티 자율주행 평가플랫폼 구축 증축공사 ] - 단가조사서</t>
    <phoneticPr fontId="2" type="noConversion"/>
  </si>
  <si>
    <t>[공사명]</t>
    <phoneticPr fontId="10" type="noConversion"/>
  </si>
  <si>
    <t>비             목</t>
    <phoneticPr fontId="13" type="noConversion"/>
  </si>
  <si>
    <t>금                        액</t>
    <phoneticPr fontId="14" type="noConversion"/>
  </si>
  <si>
    <t>구         성        비</t>
    <phoneticPr fontId="13" type="noConversion"/>
  </si>
  <si>
    <t>비        고</t>
    <phoneticPr fontId="13" type="noConversion"/>
  </si>
  <si>
    <t>추정가격 = 순공사원가</t>
    <phoneticPr fontId="2" type="noConversion"/>
  </si>
  <si>
    <t>재
료
비</t>
    <phoneticPr fontId="10" type="noConversion"/>
  </si>
  <si>
    <t>직      접         재      료      비</t>
  </si>
  <si>
    <t>추정금액 = 공급가액 + 부가세 + 도급자관급</t>
    <phoneticPr fontId="2" type="noConversion"/>
  </si>
  <si>
    <t>간      접         재      료      비</t>
  </si>
  <si>
    <t>작  업  설  ,  부  산  물  등 (△)</t>
  </si>
  <si>
    <t>직접노무비,경비 요율근거금액</t>
    <phoneticPr fontId="14" type="noConversion"/>
  </si>
  <si>
    <t>순</t>
    <phoneticPr fontId="14" type="noConversion"/>
  </si>
  <si>
    <t>[ 소                          계 ]</t>
  </si>
  <si>
    <t>안전관리비 요율근거금액</t>
    <phoneticPr fontId="14" type="noConversion"/>
  </si>
  <si>
    <t>노
무
비</t>
    <phoneticPr fontId="10" type="noConversion"/>
  </si>
  <si>
    <t>직      접         노      무      비</t>
  </si>
  <si>
    <t>일반관리비,이윤</t>
    <phoneticPr fontId="14" type="noConversion"/>
  </si>
  <si>
    <t>간      접         노      무      비</t>
  </si>
  <si>
    <t>직접노무비</t>
  </si>
  <si>
    <t>×</t>
  </si>
  <si>
    <t>퇴직공제근거금액</t>
    <phoneticPr fontId="14" type="noConversion"/>
  </si>
  <si>
    <t>공</t>
    <phoneticPr fontId="14" type="noConversion"/>
  </si>
  <si>
    <t>기          계          경          비</t>
  </si>
  <si>
    <t>산      재         보      험      료</t>
  </si>
  <si>
    <t>노무비</t>
  </si>
  <si>
    <t>사</t>
    <phoneticPr fontId="14" type="noConversion"/>
  </si>
  <si>
    <t>고      용         보      험      료</t>
  </si>
  <si>
    <t>경</t>
    <phoneticPr fontId="14" type="noConversion"/>
  </si>
  <si>
    <t>건      강         보      험      료</t>
  </si>
  <si>
    <t>공사기간 1개월(30일) 이상인 모든 건설공사</t>
  </si>
  <si>
    <t>노 인   장 기   요 양    보 험 료</t>
    <phoneticPr fontId="14" type="noConversion"/>
  </si>
  <si>
    <t>건강보험료</t>
    <phoneticPr fontId="14" type="noConversion"/>
  </si>
  <si>
    <t>연      금         보      험      료</t>
  </si>
  <si>
    <t>원</t>
    <phoneticPr fontId="14" type="noConversion"/>
  </si>
  <si>
    <t>퇴   직     공   제     부   금   비</t>
  </si>
  <si>
    <t>추정금액이 1억 이상인 건설공사</t>
    <phoneticPr fontId="2" type="noConversion"/>
  </si>
  <si>
    <t>산  업  안  전  보  건  관  리  비</t>
  </si>
  <si>
    <t>①과②비교후 적은 금액 적용</t>
    <phoneticPr fontId="14" type="noConversion"/>
  </si>
  <si>
    <t>총 공사금액(도급금액+도급자관급금액) 2천만원 이상 건설공사</t>
  </si>
  <si>
    <t>①</t>
  </si>
  <si>
    <t>((재료비+직노)</t>
    <phoneticPr fontId="14" type="noConversion"/>
  </si>
  <si>
    <t>+</t>
    <phoneticPr fontId="14" type="noConversion"/>
  </si>
  <si>
    <t>) ×</t>
    <phoneticPr fontId="14" type="noConversion"/>
  </si>
  <si>
    <t>가</t>
    <phoneticPr fontId="14" type="noConversion"/>
  </si>
  <si>
    <t>②</t>
  </si>
  <si>
    <t>(재료비+직노+관급자재비(도급자/1.1))</t>
    <phoneticPr fontId="14" type="noConversion"/>
  </si>
  <si>
    <t>비</t>
  </si>
  <si>
    <t>기          타          경          비</t>
  </si>
  <si>
    <t>(재료비+노무비)</t>
  </si>
  <si>
    <t>환      경         보      존      비</t>
  </si>
  <si>
    <t>건설하도급대금지급보증서발급수수료</t>
  </si>
  <si>
    <t>계</t>
  </si>
  <si>
    <t>일        반         관        리        비</t>
    <phoneticPr fontId="14" type="noConversion"/>
  </si>
  <si>
    <t>이                                         윤</t>
    <phoneticPr fontId="14" type="noConversion"/>
  </si>
  <si>
    <t>(노무비+경비+일반관리비)</t>
    <phoneticPr fontId="14" type="noConversion"/>
  </si>
  <si>
    <t>공            급            가            액</t>
  </si>
  <si>
    <t>부        가         가        치        세</t>
  </si>
  <si>
    <t>공급가액</t>
  </si>
  <si>
    <t>[도                     급                     액]</t>
  </si>
  <si>
    <t>관  급  자  재  (관급자설치)</t>
    <phoneticPr fontId="14" type="noConversion"/>
  </si>
  <si>
    <t>VAT포함</t>
    <phoneticPr fontId="2" type="noConversion"/>
  </si>
  <si>
    <t>관  급  자  재  (도급자설치)</t>
    <phoneticPr fontId="14" type="noConversion"/>
  </si>
  <si>
    <t>관      급      공      사      비 (합 계)</t>
    <phoneticPr fontId="14" type="noConversion"/>
  </si>
  <si>
    <t>천단위이하절상</t>
    <phoneticPr fontId="2" type="noConversion"/>
  </si>
  <si>
    <t>한        전         불        입        금</t>
    <phoneticPr fontId="2" type="noConversion"/>
  </si>
  <si>
    <t>[총            공            사              비]</t>
  </si>
  <si>
    <t>제비율</t>
    <phoneticPr fontId="14" type="noConversion"/>
  </si>
  <si>
    <t>[ CAV기반 미래모빌리티 자율주행 평가플랫폼 구축 증축공사(통신)]</t>
    <phoneticPr fontId="2" type="noConversion"/>
  </si>
  <si>
    <t>1차</t>
    <phoneticPr fontId="2" type="noConversion"/>
  </si>
  <si>
    <t>2차</t>
    <phoneticPr fontId="2" type="noConversion"/>
  </si>
  <si>
    <t>계</t>
    <phoneticPr fontId="2" type="noConversion"/>
  </si>
  <si>
    <t>1.통신공사::1-2.자동차전용도로::1-3-1.통신탑및CCTV주설비공사</t>
    <phoneticPr fontId="2" type="noConversion"/>
  </si>
  <si>
    <t>1-2.자동차전용도로</t>
    <phoneticPr fontId="2" type="noConversion"/>
  </si>
  <si>
    <t>1.통신공사::1-2.자동차전용도로</t>
    <phoneticPr fontId="2" type="noConversion"/>
  </si>
  <si>
    <t>1-2-1.통신탑및CCTV주설비공사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</si>
</sst>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&quot;r금액 :&quot;\ #,##0"/>
    <numFmt numFmtId="180" formatCode="0.0%"/>
    <numFmt numFmtId="181" formatCode="0.000%"/>
    <numFmt numFmtId="182" formatCode="#,###&quot;:관급&quot;"/>
    <numFmt numFmtId="183" formatCode="#,##0.0_ "/>
    <numFmt numFmtId="184" formatCode="#,###&quot;원절삭&quot;"/>
    <numFmt numFmtId="185" formatCode="#,###.000\ &quot;%&quot;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8"/>
      <name val="HY울릉도L"/>
      <family val="1"/>
      <charset val="129"/>
    </font>
    <font>
      <b/>
      <sz val="11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sz val="11"/>
      <name val="옛체"/>
      <family val="1"/>
      <charset val="129"/>
    </font>
    <font>
      <b/>
      <sz val="11"/>
      <color rgb="FFFF0000"/>
      <name val="굴림"/>
      <family val="3"/>
      <charset val="129"/>
    </font>
    <font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8"/>
      <color indexed="12"/>
      <name val="굴림"/>
      <family val="3"/>
      <charset val="129"/>
    </font>
    <font>
      <b/>
      <sz val="9"/>
      <color indexed="12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217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49" fontId="4" fillId="2" borderId="6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177" fontId="4" fillId="0" borderId="1" xfId="0" applyNumberFormat="1" applyFont="1" applyBorder="1" applyAlignment="1">
      <alignment horizontal="center" vertical="center"/>
    </xf>
    <xf numFmtId="177" fontId="4" fillId="0" borderId="0" xfId="0" applyNumberFormat="1" applyFont="1"/>
    <xf numFmtId="49" fontId="3" fillId="0" borderId="0" xfId="0" applyNumberFormat="1" applyFont="1" applyAlignment="1">
      <alignment horizontal="left" indent="1"/>
    </xf>
    <xf numFmtId="179" fontId="12" fillId="0" borderId="11" xfId="2" applyNumberFormat="1" applyFont="1" applyBorder="1" applyAlignment="1">
      <alignment horizontal="right"/>
    </xf>
    <xf numFmtId="0" fontId="11" fillId="0" borderId="0" xfId="3" applyFont="1" applyAlignment="1">
      <alignment vertical="center"/>
    </xf>
    <xf numFmtId="0" fontId="12" fillId="0" borderId="1" xfId="3" applyFont="1" applyBorder="1" applyAlignment="1">
      <alignment horizontal="center" vertical="center" shrinkToFit="1"/>
    </xf>
    <xf numFmtId="0" fontId="15" fillId="4" borderId="0" xfId="3" applyFont="1" applyFill="1" applyAlignment="1">
      <alignment vertical="center"/>
    </xf>
    <xf numFmtId="0" fontId="12" fillId="0" borderId="2" xfId="3" applyFont="1" applyBorder="1" applyAlignment="1">
      <alignment horizontal="center" vertical="center" shrinkToFit="1"/>
    </xf>
    <xf numFmtId="0" fontId="16" fillId="0" borderId="16" xfId="3" applyFont="1" applyBorder="1" applyAlignment="1">
      <alignment horizontal="center" vertical="center" wrapText="1" shrinkToFit="1"/>
    </xf>
    <xf numFmtId="0" fontId="12" fillId="0" borderId="17" xfId="3" applyFont="1" applyBorder="1" applyAlignment="1">
      <alignment horizontal="center" vertical="center" shrinkToFit="1"/>
    </xf>
    <xf numFmtId="41" fontId="17" fillId="0" borderId="18" xfId="4" applyFont="1" applyBorder="1" applyAlignment="1">
      <alignment horizontal="center" vertical="center" shrinkToFit="1"/>
    </xf>
    <xf numFmtId="41" fontId="12" fillId="0" borderId="19" xfId="4" applyFont="1" applyBorder="1" applyAlignment="1">
      <alignment horizontal="center" vertical="center" shrinkToFit="1"/>
    </xf>
    <xf numFmtId="41" fontId="18" fillId="0" borderId="17" xfId="4" applyFont="1" applyBorder="1" applyAlignment="1">
      <alignment horizontal="right" vertical="center" shrinkToFit="1"/>
    </xf>
    <xf numFmtId="41" fontId="18" fillId="0" borderId="18" xfId="4" applyFont="1" applyBorder="1" applyAlignment="1">
      <alignment horizontal="center" vertical="center" shrinkToFit="1"/>
    </xf>
    <xf numFmtId="41" fontId="18" fillId="0" borderId="18" xfId="4" applyFont="1" applyBorder="1" applyAlignment="1">
      <alignment vertical="center" shrinkToFit="1"/>
    </xf>
    <xf numFmtId="0" fontId="18" fillId="0" borderId="18" xfId="3" applyFont="1" applyBorder="1" applyAlignment="1">
      <alignment horizontal="center" vertical="center" shrinkToFit="1"/>
    </xf>
    <xf numFmtId="41" fontId="18" fillId="0" borderId="19" xfId="4" applyFont="1" applyBorder="1" applyAlignment="1">
      <alignment horizontal="center" vertical="center" shrinkToFit="1"/>
    </xf>
    <xf numFmtId="0" fontId="18" fillId="0" borderId="16" xfId="3" applyFont="1" applyBorder="1" applyAlignment="1">
      <alignment vertical="center" shrinkToFit="1"/>
    </xf>
    <xf numFmtId="0" fontId="15" fillId="0" borderId="0" xfId="3" applyFont="1" applyAlignment="1">
      <alignment vertical="center"/>
    </xf>
    <xf numFmtId="0" fontId="12" fillId="0" borderId="20" xfId="3" applyFont="1" applyBorder="1" applyAlignment="1">
      <alignment horizontal="center" vertical="center" shrinkToFit="1"/>
    </xf>
    <xf numFmtId="0" fontId="19" fillId="0" borderId="21" xfId="3" applyFont="1" applyBorder="1" applyAlignment="1">
      <alignment horizontal="center" vertical="center" wrapText="1" shrinkToFit="1"/>
    </xf>
    <xf numFmtId="0" fontId="12" fillId="0" borderId="22" xfId="3" applyFont="1" applyBorder="1" applyAlignment="1">
      <alignment horizontal="center" vertical="center" shrinkToFit="1"/>
    </xf>
    <xf numFmtId="41" fontId="12" fillId="0" borderId="23" xfId="4" applyFont="1" applyBorder="1" applyAlignment="1">
      <alignment horizontal="center" vertical="center" shrinkToFit="1"/>
    </xf>
    <xf numFmtId="41" fontId="12" fillId="0" borderId="24" xfId="4" applyFont="1" applyBorder="1" applyAlignment="1">
      <alignment horizontal="center" vertical="center" shrinkToFit="1"/>
    </xf>
    <xf numFmtId="41" fontId="18" fillId="0" borderId="22" xfId="4" applyFont="1" applyBorder="1" applyAlignment="1">
      <alignment horizontal="right" vertical="center" shrinkToFit="1"/>
    </xf>
    <xf numFmtId="41" fontId="18" fillId="0" borderId="23" xfId="4" applyFont="1" applyBorder="1" applyAlignment="1">
      <alignment horizontal="center" vertical="center" shrinkToFit="1"/>
    </xf>
    <xf numFmtId="41" fontId="18" fillId="0" borderId="23" xfId="4" applyFont="1" applyBorder="1" applyAlignment="1">
      <alignment vertical="center" shrinkToFit="1"/>
    </xf>
    <xf numFmtId="0" fontId="18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center" vertical="center" shrinkToFit="1"/>
    </xf>
    <xf numFmtId="0" fontId="18" fillId="0" borderId="21" xfId="3" applyFont="1" applyBorder="1" applyAlignment="1">
      <alignment vertical="center" shrinkToFit="1"/>
    </xf>
    <xf numFmtId="41" fontId="11" fillId="0" borderId="0" xfId="3" applyNumberFormat="1" applyFont="1" applyAlignment="1">
      <alignment vertical="center"/>
    </xf>
    <xf numFmtId="0" fontId="19" fillId="0" borderId="25" xfId="3" applyFont="1" applyBorder="1" applyAlignment="1">
      <alignment horizontal="center" vertical="center" wrapText="1" shrinkToFit="1"/>
    </xf>
    <xf numFmtId="0" fontId="12" fillId="0" borderId="26" xfId="3" applyFont="1" applyBorder="1" applyAlignment="1">
      <alignment horizontal="center" vertical="center" shrinkToFit="1"/>
    </xf>
    <xf numFmtId="41" fontId="12" fillId="0" borderId="27" xfId="4" applyFont="1" applyBorder="1" applyAlignment="1">
      <alignment horizontal="center" vertical="center" shrinkToFit="1"/>
    </xf>
    <xf numFmtId="41" fontId="12" fillId="0" borderId="28" xfId="4" applyFont="1" applyBorder="1" applyAlignment="1">
      <alignment horizontal="center" vertical="center" shrinkToFit="1"/>
    </xf>
    <xf numFmtId="41" fontId="18" fillId="0" borderId="26" xfId="4" applyFont="1" applyBorder="1" applyAlignment="1">
      <alignment horizontal="right" vertical="center" shrinkToFit="1"/>
    </xf>
    <xf numFmtId="41" fontId="18" fillId="0" borderId="27" xfId="4" applyFont="1" applyBorder="1" applyAlignment="1">
      <alignment horizontal="center" vertical="center" shrinkToFit="1"/>
    </xf>
    <xf numFmtId="41" fontId="18" fillId="0" borderId="27" xfId="4" applyFont="1" applyBorder="1" applyAlignment="1">
      <alignment vertical="center" shrinkToFit="1"/>
    </xf>
    <xf numFmtId="0" fontId="18" fillId="0" borderId="27" xfId="3" applyFont="1" applyBorder="1" applyAlignment="1">
      <alignment vertical="center" shrinkToFit="1"/>
    </xf>
    <xf numFmtId="41" fontId="18" fillId="0" borderId="28" xfId="4" applyFont="1" applyBorder="1" applyAlignment="1">
      <alignment horizontal="center" vertical="center" shrinkToFit="1"/>
    </xf>
    <xf numFmtId="0" fontId="18" fillId="0" borderId="25" xfId="3" applyFont="1" applyBorder="1" applyAlignment="1">
      <alignment vertical="center" shrinkToFit="1"/>
    </xf>
    <xf numFmtId="41" fontId="20" fillId="0" borderId="17" xfId="4" applyFont="1" applyBorder="1" applyAlignment="1">
      <alignment horizontal="right" vertical="center" shrinkToFit="1"/>
    </xf>
    <xf numFmtId="41" fontId="20" fillId="0" borderId="18" xfId="4" applyFont="1" applyBorder="1" applyAlignment="1">
      <alignment horizontal="center" vertical="center" shrinkToFit="1"/>
    </xf>
    <xf numFmtId="41" fontId="20" fillId="0" borderId="18" xfId="4" applyFont="1" applyBorder="1" applyAlignment="1">
      <alignment vertical="center" shrinkToFit="1"/>
    </xf>
    <xf numFmtId="0" fontId="20" fillId="0" borderId="18" xfId="3" applyFont="1" applyBorder="1" applyAlignment="1">
      <alignment vertical="center" shrinkToFit="1"/>
    </xf>
    <xf numFmtId="41" fontId="20" fillId="0" borderId="22" xfId="4" applyFont="1" applyBorder="1" applyAlignment="1">
      <alignment horizontal="right" vertical="center" shrinkToFit="1"/>
    </xf>
    <xf numFmtId="41" fontId="20" fillId="0" borderId="23" xfId="4" applyFont="1" applyBorder="1" applyAlignment="1">
      <alignment horizontal="center" vertical="center" shrinkToFit="1"/>
    </xf>
    <xf numFmtId="180" fontId="20" fillId="0" borderId="23" xfId="5" applyNumberFormat="1" applyFont="1" applyBorder="1" applyAlignment="1">
      <alignment vertical="center" shrinkToFit="1"/>
    </xf>
    <xf numFmtId="180" fontId="20" fillId="0" borderId="23" xfId="4" applyNumberFormat="1" applyFont="1" applyBorder="1" applyAlignment="1">
      <alignment vertical="center" shrinkToFit="1"/>
    </xf>
    <xf numFmtId="41" fontId="20" fillId="0" borderId="23" xfId="4" applyFont="1" applyBorder="1" applyAlignment="1">
      <alignment horizontal="left" vertical="center" shrinkToFit="1"/>
    </xf>
    <xf numFmtId="0" fontId="20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left" vertical="center" shrinkToFit="1"/>
    </xf>
    <xf numFmtId="41" fontId="20" fillId="0" borderId="26" xfId="4" applyFont="1" applyBorder="1" applyAlignment="1">
      <alignment horizontal="right" vertical="center" shrinkToFit="1"/>
    </xf>
    <xf numFmtId="41" fontId="20" fillId="0" borderId="27" xfId="4" applyFont="1" applyBorder="1" applyAlignment="1">
      <alignment horizontal="center" vertical="center" shrinkToFit="1"/>
    </xf>
    <xf numFmtId="10" fontId="20" fillId="0" borderId="27" xfId="5" applyNumberFormat="1" applyFont="1" applyBorder="1" applyAlignment="1">
      <alignment vertical="center" shrinkToFit="1"/>
    </xf>
    <xf numFmtId="10" fontId="20" fillId="0" borderId="27" xfId="4" applyNumberFormat="1" applyFont="1" applyBorder="1" applyAlignment="1">
      <alignment vertical="center" shrinkToFit="1"/>
    </xf>
    <xf numFmtId="0" fontId="20" fillId="0" borderId="27" xfId="3" applyFont="1" applyBorder="1" applyAlignment="1">
      <alignment vertical="center" shrinkToFit="1"/>
    </xf>
    <xf numFmtId="10" fontId="20" fillId="0" borderId="18" xfId="5" applyNumberFormat="1" applyFont="1" applyBorder="1" applyAlignment="1">
      <alignment vertical="center" shrinkToFit="1"/>
    </xf>
    <xf numFmtId="10" fontId="20" fillId="0" borderId="18" xfId="4" applyNumberFormat="1" applyFont="1" applyBorder="1" applyAlignment="1">
      <alignment vertical="center" shrinkToFit="1"/>
    </xf>
    <xf numFmtId="41" fontId="20" fillId="0" borderId="29" xfId="4" applyFont="1" applyBorder="1" applyAlignment="1">
      <alignment horizontal="center" vertical="center" shrinkToFit="1"/>
    </xf>
    <xf numFmtId="10" fontId="20" fillId="5" borderId="29" xfId="5" applyNumberFormat="1" applyFont="1" applyFill="1" applyBorder="1" applyAlignment="1">
      <alignment vertical="center" shrinkToFit="1"/>
    </xf>
    <xf numFmtId="0" fontId="20" fillId="0" borderId="23" xfId="3" applyFont="1" applyBorder="1" applyAlignment="1">
      <alignment horizontal="right" vertical="center" shrinkToFit="1"/>
    </xf>
    <xf numFmtId="10" fontId="20" fillId="0" borderId="23" xfId="4" applyNumberFormat="1" applyFont="1" applyBorder="1" applyAlignment="1">
      <alignment vertical="center" shrinkToFit="1"/>
    </xf>
    <xf numFmtId="181" fontId="20" fillId="5" borderId="29" xfId="5" applyNumberFormat="1" applyFont="1" applyFill="1" applyBorder="1" applyAlignment="1">
      <alignment vertical="center" shrinkToFit="1"/>
    </xf>
    <xf numFmtId="180" fontId="20" fillId="5" borderId="29" xfId="5" applyNumberFormat="1" applyFont="1" applyFill="1" applyBorder="1" applyAlignment="1">
      <alignment vertical="center" shrinkToFit="1"/>
    </xf>
    <xf numFmtId="10" fontId="20" fillId="0" borderId="23" xfId="5" applyNumberFormat="1" applyFont="1" applyBorder="1" applyAlignment="1">
      <alignment vertical="center" shrinkToFit="1"/>
    </xf>
    <xf numFmtId="41" fontId="19" fillId="0" borderId="23" xfId="4" applyFont="1" applyBorder="1" applyAlignment="1">
      <alignment horizontal="center" vertical="center" shrinkToFit="1"/>
    </xf>
    <xf numFmtId="41" fontId="20" fillId="0" borderId="23" xfId="4" applyFont="1" applyBorder="1" applyAlignment="1">
      <alignment horizontal="right" vertical="center" shrinkToFit="1"/>
    </xf>
    <xf numFmtId="182" fontId="21" fillId="0" borderId="21" xfId="3" applyNumberFormat="1" applyFont="1" applyBorder="1" applyAlignment="1">
      <alignment vertical="center" shrinkToFit="1"/>
    </xf>
    <xf numFmtId="3" fontId="20" fillId="0" borderId="23" xfId="3" applyNumberFormat="1" applyFont="1" applyBorder="1" applyAlignment="1">
      <alignment horizontal="left" vertical="center" shrinkToFit="1"/>
    </xf>
    <xf numFmtId="176" fontId="20" fillId="0" borderId="23" xfId="4" applyNumberFormat="1" applyFont="1" applyBorder="1" applyAlignment="1">
      <alignment horizontal="center" vertical="center" shrinkToFit="1"/>
    </xf>
    <xf numFmtId="183" fontId="20" fillId="0" borderId="23" xfId="4" applyNumberFormat="1" applyFont="1" applyBorder="1" applyAlignment="1">
      <alignment horizontal="center" vertical="center" shrinkToFit="1"/>
    </xf>
    <xf numFmtId="183" fontId="20" fillId="0" borderId="24" xfId="4" applyNumberFormat="1" applyFont="1" applyBorder="1" applyAlignment="1">
      <alignment horizontal="center" vertical="center" shrinkToFit="1"/>
    </xf>
    <xf numFmtId="182" fontId="22" fillId="0" borderId="21" xfId="3" applyNumberFormat="1" applyFont="1" applyBorder="1" applyAlignment="1">
      <alignment vertical="center" shrinkToFit="1"/>
    </xf>
    <xf numFmtId="181" fontId="20" fillId="0" borderId="23" xfId="5" applyNumberFormat="1" applyFont="1" applyBorder="1" applyAlignment="1">
      <alignment vertical="center" shrinkToFit="1"/>
    </xf>
    <xf numFmtId="181" fontId="20" fillId="0" borderId="23" xfId="4" applyNumberFormat="1" applyFont="1" applyBorder="1" applyAlignment="1">
      <alignment vertical="center" shrinkToFit="1"/>
    </xf>
    <xf numFmtId="0" fontId="22" fillId="0" borderId="21" xfId="3" applyFont="1" applyBorder="1" applyAlignment="1">
      <alignment horizontal="right" vertical="center" shrinkToFit="1"/>
    </xf>
    <xf numFmtId="0" fontId="12" fillId="0" borderId="12" xfId="3" applyFont="1" applyBorder="1" applyAlignment="1">
      <alignment horizontal="center" vertical="center" shrinkToFit="1"/>
    </xf>
    <xf numFmtId="0" fontId="20" fillId="0" borderId="27" xfId="3" applyFont="1" applyBorder="1" applyAlignment="1">
      <alignment horizontal="right" vertical="center" shrinkToFit="1"/>
    </xf>
    <xf numFmtId="0" fontId="23" fillId="0" borderId="3" xfId="3" applyFont="1" applyBorder="1" applyAlignment="1">
      <alignment horizontal="center" vertical="center" shrinkToFit="1"/>
    </xf>
    <xf numFmtId="0" fontId="12" fillId="0" borderId="13" xfId="3" applyFont="1" applyBorder="1" applyAlignment="1">
      <alignment horizontal="center" vertical="center" shrinkToFit="1"/>
    </xf>
    <xf numFmtId="41" fontId="12" fillId="0" borderId="15" xfId="4" applyFont="1" applyBorder="1" applyAlignment="1">
      <alignment horizontal="center" vertical="center" shrinkToFit="1"/>
    </xf>
    <xf numFmtId="41" fontId="12" fillId="0" borderId="14" xfId="4" applyFont="1" applyBorder="1" applyAlignment="1">
      <alignment horizontal="center" vertical="center" shrinkToFit="1"/>
    </xf>
    <xf numFmtId="41" fontId="20" fillId="0" borderId="13" xfId="4" applyFont="1" applyBorder="1" applyAlignment="1">
      <alignment horizontal="right" vertical="center" shrinkToFit="1"/>
    </xf>
    <xf numFmtId="41" fontId="20" fillId="0" borderId="15" xfId="4" applyFont="1" applyBorder="1" applyAlignment="1">
      <alignment horizontal="center" vertical="center" shrinkToFit="1"/>
    </xf>
    <xf numFmtId="10" fontId="20" fillId="0" borderId="15" xfId="5" applyNumberFormat="1" applyFont="1" applyBorder="1" applyAlignment="1">
      <alignment vertical="center" shrinkToFit="1"/>
    </xf>
    <xf numFmtId="10" fontId="20" fillId="0" borderId="15" xfId="4" applyNumberFormat="1" applyFont="1" applyBorder="1" applyAlignment="1">
      <alignment vertical="center" shrinkToFit="1"/>
    </xf>
    <xf numFmtId="0" fontId="20" fillId="0" borderId="15" xfId="3" applyFont="1" applyBorder="1" applyAlignment="1">
      <alignment horizontal="right" vertical="center" shrinkToFit="1"/>
    </xf>
    <xf numFmtId="41" fontId="18" fillId="0" borderId="14" xfId="4" applyFont="1" applyBorder="1" applyAlignment="1">
      <alignment horizontal="center" vertical="center" shrinkToFit="1"/>
    </xf>
    <xf numFmtId="0" fontId="18" fillId="0" borderId="1" xfId="3" applyFont="1" applyBorder="1" applyAlignment="1">
      <alignment vertical="center" shrinkToFit="1"/>
    </xf>
    <xf numFmtId="41" fontId="20" fillId="0" borderId="15" xfId="4" applyFont="1" applyBorder="1" applyAlignment="1">
      <alignment horizontal="left" vertical="center" shrinkToFit="1"/>
    </xf>
    <xf numFmtId="41" fontId="18" fillId="0" borderId="14" xfId="4" applyFont="1" applyBorder="1" applyAlignment="1">
      <alignment horizontal="left" vertical="center" shrinkToFit="1"/>
    </xf>
    <xf numFmtId="41" fontId="20" fillId="0" borderId="15" xfId="4" applyFont="1" applyBorder="1" applyAlignment="1">
      <alignment horizontal="left" vertical="center"/>
    </xf>
    <xf numFmtId="0" fontId="20" fillId="0" borderId="15" xfId="3" applyFont="1" applyBorder="1" applyAlignment="1">
      <alignment vertical="center"/>
    </xf>
    <xf numFmtId="184" fontId="21" fillId="0" borderId="1" xfId="3" applyNumberFormat="1" applyFont="1" applyBorder="1" applyAlignment="1">
      <alignment vertical="center" shrinkToFit="1"/>
    </xf>
    <xf numFmtId="0" fontId="12" fillId="4" borderId="13" xfId="3" applyFont="1" applyFill="1" applyBorder="1" applyAlignment="1">
      <alignment horizontal="center" vertical="center" shrinkToFit="1"/>
    </xf>
    <xf numFmtId="0" fontId="11" fillId="4" borderId="0" xfId="3" applyFont="1" applyFill="1" applyAlignment="1">
      <alignment vertical="center"/>
    </xf>
    <xf numFmtId="0" fontId="20" fillId="0" borderId="15" xfId="3" applyFont="1" applyBorder="1" applyAlignment="1">
      <alignment vertical="center" shrinkToFit="1"/>
    </xf>
    <xf numFmtId="9" fontId="20" fillId="0" borderId="15" xfId="5" applyNumberFormat="1" applyFont="1" applyBorder="1" applyAlignment="1">
      <alignment vertical="center" shrinkToFit="1"/>
    </xf>
    <xf numFmtId="9" fontId="20" fillId="0" borderId="15" xfId="4" applyNumberFormat="1" applyFont="1" applyBorder="1" applyAlignment="1">
      <alignment vertical="center" shrinkToFit="1"/>
    </xf>
    <xf numFmtId="41" fontId="17" fillId="0" borderId="15" xfId="4" applyFont="1" applyBorder="1" applyAlignment="1">
      <alignment horizontal="center" vertical="center" shrinkToFit="1"/>
    </xf>
    <xf numFmtId="41" fontId="20" fillId="0" borderId="15" xfId="4" applyFont="1" applyBorder="1" applyAlignment="1">
      <alignment vertical="center" shrinkToFit="1"/>
    </xf>
    <xf numFmtId="41" fontId="19" fillId="0" borderId="15" xfId="4" applyFont="1" applyBorder="1" applyAlignment="1">
      <alignment horizontal="center" vertical="center" shrinkToFit="1"/>
    </xf>
    <xf numFmtId="41" fontId="17" fillId="4" borderId="15" xfId="5" applyFont="1" applyFill="1" applyBorder="1" applyAlignment="1">
      <alignment horizontal="center" vertical="center" shrinkToFit="1"/>
    </xf>
    <xf numFmtId="41" fontId="23" fillId="0" borderId="15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right" vertical="center" shrinkToFit="1"/>
    </xf>
    <xf numFmtId="41" fontId="18" fillId="0" borderId="15" xfId="4" applyFont="1" applyBorder="1" applyAlignment="1">
      <alignment horizontal="center" vertical="center" shrinkToFit="1"/>
    </xf>
    <xf numFmtId="41" fontId="18" fillId="0" borderId="15" xfId="4" applyFont="1" applyBorder="1" applyAlignment="1">
      <alignment vertical="center" shrinkToFit="1"/>
    </xf>
    <xf numFmtId="0" fontId="18" fillId="0" borderId="15" xfId="3" applyFont="1" applyBorder="1" applyAlignment="1">
      <alignment vertical="center" shrinkToFit="1"/>
    </xf>
    <xf numFmtId="41" fontId="11" fillId="0" borderId="0" xfId="1" applyFont="1" applyAlignment="1">
      <alignment vertical="center"/>
    </xf>
    <xf numFmtId="0" fontId="12" fillId="0" borderId="8" xfId="3" applyFont="1" applyBorder="1" applyAlignment="1">
      <alignment horizontal="center" vertical="center"/>
    </xf>
    <xf numFmtId="41" fontId="12" fillId="0" borderId="8" xfId="4" applyFont="1" applyBorder="1" applyAlignment="1">
      <alignment horizontal="center" vertical="center"/>
    </xf>
    <xf numFmtId="41" fontId="18" fillId="0" borderId="8" xfId="4" applyFont="1" applyBorder="1" applyAlignment="1">
      <alignment horizontal="right" vertical="center"/>
    </xf>
    <xf numFmtId="41" fontId="18" fillId="0" borderId="8" xfId="4" applyFont="1" applyBorder="1" applyAlignment="1">
      <alignment horizontal="center" vertical="center"/>
    </xf>
    <xf numFmtId="0" fontId="18" fillId="0" borderId="8" xfId="3" applyFont="1" applyBorder="1" applyAlignment="1">
      <alignment vertical="center"/>
    </xf>
    <xf numFmtId="41" fontId="12" fillId="0" borderId="0" xfId="4" applyFont="1" applyAlignment="1">
      <alignment vertical="center"/>
    </xf>
    <xf numFmtId="41" fontId="12" fillId="0" borderId="13" xfId="4" applyFont="1" applyBorder="1" applyAlignment="1">
      <alignment vertical="center"/>
    </xf>
    <xf numFmtId="41" fontId="12" fillId="0" borderId="15" xfId="4" applyFont="1" applyBorder="1" applyAlignment="1">
      <alignment vertical="center"/>
    </xf>
    <xf numFmtId="185" fontId="12" fillId="0" borderId="14" xfId="4" applyNumberFormat="1" applyFont="1" applyBorder="1" applyAlignment="1">
      <alignment vertical="center"/>
    </xf>
    <xf numFmtId="41" fontId="24" fillId="0" borderId="0" xfId="4" applyFont="1" applyAlignment="1">
      <alignment horizontal="center" vertical="center"/>
    </xf>
    <xf numFmtId="41" fontId="24" fillId="0" borderId="0" xfId="4" applyFont="1" applyAlignment="1">
      <alignment vertical="center"/>
    </xf>
    <xf numFmtId="0" fontId="23" fillId="0" borderId="13" xfId="3" applyFont="1" applyBorder="1" applyAlignment="1">
      <alignment horizontal="center" vertical="center" shrinkToFit="1"/>
    </xf>
    <xf numFmtId="0" fontId="23" fillId="0" borderId="15" xfId="3" applyFont="1" applyBorder="1" applyAlignment="1">
      <alignment horizontal="center" vertical="center" shrinkToFit="1"/>
    </xf>
    <xf numFmtId="0" fontId="23" fillId="0" borderId="14" xfId="3" applyFont="1" applyBorder="1" applyAlignment="1">
      <alignment horizontal="center" vertical="center" shrinkToFit="1"/>
    </xf>
    <xf numFmtId="0" fontId="23" fillId="4" borderId="13" xfId="3" applyFont="1" applyFill="1" applyBorder="1" applyAlignment="1">
      <alignment horizontal="center" vertical="center" shrinkToFit="1"/>
    </xf>
    <xf numFmtId="0" fontId="23" fillId="4" borderId="15" xfId="3" applyFont="1" applyFill="1" applyBorder="1" applyAlignment="1">
      <alignment horizontal="center" vertical="center" shrinkToFit="1"/>
    </xf>
    <xf numFmtId="0" fontId="23" fillId="4" borderId="14" xfId="3" applyFont="1" applyFill="1" applyBorder="1" applyAlignment="1">
      <alignment horizontal="center" vertical="center" shrinkToFit="1"/>
    </xf>
    <xf numFmtId="0" fontId="12" fillId="0" borderId="13" xfId="3" applyFont="1" applyBorder="1" applyAlignment="1">
      <alignment horizontal="center" vertical="center" shrinkToFit="1"/>
    </xf>
    <xf numFmtId="0" fontId="12" fillId="0" borderId="15" xfId="3" applyFont="1" applyBorder="1" applyAlignment="1">
      <alignment horizontal="center" vertical="center" shrinkToFit="1"/>
    </xf>
    <xf numFmtId="0" fontId="12" fillId="0" borderId="14" xfId="3" applyFont="1" applyBorder="1" applyAlignment="1">
      <alignment horizontal="center" vertical="center" shrinkToFit="1"/>
    </xf>
    <xf numFmtId="0" fontId="19" fillId="0" borderId="13" xfId="3" applyFont="1" applyBorder="1" applyAlignment="1">
      <alignment horizontal="center" vertical="center" shrinkToFit="1"/>
    </xf>
    <xf numFmtId="0" fontId="19" fillId="0" borderId="15" xfId="3" applyFont="1" applyBorder="1" applyAlignment="1">
      <alignment horizontal="center" vertical="center" shrinkToFit="1"/>
    </xf>
    <xf numFmtId="0" fontId="19" fillId="0" borderId="14" xfId="3" applyFont="1" applyBorder="1" applyAlignment="1">
      <alignment horizontal="center" vertical="center" shrinkToFit="1"/>
    </xf>
    <xf numFmtId="0" fontId="9" fillId="0" borderId="11" xfId="2" applyFont="1" applyBorder="1" applyAlignment="1"/>
    <xf numFmtId="0" fontId="11" fillId="0" borderId="11" xfId="3" applyFont="1" applyBorder="1"/>
    <xf numFmtId="179" fontId="12" fillId="0" borderId="11" xfId="2" applyNumberFormat="1" applyFont="1" applyBorder="1" applyAlignment="1">
      <alignment horizontal="right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3" fontId="20" fillId="0" borderId="23" xfId="3" applyNumberFormat="1" applyFont="1" applyBorder="1" applyAlignment="1">
      <alignment horizontal="left" vertical="center" shrinkToFit="1"/>
    </xf>
    <xf numFmtId="0" fontId="20" fillId="0" borderId="23" xfId="3" applyFont="1" applyBorder="1" applyAlignment="1">
      <alignment horizontal="left" vertical="center"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/>
    <xf numFmtId="49" fontId="0" fillId="0" borderId="11" xfId="0" applyNumberFormat="1" applyBorder="1"/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3" xfId="0" applyNumberFormat="1" applyFont="1" applyBorder="1"/>
    <xf numFmtId="0" fontId="0" fillId="0" borderId="15" xfId="0" applyBorder="1"/>
    <xf numFmtId="0" fontId="0" fillId="0" borderId="14" xfId="0" applyBorder="1"/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176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indent="1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8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left" inden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48078BE3-5870-4737-8EFB-D818C4B6CCBD}"/>
    <cellStyle name="쉼표 [0] 2 2" xfId="5" xr:uid="{E83AB0B0-2C03-4AB4-A958-3B42B829CCED}"/>
    <cellStyle name="표준" xfId="0" builtinId="0"/>
    <cellStyle name="표준_서울월천 초등 전기-1층 내역서" xfId="2" xr:uid="{2B716DD7-CD01-4301-B2CB-E4D716A3B113}"/>
    <cellStyle name="표준_한국국제협력단원가계산(2005.11.21최종)" xfId="3" xr:uid="{D73B7C57-F9A2-4877-9181-C14954764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&#46020;&#49884;project\&#44204;&#51201;&#49436;\&#51228;&#51452;&#46300;&#47548;&#49884;&#54000;-samp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2004&#49444;&#44228;&#45800;&#440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2004&#45380;&#46020;&#49324;&#50629;\&#49892;&#49884;&#49444;&#44228;&#50857;&#50669;\&#46041;&#51060;&#47732;2003&#45380;&#49324;&#50629;\&#45224;&#44257;&#47532;&#49888;&#52492;&#51652;&#51077;&#47196;&#54252;&#51109;(&#52628;&#44221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WINDOWS\TEMP\_hztmp_\&#44032;&#51256;&#44032;&#49800;\&#12615;&#12615;&#51648;&#44396;%20&#46020;&#49884;&#44060;&#48156;&#49324;&#50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 refreshError="1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세"/>
      <sheetName val="인건비"/>
      <sheetName val="라.공사비"/>
      <sheetName val="예측단가간지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D37C-47A6-4C7B-B347-F26FDF05D31B}">
  <dimension ref="A1:T46"/>
  <sheetViews>
    <sheetView tabSelected="1" view="pageBreakPreview" workbookViewId="0">
      <pane xSplit="3" ySplit="2" topLeftCell="D3" activePane="bottomRight" state="frozen"/>
      <selection activeCell="G57" activeCellId="1" sqref="N8:S13 G57"/>
      <selection pane="topRight" activeCell="G57" activeCellId="1" sqref="N8:S13 G57"/>
      <selection pane="bottomLeft" activeCell="G57" activeCellId="1" sqref="N8:S13 G57"/>
      <selection pane="bottomRight" activeCell="U19" sqref="U19"/>
    </sheetView>
  </sheetViews>
  <sheetFormatPr defaultRowHeight="13.5"/>
  <cols>
    <col min="1" max="2" width="3.77734375" style="45" customWidth="1"/>
    <col min="3" max="3" width="25.88671875" style="45" customWidth="1"/>
    <col min="4" max="4" width="2.77734375" style="45" customWidth="1"/>
    <col min="5" max="5" width="15.77734375" style="45" customWidth="1"/>
    <col min="6" max="6" width="2.77734375" style="45" customWidth="1"/>
    <col min="7" max="7" width="22.77734375" style="45" customWidth="1"/>
    <col min="8" max="8" width="3.109375" style="45" customWidth="1"/>
    <col min="9" max="9" width="6.77734375" style="45" customWidth="1"/>
    <col min="10" max="10" width="1.44140625" style="45" customWidth="1"/>
    <col min="11" max="11" width="6.77734375" style="45" customWidth="1"/>
    <col min="12" max="13" width="3.109375" style="45" customWidth="1"/>
    <col min="14" max="16" width="1.6640625" style="45" customWidth="1"/>
    <col min="17" max="17" width="16.44140625" style="45" customWidth="1"/>
    <col min="18" max="18" width="8.88671875" style="45"/>
    <col min="19" max="19" width="17.21875" style="45" bestFit="1" customWidth="1"/>
    <col min="20" max="16384" width="8.88671875" style="45"/>
  </cols>
  <sheetData>
    <row r="1" spans="1:20" ht="16.5" customHeight="1">
      <c r="A1" s="174" t="s">
        <v>949</v>
      </c>
      <c r="B1" s="174"/>
      <c r="C1" s="175" t="s">
        <v>1017</v>
      </c>
      <c r="D1" s="175"/>
      <c r="E1" s="175"/>
      <c r="F1" s="175"/>
      <c r="G1" s="175"/>
      <c r="H1" s="44"/>
      <c r="I1" s="176" t="str">
        <f>"금 액 : "&amp;NUMBERSTRING(E35,1)&amp;" 원정 ("&amp;DOLLAR(E35,0)&amp;")"</f>
        <v>금 액 : 영 원정 (₩0)</v>
      </c>
      <c r="J1" s="176"/>
      <c r="K1" s="176"/>
      <c r="L1" s="176"/>
      <c r="M1" s="176"/>
      <c r="N1" s="176"/>
      <c r="O1" s="176"/>
      <c r="P1" s="176"/>
      <c r="Q1" s="176"/>
    </row>
    <row r="2" spans="1:20" ht="21" customHeight="1">
      <c r="A2" s="168" t="s">
        <v>950</v>
      </c>
      <c r="B2" s="169"/>
      <c r="C2" s="170"/>
      <c r="D2" s="168" t="s">
        <v>951</v>
      </c>
      <c r="E2" s="169"/>
      <c r="F2" s="170"/>
      <c r="G2" s="168" t="s">
        <v>952</v>
      </c>
      <c r="H2" s="169"/>
      <c r="I2" s="169"/>
      <c r="J2" s="169"/>
      <c r="K2" s="169"/>
      <c r="L2" s="169"/>
      <c r="M2" s="169"/>
      <c r="N2" s="169"/>
      <c r="O2" s="169"/>
      <c r="P2" s="170"/>
      <c r="Q2" s="46" t="s">
        <v>953</v>
      </c>
      <c r="R2" s="47" t="s">
        <v>954</v>
      </c>
    </row>
    <row r="3" spans="1:20" ht="15.6" customHeight="1">
      <c r="A3" s="48"/>
      <c r="B3" s="177" t="s">
        <v>955</v>
      </c>
      <c r="C3" s="49" t="s">
        <v>956</v>
      </c>
      <c r="D3" s="50"/>
      <c r="E3" s="51">
        <f>총괄표!I29</f>
        <v>0</v>
      </c>
      <c r="F3" s="52"/>
      <c r="G3" s="53"/>
      <c r="H3" s="54"/>
      <c r="I3" s="55"/>
      <c r="J3" s="55"/>
      <c r="K3" s="55"/>
      <c r="L3" s="54"/>
      <c r="M3" s="54"/>
      <c r="N3" s="54"/>
      <c r="O3" s="56"/>
      <c r="P3" s="57"/>
      <c r="Q3" s="58"/>
      <c r="R3" s="59" t="s">
        <v>957</v>
      </c>
    </row>
    <row r="4" spans="1:20" ht="15.6" customHeight="1">
      <c r="A4" s="60"/>
      <c r="B4" s="178"/>
      <c r="C4" s="61" t="s">
        <v>958</v>
      </c>
      <c r="D4" s="62"/>
      <c r="E4" s="63"/>
      <c r="F4" s="64"/>
      <c r="G4" s="65"/>
      <c r="H4" s="66"/>
      <c r="I4" s="67"/>
      <c r="J4" s="67"/>
      <c r="K4" s="67"/>
      <c r="L4" s="66"/>
      <c r="M4" s="66"/>
      <c r="N4" s="66"/>
      <c r="O4" s="68"/>
      <c r="P4" s="69"/>
      <c r="Q4" s="70"/>
    </row>
    <row r="5" spans="1:20" ht="15.6" customHeight="1">
      <c r="A5" s="60"/>
      <c r="B5" s="178"/>
      <c r="C5" s="61" t="s">
        <v>959</v>
      </c>
      <c r="D5" s="62"/>
      <c r="E5" s="63">
        <v>0</v>
      </c>
      <c r="F5" s="64"/>
      <c r="G5" s="65"/>
      <c r="H5" s="66"/>
      <c r="I5" s="67"/>
      <c r="J5" s="67"/>
      <c r="K5" s="67"/>
      <c r="L5" s="66"/>
      <c r="M5" s="66"/>
      <c r="N5" s="66"/>
      <c r="O5" s="68"/>
      <c r="P5" s="69"/>
      <c r="Q5" s="70"/>
      <c r="S5" s="71">
        <f>E3+E7+E10</f>
        <v>0</v>
      </c>
      <c r="T5" s="45" t="s">
        <v>960</v>
      </c>
    </row>
    <row r="6" spans="1:20" ht="15.6" customHeight="1">
      <c r="A6" s="60" t="s">
        <v>961</v>
      </c>
      <c r="B6" s="178"/>
      <c r="C6" s="72" t="s">
        <v>962</v>
      </c>
      <c r="D6" s="73"/>
      <c r="E6" s="74">
        <f>E3+E4+E5</f>
        <v>0</v>
      </c>
      <c r="F6" s="75"/>
      <c r="G6" s="76"/>
      <c r="H6" s="77"/>
      <c r="I6" s="78"/>
      <c r="J6" s="78"/>
      <c r="K6" s="78"/>
      <c r="L6" s="77"/>
      <c r="M6" s="77"/>
      <c r="N6" s="77"/>
      <c r="O6" s="79"/>
      <c r="P6" s="80"/>
      <c r="Q6" s="81"/>
      <c r="S6" s="71">
        <f>E3+E7+E31</f>
        <v>0</v>
      </c>
      <c r="T6" s="45" t="s">
        <v>963</v>
      </c>
    </row>
    <row r="7" spans="1:20" ht="15.6" customHeight="1">
      <c r="A7" s="60"/>
      <c r="B7" s="177" t="s">
        <v>964</v>
      </c>
      <c r="C7" s="49" t="s">
        <v>965</v>
      </c>
      <c r="D7" s="50"/>
      <c r="E7" s="51">
        <f>총괄표!L29</f>
        <v>0</v>
      </c>
      <c r="F7" s="52"/>
      <c r="G7" s="82"/>
      <c r="H7" s="83"/>
      <c r="I7" s="84"/>
      <c r="J7" s="84"/>
      <c r="K7" s="84"/>
      <c r="L7" s="83"/>
      <c r="M7" s="83"/>
      <c r="N7" s="83"/>
      <c r="O7" s="85"/>
      <c r="P7" s="57"/>
      <c r="Q7" s="58"/>
      <c r="S7" s="71">
        <f>E24</f>
        <v>0</v>
      </c>
      <c r="T7" s="45" t="s">
        <v>966</v>
      </c>
    </row>
    <row r="8" spans="1:20" ht="15.6" customHeight="1">
      <c r="A8" s="60"/>
      <c r="B8" s="178"/>
      <c r="C8" s="61" t="s">
        <v>967</v>
      </c>
      <c r="D8" s="62"/>
      <c r="E8" s="63">
        <f>TRUNC(E7*I8)</f>
        <v>0</v>
      </c>
      <c r="F8" s="64"/>
      <c r="G8" s="86" t="s">
        <v>968</v>
      </c>
      <c r="H8" s="87" t="s">
        <v>969</v>
      </c>
      <c r="I8" s="88">
        <v>0.126</v>
      </c>
      <c r="J8" s="89"/>
      <c r="K8" s="89"/>
      <c r="L8" s="90"/>
      <c r="M8" s="90"/>
      <c r="N8" s="90"/>
      <c r="O8" s="91"/>
      <c r="P8" s="92"/>
      <c r="Q8" s="70"/>
      <c r="S8" s="71">
        <f>E29+E31</f>
        <v>0</v>
      </c>
      <c r="T8" s="45" t="s">
        <v>970</v>
      </c>
    </row>
    <row r="9" spans="1:20" ht="15.6" customHeight="1">
      <c r="A9" s="60" t="s">
        <v>971</v>
      </c>
      <c r="B9" s="178"/>
      <c r="C9" s="72" t="s">
        <v>962</v>
      </c>
      <c r="D9" s="73"/>
      <c r="E9" s="74">
        <f>SUM(E7:E8)</f>
        <v>0</v>
      </c>
      <c r="F9" s="75"/>
      <c r="G9" s="93"/>
      <c r="H9" s="94"/>
      <c r="I9" s="95"/>
      <c r="J9" s="96"/>
      <c r="K9" s="96"/>
      <c r="L9" s="94"/>
      <c r="M9" s="94"/>
      <c r="N9" s="94"/>
      <c r="O9" s="97"/>
      <c r="P9" s="80"/>
      <c r="Q9" s="81"/>
    </row>
    <row r="10" spans="1:20" ht="15.6" customHeight="1">
      <c r="A10" s="60"/>
      <c r="B10" s="48"/>
      <c r="C10" s="49" t="s">
        <v>972</v>
      </c>
      <c r="D10" s="50"/>
      <c r="E10" s="51">
        <f>총괄표!N29</f>
        <v>0</v>
      </c>
      <c r="F10" s="52"/>
      <c r="G10" s="82"/>
      <c r="H10" s="83"/>
      <c r="I10" s="98"/>
      <c r="J10" s="99"/>
      <c r="K10" s="99"/>
      <c r="L10" s="83"/>
      <c r="M10" s="83"/>
      <c r="N10" s="83"/>
      <c r="O10" s="85"/>
      <c r="P10" s="57"/>
      <c r="Q10" s="58"/>
    </row>
    <row r="11" spans="1:20" ht="15.6" customHeight="1">
      <c r="A11" s="60"/>
      <c r="B11" s="60"/>
      <c r="C11" s="61" t="s">
        <v>973</v>
      </c>
      <c r="D11" s="62"/>
      <c r="E11" s="63">
        <f>TRUNC(E9*I11)</f>
        <v>0</v>
      </c>
      <c r="F11" s="64"/>
      <c r="G11" s="86" t="s">
        <v>974</v>
      </c>
      <c r="H11" s="100" t="s">
        <v>969</v>
      </c>
      <c r="I11" s="101">
        <v>3.56E-2</v>
      </c>
      <c r="J11" s="89"/>
      <c r="K11" s="89"/>
      <c r="L11" s="90"/>
      <c r="M11" s="90"/>
      <c r="N11" s="90"/>
      <c r="O11" s="102"/>
      <c r="P11" s="92"/>
      <c r="Q11" s="70"/>
      <c r="T11" s="59"/>
    </row>
    <row r="12" spans="1:20" ht="15.6" customHeight="1">
      <c r="A12" s="60" t="s">
        <v>975</v>
      </c>
      <c r="B12" s="60"/>
      <c r="C12" s="61" t="s">
        <v>976</v>
      </c>
      <c r="D12" s="62"/>
      <c r="E12" s="63">
        <f>TRUNC(E9*I12)</f>
        <v>0</v>
      </c>
      <c r="F12" s="64"/>
      <c r="G12" s="86" t="s">
        <v>974</v>
      </c>
      <c r="H12" s="100" t="s">
        <v>969</v>
      </c>
      <c r="I12" s="101">
        <v>1.01E-2</v>
      </c>
      <c r="J12" s="103"/>
      <c r="K12" s="103"/>
      <c r="L12" s="90"/>
      <c r="M12" s="90"/>
      <c r="N12" s="90"/>
      <c r="O12" s="102"/>
      <c r="P12" s="92"/>
      <c r="Q12" s="70"/>
    </row>
    <row r="13" spans="1:20" ht="15.6" customHeight="1">
      <c r="A13" s="60"/>
      <c r="B13" s="60" t="s">
        <v>977</v>
      </c>
      <c r="C13" s="61" t="s">
        <v>978</v>
      </c>
      <c r="D13" s="62"/>
      <c r="E13" s="63">
        <f>TRUNC(E7*I13)</f>
        <v>0</v>
      </c>
      <c r="F13" s="64"/>
      <c r="G13" s="86" t="s">
        <v>968</v>
      </c>
      <c r="H13" s="100" t="s">
        <v>969</v>
      </c>
      <c r="I13" s="104">
        <v>3.5450000000000002E-2</v>
      </c>
      <c r="J13" s="103"/>
      <c r="K13" s="103"/>
      <c r="L13" s="90"/>
      <c r="M13" s="90"/>
      <c r="N13" s="90"/>
      <c r="O13" s="102"/>
      <c r="P13" s="92"/>
      <c r="Q13" s="70"/>
      <c r="R13" s="45" t="s">
        <v>979</v>
      </c>
      <c r="T13" s="59"/>
    </row>
    <row r="14" spans="1:20" ht="15.6" customHeight="1">
      <c r="A14" s="60"/>
      <c r="B14" s="60"/>
      <c r="C14" s="61" t="s">
        <v>980</v>
      </c>
      <c r="D14" s="62"/>
      <c r="E14" s="63">
        <f>TRUNC(E13*I14)</f>
        <v>0</v>
      </c>
      <c r="F14" s="64"/>
      <c r="G14" s="86" t="s">
        <v>981</v>
      </c>
      <c r="H14" s="100" t="s">
        <v>969</v>
      </c>
      <c r="I14" s="101">
        <v>0.1295</v>
      </c>
      <c r="J14" s="103"/>
      <c r="K14" s="103"/>
      <c r="L14" s="90"/>
      <c r="M14" s="90"/>
      <c r="N14" s="90"/>
      <c r="O14" s="102"/>
      <c r="P14" s="92"/>
      <c r="Q14" s="70"/>
      <c r="R14" s="45" t="s">
        <v>979</v>
      </c>
    </row>
    <row r="15" spans="1:20" ht="15.6" customHeight="1">
      <c r="A15" s="60"/>
      <c r="B15" s="60"/>
      <c r="C15" s="61" t="s">
        <v>982</v>
      </c>
      <c r="D15" s="62"/>
      <c r="E15" s="63">
        <f>TRUNC(E7*I15)</f>
        <v>0</v>
      </c>
      <c r="F15" s="64"/>
      <c r="G15" s="86" t="s">
        <v>968</v>
      </c>
      <c r="H15" s="100" t="s">
        <v>969</v>
      </c>
      <c r="I15" s="105">
        <v>4.4999999999999998E-2</v>
      </c>
      <c r="J15" s="103"/>
      <c r="K15" s="103"/>
      <c r="L15" s="90"/>
      <c r="M15" s="90"/>
      <c r="N15" s="90"/>
      <c r="O15" s="102"/>
      <c r="P15" s="92"/>
      <c r="Q15" s="70"/>
      <c r="R15" s="45" t="s">
        <v>979</v>
      </c>
    </row>
    <row r="16" spans="1:20" ht="15.6" customHeight="1">
      <c r="A16" s="60" t="s">
        <v>983</v>
      </c>
      <c r="B16" s="60"/>
      <c r="C16" s="61" t="s">
        <v>984</v>
      </c>
      <c r="D16" s="62"/>
      <c r="E16" s="63">
        <f>TRUNC(E7*I16)</f>
        <v>0</v>
      </c>
      <c r="F16" s="64"/>
      <c r="G16" s="86" t="s">
        <v>968</v>
      </c>
      <c r="H16" s="87" t="s">
        <v>969</v>
      </c>
      <c r="I16" s="88">
        <v>2.3E-2</v>
      </c>
      <c r="J16" s="103"/>
      <c r="K16" s="103"/>
      <c r="L16" s="90"/>
      <c r="M16" s="90"/>
      <c r="N16" s="90"/>
      <c r="O16" s="102"/>
      <c r="P16" s="92"/>
      <c r="Q16" s="70"/>
      <c r="R16" s="45" t="s">
        <v>985</v>
      </c>
      <c r="T16" s="59"/>
    </row>
    <row r="17" spans="1:20" ht="15.6" customHeight="1">
      <c r="A17" s="60"/>
      <c r="B17" s="60"/>
      <c r="C17" s="61" t="s">
        <v>986</v>
      </c>
      <c r="D17" s="62"/>
      <c r="E17" s="63">
        <f>MIN(E18,E19)</f>
        <v>0</v>
      </c>
      <c r="F17" s="64"/>
      <c r="G17" s="86"/>
      <c r="H17" s="87"/>
      <c r="I17" s="106"/>
      <c r="J17" s="103"/>
      <c r="K17" s="103"/>
      <c r="L17" s="107"/>
      <c r="M17" s="107"/>
      <c r="N17" s="107"/>
      <c r="O17" s="108"/>
      <c r="P17" s="69"/>
      <c r="Q17" s="109" t="s">
        <v>987</v>
      </c>
      <c r="R17" s="45" t="s">
        <v>988</v>
      </c>
    </row>
    <row r="18" spans="1:20" ht="15.6" customHeight="1">
      <c r="A18" s="60"/>
      <c r="B18" s="60"/>
      <c r="C18" s="61" t="s">
        <v>989</v>
      </c>
      <c r="D18" s="62"/>
      <c r="E18" s="63">
        <f>(TRUNC((E6+E7)*I18+K18)*M18)</f>
        <v>0</v>
      </c>
      <c r="F18" s="64"/>
      <c r="G18" s="86" t="s">
        <v>990</v>
      </c>
      <c r="H18" s="87" t="s">
        <v>969</v>
      </c>
      <c r="I18" s="106">
        <v>2.93E-2</v>
      </c>
      <c r="J18" s="103" t="s">
        <v>991</v>
      </c>
      <c r="K18" s="110">
        <v>0</v>
      </c>
      <c r="L18" s="111" t="s">
        <v>992</v>
      </c>
      <c r="M18" s="112">
        <v>1.2</v>
      </c>
      <c r="N18" s="111"/>
      <c r="O18" s="110"/>
      <c r="P18" s="113"/>
      <c r="Q18" s="114"/>
    </row>
    <row r="19" spans="1:20" ht="15.6" customHeight="1">
      <c r="A19" s="60" t="s">
        <v>993</v>
      </c>
      <c r="B19" s="60"/>
      <c r="C19" s="61" t="s">
        <v>994</v>
      </c>
      <c r="D19" s="62"/>
      <c r="E19" s="63">
        <f>TRUNC((E6+E7+E31/1.1)*I19)+K19</f>
        <v>0</v>
      </c>
      <c r="F19" s="64"/>
      <c r="G19" s="86" t="s">
        <v>995</v>
      </c>
      <c r="H19" s="87" t="s">
        <v>969</v>
      </c>
      <c r="I19" s="106">
        <v>2.93E-2</v>
      </c>
      <c r="J19" s="103" t="s">
        <v>991</v>
      </c>
      <c r="K19" s="110">
        <v>0</v>
      </c>
      <c r="L19" s="87"/>
      <c r="M19" s="179"/>
      <c r="N19" s="180"/>
      <c r="O19" s="180"/>
      <c r="P19" s="69"/>
      <c r="Q19" s="114"/>
      <c r="T19" s="59"/>
    </row>
    <row r="20" spans="1:20" ht="15.6" customHeight="1">
      <c r="A20" s="60"/>
      <c r="B20" s="60" t="s">
        <v>996</v>
      </c>
      <c r="C20" s="61" t="s">
        <v>997</v>
      </c>
      <c r="D20" s="62"/>
      <c r="E20" s="63">
        <f>TRUNC((E6+E9)*I20)</f>
        <v>0</v>
      </c>
      <c r="F20" s="64"/>
      <c r="G20" s="86" t="s">
        <v>998</v>
      </c>
      <c r="H20" s="87" t="s">
        <v>969</v>
      </c>
      <c r="I20" s="88">
        <v>5.1999999999999998E-2</v>
      </c>
      <c r="J20" s="89"/>
      <c r="K20" s="89"/>
      <c r="L20" s="107"/>
      <c r="M20" s="107"/>
      <c r="N20" s="107"/>
      <c r="O20" s="108"/>
      <c r="P20" s="92"/>
      <c r="Q20" s="70"/>
    </row>
    <row r="21" spans="1:20" ht="15.6" customHeight="1">
      <c r="A21" s="60"/>
      <c r="B21" s="60"/>
      <c r="C21" s="61" t="s">
        <v>999</v>
      </c>
      <c r="D21" s="62"/>
      <c r="E21" s="63">
        <f>TRUNC((E6+E7+E10)*I21)</f>
        <v>0</v>
      </c>
      <c r="F21" s="64"/>
      <c r="G21" s="86"/>
      <c r="H21" s="87"/>
      <c r="I21" s="88"/>
      <c r="J21" s="89"/>
      <c r="K21" s="89"/>
      <c r="L21" s="107"/>
      <c r="M21" s="107"/>
      <c r="N21" s="107"/>
      <c r="O21" s="108"/>
      <c r="P21" s="92"/>
      <c r="Q21" s="70"/>
    </row>
    <row r="22" spans="1:20" ht="15.6" customHeight="1">
      <c r="A22" s="60"/>
      <c r="B22" s="60"/>
      <c r="C22" s="61" t="s">
        <v>1000</v>
      </c>
      <c r="D22" s="62"/>
      <c r="E22" s="63">
        <f>TRUNC((E6+E7+E10)*I22)</f>
        <v>0</v>
      </c>
      <c r="F22" s="64"/>
      <c r="G22" s="86"/>
      <c r="H22" s="87"/>
      <c r="I22" s="115"/>
      <c r="J22" s="116"/>
      <c r="K22" s="116"/>
      <c r="L22" s="90"/>
      <c r="M22" s="90"/>
      <c r="N22" s="90"/>
      <c r="O22" s="102"/>
      <c r="P22" s="92"/>
      <c r="Q22" s="117"/>
    </row>
    <row r="23" spans="1:20" ht="15.6" customHeight="1">
      <c r="A23" s="60"/>
      <c r="B23" s="118"/>
      <c r="C23" s="72" t="s">
        <v>962</v>
      </c>
      <c r="D23" s="73"/>
      <c r="E23" s="74">
        <f>SUM(E10:E17,E20:E22)</f>
        <v>0</v>
      </c>
      <c r="F23" s="75"/>
      <c r="G23" s="93"/>
      <c r="H23" s="94"/>
      <c r="I23" s="95"/>
      <c r="J23" s="96"/>
      <c r="K23" s="96"/>
      <c r="L23" s="94"/>
      <c r="M23" s="94"/>
      <c r="N23" s="94"/>
      <c r="O23" s="119"/>
      <c r="P23" s="80"/>
      <c r="Q23" s="81"/>
    </row>
    <row r="24" spans="1:20" ht="15.6" customHeight="1">
      <c r="A24" s="120"/>
      <c r="B24" s="163" t="s">
        <v>1001</v>
      </c>
      <c r="C24" s="164"/>
      <c r="D24" s="121"/>
      <c r="E24" s="122">
        <f>E6+E9+E23</f>
        <v>0</v>
      </c>
      <c r="F24" s="123"/>
      <c r="G24" s="124"/>
      <c r="H24" s="125"/>
      <c r="I24" s="126"/>
      <c r="J24" s="127"/>
      <c r="K24" s="127"/>
      <c r="L24" s="125"/>
      <c r="M24" s="125"/>
      <c r="N24" s="125"/>
      <c r="O24" s="128"/>
      <c r="P24" s="129"/>
      <c r="Q24" s="130"/>
    </row>
    <row r="25" spans="1:20" ht="15.6" customHeight="1">
      <c r="A25" s="162" t="s">
        <v>1002</v>
      </c>
      <c r="B25" s="163"/>
      <c r="C25" s="164"/>
      <c r="D25" s="121"/>
      <c r="E25" s="122">
        <f>TRUNC(E24*I25)</f>
        <v>0</v>
      </c>
      <c r="F25" s="123"/>
      <c r="G25" s="124" t="s">
        <v>1001</v>
      </c>
      <c r="H25" s="125" t="s">
        <v>969</v>
      </c>
      <c r="I25" s="126">
        <v>0.06</v>
      </c>
      <c r="J25" s="127"/>
      <c r="K25" s="127"/>
      <c r="L25" s="131"/>
      <c r="M25" s="131"/>
      <c r="N25" s="131"/>
      <c r="O25" s="128"/>
      <c r="P25" s="132"/>
      <c r="Q25" s="130"/>
    </row>
    <row r="26" spans="1:20" ht="15.6" customHeight="1">
      <c r="A26" s="162" t="s">
        <v>1003</v>
      </c>
      <c r="B26" s="163"/>
      <c r="C26" s="164"/>
      <c r="D26" s="121"/>
      <c r="E26" s="122">
        <f>TRUNC((E9+E23+E25)*I26)+Q26</f>
        <v>0</v>
      </c>
      <c r="F26" s="123"/>
      <c r="G26" s="124" t="s">
        <v>1004</v>
      </c>
      <c r="H26" s="125" t="s">
        <v>969</v>
      </c>
      <c r="I26" s="126">
        <v>0.15</v>
      </c>
      <c r="J26" s="127"/>
      <c r="K26" s="127"/>
      <c r="L26" s="133"/>
      <c r="M26" s="133"/>
      <c r="N26" s="133"/>
      <c r="O26" s="134"/>
      <c r="P26" s="132"/>
      <c r="Q26" s="135">
        <f>Q23-MOD(SUM(E24:E25)+INT((SUM(E24:E25)-E6)*I26+Q24/100),10000)</f>
        <v>0</v>
      </c>
    </row>
    <row r="27" spans="1:20" ht="15.6" customHeight="1">
      <c r="A27" s="162" t="s">
        <v>1005</v>
      </c>
      <c r="B27" s="163"/>
      <c r="C27" s="164"/>
      <c r="D27" s="121"/>
      <c r="E27" s="122">
        <f>SUM(E24:E26)</f>
        <v>0</v>
      </c>
      <c r="F27" s="123"/>
      <c r="G27" s="124"/>
      <c r="H27" s="125"/>
      <c r="I27" s="126"/>
      <c r="J27" s="127"/>
      <c r="K27" s="127"/>
      <c r="L27" s="125"/>
      <c r="M27" s="125"/>
      <c r="N27" s="125"/>
      <c r="O27" s="138"/>
      <c r="P27" s="129"/>
      <c r="Q27" s="130"/>
    </row>
    <row r="28" spans="1:20" ht="15.6" customHeight="1">
      <c r="A28" s="162" t="s">
        <v>1006</v>
      </c>
      <c r="B28" s="163"/>
      <c r="C28" s="164"/>
      <c r="D28" s="121"/>
      <c r="E28" s="122">
        <f>TRUNC(E27*I28)</f>
        <v>0</v>
      </c>
      <c r="F28" s="123"/>
      <c r="G28" s="124" t="s">
        <v>1007</v>
      </c>
      <c r="H28" s="125" t="s">
        <v>969</v>
      </c>
      <c r="I28" s="139">
        <v>0.1</v>
      </c>
      <c r="J28" s="140"/>
      <c r="K28" s="140"/>
      <c r="L28" s="131"/>
      <c r="M28" s="131"/>
      <c r="N28" s="131"/>
      <c r="O28" s="138"/>
      <c r="P28" s="132"/>
      <c r="Q28" s="130"/>
    </row>
    <row r="29" spans="1:20" ht="15.6" customHeight="1">
      <c r="A29" s="168" t="s">
        <v>1008</v>
      </c>
      <c r="B29" s="169"/>
      <c r="C29" s="170"/>
      <c r="D29" s="121"/>
      <c r="E29" s="141">
        <f>SUM(E27:E28)</f>
        <v>0</v>
      </c>
      <c r="F29" s="123"/>
      <c r="G29" s="124"/>
      <c r="H29" s="125"/>
      <c r="I29" s="142"/>
      <c r="J29" s="142"/>
      <c r="K29" s="142"/>
      <c r="L29" s="125"/>
      <c r="M29" s="125"/>
      <c r="N29" s="125"/>
      <c r="O29" s="138"/>
      <c r="P29" s="129"/>
      <c r="Q29" s="130"/>
    </row>
    <row r="30" spans="1:20" ht="15.6" customHeight="1">
      <c r="A30" s="171" t="s">
        <v>1009</v>
      </c>
      <c r="B30" s="172"/>
      <c r="C30" s="173"/>
      <c r="D30" s="121"/>
      <c r="E30" s="143"/>
      <c r="F30" s="123"/>
      <c r="G30" s="124" t="s">
        <v>1010</v>
      </c>
      <c r="H30" s="125"/>
      <c r="I30" s="142"/>
      <c r="J30" s="142"/>
      <c r="K30" s="142"/>
      <c r="L30" s="125"/>
      <c r="M30" s="125"/>
      <c r="N30" s="125"/>
      <c r="O30" s="138"/>
      <c r="P30" s="129"/>
      <c r="Q30" s="135"/>
    </row>
    <row r="31" spans="1:20" ht="15.6" customHeight="1">
      <c r="A31" s="171" t="s">
        <v>1011</v>
      </c>
      <c r="B31" s="172"/>
      <c r="C31" s="173"/>
      <c r="D31" s="121"/>
      <c r="E31" s="143">
        <f>총괄표!P31</f>
        <v>0</v>
      </c>
      <c r="F31" s="123"/>
      <c r="G31" s="124" t="s">
        <v>1010</v>
      </c>
      <c r="H31" s="125"/>
      <c r="I31" s="142"/>
      <c r="J31" s="142"/>
      <c r="K31" s="142"/>
      <c r="L31" s="125"/>
      <c r="M31" s="125"/>
      <c r="N31" s="125"/>
      <c r="O31" s="138"/>
      <c r="P31" s="129"/>
      <c r="Q31" s="135"/>
    </row>
    <row r="32" spans="1:20" ht="15.6" customHeight="1">
      <c r="A32" s="162" t="s">
        <v>1012</v>
      </c>
      <c r="B32" s="163"/>
      <c r="C32" s="164"/>
      <c r="D32" s="121"/>
      <c r="E32" s="141">
        <f>ROUNDUP((E30+E31),-3)</f>
        <v>0</v>
      </c>
      <c r="F32" s="123"/>
      <c r="G32" s="124"/>
      <c r="H32" s="125"/>
      <c r="I32" s="142"/>
      <c r="J32" s="142"/>
      <c r="K32" s="142"/>
      <c r="L32" s="125"/>
      <c r="M32" s="125"/>
      <c r="N32" s="125"/>
      <c r="O32" s="138"/>
      <c r="P32" s="129"/>
      <c r="Q32" s="135" t="s">
        <v>1013</v>
      </c>
    </row>
    <row r="33" spans="1:19" ht="15.6" hidden="1" customHeight="1">
      <c r="A33" s="165" t="s">
        <v>1014</v>
      </c>
      <c r="B33" s="166"/>
      <c r="C33" s="167"/>
      <c r="D33" s="136"/>
      <c r="E33" s="144"/>
      <c r="F33" s="123"/>
      <c r="G33" s="124" t="s">
        <v>1010</v>
      </c>
      <c r="H33" s="125"/>
      <c r="I33" s="142"/>
      <c r="J33" s="142"/>
      <c r="K33" s="142"/>
      <c r="L33" s="125"/>
      <c r="M33" s="125"/>
      <c r="N33" s="125"/>
      <c r="O33" s="138"/>
      <c r="P33" s="129"/>
      <c r="Q33" s="135"/>
    </row>
    <row r="34" spans="1:19" ht="15.6" customHeight="1">
      <c r="A34" s="162"/>
      <c r="B34" s="163"/>
      <c r="C34" s="164"/>
      <c r="D34" s="121"/>
      <c r="E34" s="141"/>
      <c r="F34" s="123"/>
      <c r="G34" s="124"/>
      <c r="H34" s="125"/>
      <c r="I34" s="142"/>
      <c r="J34" s="142"/>
      <c r="K34" s="142"/>
      <c r="L34" s="125"/>
      <c r="M34" s="125"/>
      <c r="N34" s="125"/>
      <c r="O34" s="138"/>
      <c r="P34" s="129"/>
      <c r="Q34" s="135"/>
      <c r="R34" s="137"/>
    </row>
    <row r="35" spans="1:19" ht="15.6" customHeight="1">
      <c r="A35" s="168" t="s">
        <v>1015</v>
      </c>
      <c r="B35" s="169"/>
      <c r="C35" s="170"/>
      <c r="D35" s="121"/>
      <c r="E35" s="145">
        <f>E29+E32+E33+E34</f>
        <v>0</v>
      </c>
      <c r="F35" s="123"/>
      <c r="G35" s="146"/>
      <c r="H35" s="147"/>
      <c r="I35" s="148"/>
      <c r="J35" s="148"/>
      <c r="K35" s="148"/>
      <c r="L35" s="147"/>
      <c r="M35" s="147"/>
      <c r="N35" s="147"/>
      <c r="O35" s="149"/>
      <c r="P35" s="129"/>
      <c r="Q35" s="130"/>
      <c r="S35" s="150">
        <v>236406000</v>
      </c>
    </row>
    <row r="36" spans="1:19" ht="16.350000000000001" customHeight="1">
      <c r="A36" s="151"/>
      <c r="B36" s="151"/>
      <c r="C36" s="151"/>
      <c r="D36" s="151"/>
      <c r="E36" s="152"/>
      <c r="F36" s="152"/>
      <c r="G36" s="153"/>
      <c r="H36" s="154"/>
      <c r="I36" s="154"/>
      <c r="J36" s="154"/>
      <c r="K36" s="154"/>
      <c r="L36" s="154"/>
      <c r="M36" s="154"/>
      <c r="N36" s="154"/>
      <c r="O36" s="155"/>
      <c r="P36" s="154"/>
      <c r="Q36" s="155"/>
      <c r="S36" s="71">
        <f>S35-E35</f>
        <v>236406000</v>
      </c>
    </row>
    <row r="37" spans="1:19" s="156" customFormat="1" ht="16.5" customHeight="1">
      <c r="O37" s="157" t="s">
        <v>1016</v>
      </c>
      <c r="P37" s="158"/>
      <c r="Q37" s="159" t="e">
        <f>E29/SUM(E3,E7,E10)</f>
        <v>#DIV/0!</v>
      </c>
    </row>
    <row r="38" spans="1:19" s="156" customFormat="1" ht="16.5" customHeight="1"/>
    <row r="39" spans="1:19" s="156" customFormat="1" ht="16.5" customHeight="1"/>
    <row r="40" spans="1:19" s="156" customFormat="1" ht="16.5" customHeight="1">
      <c r="D40" s="160" t="s">
        <v>1018</v>
      </c>
      <c r="E40" s="161">
        <v>11682000</v>
      </c>
    </row>
    <row r="41" spans="1:19" s="156" customFormat="1" ht="16.5" customHeight="1">
      <c r="D41" s="160" t="s">
        <v>1019</v>
      </c>
      <c r="E41" s="161">
        <v>224724000</v>
      </c>
    </row>
    <row r="42" spans="1:19" s="156" customFormat="1" ht="16.5" customHeight="1">
      <c r="D42" s="161" t="s">
        <v>1020</v>
      </c>
      <c r="E42" s="161">
        <f>SUM(E40:E41)</f>
        <v>236406000</v>
      </c>
    </row>
    <row r="43" spans="1:19" s="156" customFormat="1" ht="16.5" customHeight="1">
      <c r="D43" s="161"/>
      <c r="E43" s="161">
        <f>E35-E42</f>
        <v>-236406000</v>
      </c>
    </row>
    <row r="44" spans="1:19" s="156" customFormat="1" ht="16.5" customHeight="1"/>
    <row r="45" spans="1:19" ht="16.5" customHeight="1"/>
    <row r="46" spans="1:19" ht="16.5" customHeight="1"/>
  </sheetData>
  <mergeCells count="21">
    <mergeCell ref="A26:C26"/>
    <mergeCell ref="A1:B1"/>
    <mergeCell ref="C1:G1"/>
    <mergeCell ref="I1:Q1"/>
    <mergeCell ref="A2:C2"/>
    <mergeCell ref="D2:F2"/>
    <mergeCell ref="G2:P2"/>
    <mergeCell ref="B3:B6"/>
    <mergeCell ref="B7:B9"/>
    <mergeCell ref="M19:O19"/>
    <mergeCell ref="B24:C24"/>
    <mergeCell ref="A25:C25"/>
    <mergeCell ref="A32:C32"/>
    <mergeCell ref="A33:C33"/>
    <mergeCell ref="A34:C34"/>
    <mergeCell ref="A35:C35"/>
    <mergeCell ref="A27:C27"/>
    <mergeCell ref="A28:C28"/>
    <mergeCell ref="A29:C29"/>
    <mergeCell ref="A30:C30"/>
    <mergeCell ref="A31:C31"/>
  </mergeCells>
  <phoneticPr fontId="2" type="noConversion"/>
  <printOptions horizontalCentered="1"/>
  <pageMargins left="0.73" right="0.34" top="0.91" bottom="0.22" header="0.51" footer="0.19"/>
  <pageSetup paperSize="9" scale="89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58"/>
  <sheetViews>
    <sheetView showZeros="0" view="pageBreakPreview" topLeftCell="D1" zoomScaleNormal="100" zoomScaleSheetLayoutView="100" workbookViewId="0">
      <pane ySplit="3" topLeftCell="A4" activePane="bottomLeft" state="frozen"/>
      <selection activeCell="D1" sqref="D1"/>
      <selection pane="bottomLeft" activeCell="K53" sqref="K53"/>
    </sheetView>
  </sheetViews>
  <sheetFormatPr defaultRowHeight="20.45" customHeight="1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36.21875" style="13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13" customWidth="1"/>
    <col min="18" max="16384" width="8.88671875" style="2"/>
  </cols>
  <sheetData>
    <row r="1" spans="1:27" ht="20.45" customHeight="1">
      <c r="A1" s="2" t="s">
        <v>928</v>
      </c>
      <c r="B1" s="13" t="s">
        <v>939</v>
      </c>
      <c r="D1" s="182" t="s">
        <v>942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AA1" s="2" t="s">
        <v>107</v>
      </c>
    </row>
    <row r="2" spans="1:27" s="14" customFormat="1" ht="20.45" customHeight="1">
      <c r="A2" s="184" t="s">
        <v>39</v>
      </c>
      <c r="B2" s="184" t="s">
        <v>23</v>
      </c>
      <c r="C2" s="184" t="s">
        <v>30</v>
      </c>
      <c r="D2" s="185" t="s">
        <v>44</v>
      </c>
      <c r="E2" s="186" t="s">
        <v>24</v>
      </c>
      <c r="F2" s="186" t="s">
        <v>0</v>
      </c>
      <c r="G2" s="181" t="s">
        <v>1</v>
      </c>
      <c r="H2" s="181" t="s">
        <v>25</v>
      </c>
      <c r="I2" s="181"/>
      <c r="J2" s="181" t="s">
        <v>26</v>
      </c>
      <c r="K2" s="181"/>
      <c r="L2" s="181"/>
      <c r="M2" s="181" t="s">
        <v>27</v>
      </c>
      <c r="N2" s="181"/>
      <c r="O2" s="38"/>
      <c r="P2" s="181" t="s">
        <v>31</v>
      </c>
      <c r="Q2" s="185" t="s">
        <v>29</v>
      </c>
    </row>
    <row r="3" spans="1:27" s="14" customFormat="1" ht="20.45" customHeight="1">
      <c r="A3" s="184"/>
      <c r="B3" s="184"/>
      <c r="C3" s="184"/>
      <c r="D3" s="185"/>
      <c r="E3" s="186"/>
      <c r="F3" s="186"/>
      <c r="G3" s="181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1"/>
      <c r="Q3" s="185"/>
    </row>
    <row r="4" spans="1:27" ht="20.45" customHeight="1">
      <c r="B4" s="13" t="s">
        <v>511</v>
      </c>
      <c r="D4" s="187" t="s">
        <v>943</v>
      </c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9"/>
    </row>
    <row r="5" spans="1:27" ht="20.45" customHeight="1">
      <c r="B5" s="13" t="s">
        <v>930</v>
      </c>
      <c r="D5" s="12" t="s">
        <v>931</v>
      </c>
      <c r="E5" s="15"/>
      <c r="F5" s="19" t="s">
        <v>298</v>
      </c>
      <c r="G5" s="25">
        <v>1</v>
      </c>
      <c r="H5" s="25">
        <f>총괄표!I80</f>
        <v>0</v>
      </c>
      <c r="I5" s="25">
        <f>G5*H5</f>
        <v>0</v>
      </c>
      <c r="J5" s="25"/>
      <c r="K5" s="25">
        <f>총괄표!L80</f>
        <v>0</v>
      </c>
      <c r="L5" s="25">
        <f>G5*K5</f>
        <v>0</v>
      </c>
      <c r="M5" s="25">
        <f>총괄표!N80</f>
        <v>0</v>
      </c>
      <c r="N5" s="25">
        <f>G5*M5</f>
        <v>0</v>
      </c>
      <c r="O5" s="25" t="str">
        <f>IF((H5+K5+M5)=0, "", (H5+K5+M5))</f>
        <v/>
      </c>
      <c r="P5" s="25">
        <f>SUM(I5,L5,N5)</f>
        <v>0</v>
      </c>
      <c r="Q5" s="12" t="s">
        <v>2</v>
      </c>
    </row>
    <row r="6" spans="1:27" ht="20.45" customHeight="1">
      <c r="D6" s="12"/>
      <c r="E6" s="15"/>
      <c r="F6" s="19"/>
      <c r="G6" s="25"/>
      <c r="H6" s="25"/>
      <c r="I6" s="25"/>
      <c r="J6" s="25"/>
      <c r="K6" s="25"/>
      <c r="L6" s="25"/>
      <c r="M6" s="25"/>
      <c r="N6" s="25"/>
      <c r="O6" s="25"/>
      <c r="P6" s="25"/>
      <c r="Q6" s="12"/>
    </row>
    <row r="7" spans="1:27" ht="20.45" customHeight="1">
      <c r="D7" s="12"/>
      <c r="E7" s="15"/>
      <c r="F7" s="19"/>
      <c r="G7" s="25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27" ht="20.45" customHeight="1">
      <c r="D8" s="12"/>
      <c r="E8" s="15"/>
      <c r="F8" s="19"/>
      <c r="G8" s="25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27" ht="20.45" customHeight="1">
      <c r="D9" s="12"/>
      <c r="E9" s="15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27" ht="20.45" customHeight="1">
      <c r="D10" s="12"/>
      <c r="E10" s="15"/>
      <c r="F10" s="19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27" ht="20.45" customHeight="1">
      <c r="D11" s="12"/>
      <c r="E11" s="15"/>
      <c r="F11" s="19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27" ht="20.45" customHeight="1">
      <c r="D12" s="12"/>
      <c r="E12" s="15"/>
      <c r="F12" s="19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27" ht="20.45" customHeight="1">
      <c r="D13" s="12"/>
      <c r="E13" s="15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27" ht="20.45" customHeight="1">
      <c r="D14" s="12"/>
      <c r="E14" s="15"/>
      <c r="F14" s="1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27" ht="20.45" customHeight="1">
      <c r="D15" s="12"/>
      <c r="E15" s="15"/>
      <c r="F15" s="1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27" ht="20.45" customHeight="1">
      <c r="D16" s="12"/>
      <c r="E16" s="15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2:17" ht="20.45" customHeight="1">
      <c r="D17" s="12"/>
      <c r="E17" s="15"/>
      <c r="F17" s="1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2:17" ht="20.45" customHeight="1">
      <c r="D18" s="12"/>
      <c r="E18" s="15"/>
      <c r="F18" s="19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2:17" ht="20.45" customHeight="1">
      <c r="D19" s="12"/>
      <c r="E19" s="15"/>
      <c r="F19" s="19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2:17" ht="20.45" customHeight="1">
      <c r="D20" s="12"/>
      <c r="E20" s="15"/>
      <c r="F20" s="19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2:17" ht="20.45" customHeight="1">
      <c r="D21" s="12"/>
      <c r="E21" s="15"/>
      <c r="F21" s="19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2:17" ht="20.45" customHeight="1">
      <c r="D22" s="12"/>
      <c r="E22" s="15"/>
      <c r="F22" s="19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2:17" ht="20.45" customHeight="1">
      <c r="D23" s="12"/>
      <c r="E23" s="15"/>
      <c r="F23" s="19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2:17" ht="20.45" customHeight="1">
      <c r="D24" s="12"/>
      <c r="E24" s="15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2:17" ht="20.45" customHeight="1">
      <c r="D25" s="12"/>
      <c r="E25" s="15"/>
      <c r="F25" s="19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2:17" ht="20.45" customHeight="1">
      <c r="D26" s="12"/>
      <c r="E26" s="15"/>
      <c r="F26" s="1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2:17" ht="20.45" customHeight="1">
      <c r="D27" s="12"/>
      <c r="E27" s="15"/>
      <c r="F27" s="19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2:17" ht="20.45" customHeight="1">
      <c r="D28" s="12"/>
      <c r="E28" s="15"/>
      <c r="F28" s="19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2:17" ht="20.45" customHeight="1">
      <c r="C29" s="13" t="s">
        <v>932</v>
      </c>
      <c r="D29" s="12" t="s">
        <v>756</v>
      </c>
      <c r="E29" s="15"/>
      <c r="F29" s="19"/>
      <c r="G29" s="25"/>
      <c r="H29" s="25"/>
      <c r="I29" s="25">
        <f>TRUNC(SUM(I5:I28))</f>
        <v>0</v>
      </c>
      <c r="J29" s="25"/>
      <c r="K29" s="25"/>
      <c r="L29" s="25">
        <f>TRUNC(SUM(L5:L28))</f>
        <v>0</v>
      </c>
      <c r="M29" s="25"/>
      <c r="N29" s="25">
        <f>TRUNC(SUM(N5:N28))</f>
        <v>0</v>
      </c>
      <c r="O29" s="25" t="str">
        <f>IF((H29+K29+M29)=0, "", (H29+K29+M29))</f>
        <v/>
      </c>
      <c r="P29" s="25">
        <f>TRUNC(SUM(P5:P28))</f>
        <v>0</v>
      </c>
      <c r="Q29" s="12"/>
    </row>
    <row r="30" spans="2:17" ht="20.45" customHeight="1">
      <c r="B30" s="13" t="s">
        <v>511</v>
      </c>
      <c r="D30" s="187" t="s">
        <v>943</v>
      </c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9"/>
    </row>
    <row r="31" spans="2:17" ht="20.45" customHeight="1">
      <c r="B31" s="13" t="s">
        <v>933</v>
      </c>
      <c r="D31" s="12" t="s">
        <v>934</v>
      </c>
      <c r="E31" s="15"/>
      <c r="F31" s="19" t="s">
        <v>298</v>
      </c>
      <c r="G31" s="25">
        <v>1</v>
      </c>
      <c r="H31" s="25">
        <f>총괄표!I158</f>
        <v>0</v>
      </c>
      <c r="I31" s="25">
        <f>G31*H31</f>
        <v>0</v>
      </c>
      <c r="J31" s="25"/>
      <c r="K31" s="25">
        <f>총괄표!L158</f>
        <v>0</v>
      </c>
      <c r="L31" s="25">
        <f>G31*K31</f>
        <v>0</v>
      </c>
      <c r="M31" s="25">
        <f>총괄표!N158</f>
        <v>0</v>
      </c>
      <c r="N31" s="25">
        <f>G31*M31</f>
        <v>0</v>
      </c>
      <c r="O31" s="25" t="str">
        <f>IF((H31+K31+M31)=0, "", (H31+K31+M31))</f>
        <v/>
      </c>
      <c r="P31" s="25">
        <f>SUM(I31,L31,N31)</f>
        <v>0</v>
      </c>
      <c r="Q31" s="12"/>
    </row>
    <row r="32" spans="2:17" ht="20.45" customHeight="1">
      <c r="D32" s="12"/>
      <c r="E32" s="15"/>
      <c r="F32" s="19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2"/>
    </row>
    <row r="33" spans="4:17" ht="20.45" customHeight="1">
      <c r="D33" s="12"/>
      <c r="E33" s="15"/>
      <c r="F33" s="19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2"/>
    </row>
    <row r="34" spans="4:17" ht="20.45" customHeight="1">
      <c r="D34" s="12"/>
      <c r="E34" s="15"/>
      <c r="F34" s="19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2"/>
    </row>
    <row r="35" spans="4:17" ht="20.45" customHeight="1">
      <c r="D35" s="12"/>
      <c r="E35" s="15"/>
      <c r="F35" s="19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12"/>
    </row>
    <row r="36" spans="4:17" ht="20.45" customHeight="1">
      <c r="D36" s="12"/>
      <c r="E36" s="15"/>
      <c r="F36" s="19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12"/>
    </row>
    <row r="37" spans="4:17" ht="20.45" customHeight="1">
      <c r="D37" s="12"/>
      <c r="E37" s="15"/>
      <c r="F37" s="19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12"/>
    </row>
    <row r="38" spans="4:17" ht="20.45" customHeight="1">
      <c r="D38" s="12"/>
      <c r="E38" s="15"/>
      <c r="F38" s="19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12"/>
    </row>
    <row r="39" spans="4:17" ht="20.45" customHeight="1">
      <c r="D39" s="12"/>
      <c r="E39" s="15"/>
      <c r="F39" s="1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12"/>
    </row>
    <row r="40" spans="4:17" ht="20.45" customHeight="1">
      <c r="D40" s="12"/>
      <c r="E40" s="15"/>
      <c r="F40" s="19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12"/>
    </row>
    <row r="41" spans="4:17" ht="20.45" customHeight="1">
      <c r="D41" s="12"/>
      <c r="E41" s="15"/>
      <c r="F41" s="19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2"/>
    </row>
    <row r="42" spans="4:17" ht="20.45" customHeight="1">
      <c r="D42" s="12"/>
      <c r="E42" s="15"/>
      <c r="F42" s="19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2"/>
    </row>
    <row r="43" spans="4:17" ht="20.45" customHeight="1">
      <c r="D43" s="12"/>
      <c r="E43" s="15"/>
      <c r="F43" s="19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2"/>
    </row>
    <row r="44" spans="4:17" ht="20.45" customHeight="1">
      <c r="D44" s="12"/>
      <c r="E44" s="15"/>
      <c r="F44" s="19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2"/>
    </row>
    <row r="45" spans="4:17" ht="20.45" customHeight="1">
      <c r="D45" s="12"/>
      <c r="E45" s="15"/>
      <c r="F45" s="19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12"/>
    </row>
    <row r="46" spans="4:17" ht="20.45" customHeight="1">
      <c r="D46" s="12"/>
      <c r="E46" s="15"/>
      <c r="F46" s="19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12"/>
    </row>
    <row r="47" spans="4:17" ht="20.45" customHeight="1">
      <c r="D47" s="12"/>
      <c r="E47" s="15"/>
      <c r="F47" s="19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12"/>
    </row>
    <row r="48" spans="4:17" ht="20.45" customHeight="1">
      <c r="D48" s="12"/>
      <c r="E48" s="15"/>
      <c r="F48" s="19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12"/>
    </row>
    <row r="49" spans="2:17" ht="20.45" customHeight="1">
      <c r="D49" s="12"/>
      <c r="E49" s="15"/>
      <c r="F49" s="19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2"/>
    </row>
    <row r="50" spans="2:17" ht="20.45" customHeight="1">
      <c r="D50" s="12"/>
      <c r="E50" s="15"/>
      <c r="F50" s="19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12"/>
    </row>
    <row r="51" spans="2:17" ht="20.45" customHeight="1">
      <c r="D51" s="12"/>
      <c r="E51" s="15"/>
      <c r="F51" s="19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12"/>
    </row>
    <row r="52" spans="2:17" ht="20.45" customHeight="1">
      <c r="D52" s="12"/>
      <c r="E52" s="15"/>
      <c r="F52" s="19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12"/>
    </row>
    <row r="53" spans="2:17" ht="20.45" customHeight="1">
      <c r="D53" s="12"/>
      <c r="E53" s="15"/>
      <c r="F53" s="19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2:17" ht="20.45" customHeight="1">
      <c r="D54" s="12"/>
      <c r="E54" s="15"/>
      <c r="F54" s="19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2:17" ht="20.45" customHeight="1">
      <c r="C55" s="13" t="s">
        <v>932</v>
      </c>
      <c r="D55" s="12" t="s">
        <v>756</v>
      </c>
      <c r="E55" s="15"/>
      <c r="F55" s="19"/>
      <c r="G55" s="25"/>
      <c r="H55" s="25"/>
      <c r="I55" s="25">
        <f>TRUNC(SUM(I31:I54))</f>
        <v>0</v>
      </c>
      <c r="J55" s="25"/>
      <c r="K55" s="25"/>
      <c r="L55" s="25">
        <f>TRUNC(SUM(L30:L54))</f>
        <v>0</v>
      </c>
      <c r="M55" s="25"/>
      <c r="N55" s="25">
        <f>TRUNC(SUM(N30:N54))</f>
        <v>0</v>
      </c>
      <c r="O55" s="25" t="str">
        <f>IF((H55+K55+M55)=0, "", (H55+K55+M55))</f>
        <v/>
      </c>
      <c r="P55" s="25">
        <f>TRUNC(SUM(P31:P54))</f>
        <v>0</v>
      </c>
      <c r="Q55" s="12"/>
    </row>
    <row r="56" spans="2:17" ht="20.45" customHeight="1">
      <c r="B56" s="13" t="s">
        <v>511</v>
      </c>
      <c r="D56" s="187" t="s">
        <v>931</v>
      </c>
      <c r="E56" s="188"/>
      <c r="F56" s="188"/>
      <c r="G56" s="188"/>
      <c r="H56" s="188"/>
      <c r="I56" s="188"/>
      <c r="J56" s="188"/>
      <c r="K56" s="188"/>
      <c r="L56" s="188"/>
      <c r="M56" s="188"/>
      <c r="N56" s="188"/>
      <c r="O56" s="188"/>
      <c r="P56" s="188"/>
      <c r="Q56" s="189"/>
    </row>
    <row r="57" spans="2:17" ht="20.45" customHeight="1">
      <c r="B57" s="13" t="s">
        <v>935</v>
      </c>
      <c r="D57" s="12" t="s">
        <v>936</v>
      </c>
      <c r="E57" s="15"/>
      <c r="F57" s="19" t="s">
        <v>298</v>
      </c>
      <c r="G57" s="25">
        <v>1</v>
      </c>
      <c r="H57" s="25">
        <f>총괄표!I106</f>
        <v>0</v>
      </c>
      <c r="I57" s="25">
        <f>G57*H57</f>
        <v>0</v>
      </c>
      <c r="J57" s="25"/>
      <c r="K57" s="25">
        <f>총괄표!L106</f>
        <v>0</v>
      </c>
      <c r="L57" s="25">
        <f>G57*K57</f>
        <v>0</v>
      </c>
      <c r="M57" s="25">
        <f>총괄표!N106</f>
        <v>0</v>
      </c>
      <c r="N57" s="25">
        <f>G57*M57</f>
        <v>0</v>
      </c>
      <c r="O57" s="25" t="str">
        <f>IF((H57+K57+M57)=0, "", (H57+K57+M57))</f>
        <v/>
      </c>
      <c r="P57" s="25">
        <f>SUM(I57,L57,N57)</f>
        <v>0</v>
      </c>
      <c r="Q57" s="12"/>
    </row>
    <row r="58" spans="2:17" ht="20.45" customHeight="1">
      <c r="B58" s="13" t="s">
        <v>937</v>
      </c>
      <c r="D58" s="12" t="s">
        <v>1022</v>
      </c>
      <c r="E58" s="15"/>
      <c r="F58" s="19" t="s">
        <v>298</v>
      </c>
      <c r="G58" s="25">
        <v>1</v>
      </c>
      <c r="H58" s="25">
        <f>총괄표!I132</f>
        <v>0</v>
      </c>
      <c r="I58" s="25">
        <f>G58*H58</f>
        <v>0</v>
      </c>
      <c r="J58" s="25"/>
      <c r="K58" s="25">
        <f>총괄표!L132</f>
        <v>0</v>
      </c>
      <c r="L58" s="25">
        <f>G58*K58</f>
        <v>0</v>
      </c>
      <c r="M58" s="25">
        <f>총괄표!N132</f>
        <v>0</v>
      </c>
      <c r="N58" s="25">
        <f>G58*M58</f>
        <v>0</v>
      </c>
      <c r="O58" s="25" t="str">
        <f>IF((H58+K58+M58)=0, "", (H58+K58+M58))</f>
        <v/>
      </c>
      <c r="P58" s="25">
        <f>SUM(I58,L58,N58)</f>
        <v>0</v>
      </c>
      <c r="Q58" s="12"/>
    </row>
    <row r="59" spans="2:17" ht="20.45" customHeight="1">
      <c r="D59" s="12"/>
      <c r="E59" s="15"/>
      <c r="F59" s="19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12"/>
    </row>
    <row r="60" spans="2:17" ht="20.45" customHeight="1">
      <c r="D60" s="12"/>
      <c r="E60" s="15"/>
      <c r="F60" s="19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12"/>
    </row>
    <row r="61" spans="2:17" ht="20.45" customHeight="1">
      <c r="D61" s="12"/>
      <c r="E61" s="15"/>
      <c r="F61" s="19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12"/>
    </row>
    <row r="62" spans="2:17" ht="20.45" customHeight="1">
      <c r="D62" s="12"/>
      <c r="E62" s="15"/>
      <c r="F62" s="19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12"/>
    </row>
    <row r="63" spans="2:17" ht="20.45" customHeight="1">
      <c r="D63" s="12"/>
      <c r="E63" s="15"/>
      <c r="F63" s="19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12"/>
    </row>
    <row r="64" spans="2:17" ht="20.45" customHeight="1">
      <c r="D64" s="12"/>
      <c r="E64" s="15"/>
      <c r="F64" s="19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12"/>
    </row>
    <row r="65" spans="2:17" ht="20.45" customHeight="1">
      <c r="D65" s="12"/>
      <c r="E65" s="15"/>
      <c r="F65" s="19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12"/>
    </row>
    <row r="66" spans="2:17" ht="20.45" customHeight="1">
      <c r="D66" s="12"/>
      <c r="E66" s="15"/>
      <c r="F66" s="19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12"/>
    </row>
    <row r="67" spans="2:17" ht="20.45" customHeight="1">
      <c r="D67" s="12"/>
      <c r="E67" s="15"/>
      <c r="F67" s="19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12"/>
    </row>
    <row r="68" spans="2:17" ht="20.45" customHeight="1">
      <c r="D68" s="12"/>
      <c r="E68" s="15"/>
      <c r="F68" s="19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12"/>
    </row>
    <row r="69" spans="2:17" ht="20.45" customHeight="1">
      <c r="D69" s="12"/>
      <c r="E69" s="15"/>
      <c r="F69" s="19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2"/>
    </row>
    <row r="70" spans="2:17" ht="20.45" customHeight="1">
      <c r="D70" s="12"/>
      <c r="E70" s="15"/>
      <c r="F70" s="19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12"/>
    </row>
    <row r="71" spans="2:17" ht="20.45" customHeight="1">
      <c r="D71" s="12"/>
      <c r="E71" s="15"/>
      <c r="F71" s="19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12"/>
    </row>
    <row r="72" spans="2:17" ht="20.45" customHeight="1">
      <c r="D72" s="12"/>
      <c r="E72" s="15"/>
      <c r="F72" s="19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12"/>
    </row>
    <row r="73" spans="2:17" ht="20.45" customHeight="1">
      <c r="D73" s="12"/>
      <c r="E73" s="15"/>
      <c r="F73" s="19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12"/>
    </row>
    <row r="74" spans="2:17" ht="20.45" customHeight="1">
      <c r="D74" s="12"/>
      <c r="E74" s="15"/>
      <c r="F74" s="19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12"/>
    </row>
    <row r="75" spans="2:17" ht="20.45" customHeight="1">
      <c r="D75" s="12"/>
      <c r="E75" s="15"/>
      <c r="F75" s="19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12"/>
    </row>
    <row r="76" spans="2:17" ht="20.45" customHeight="1">
      <c r="D76" s="12"/>
      <c r="E76" s="15"/>
      <c r="F76" s="19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12"/>
    </row>
    <row r="77" spans="2:17" ht="20.45" customHeight="1">
      <c r="D77" s="12"/>
      <c r="E77" s="15"/>
      <c r="F77" s="19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12"/>
    </row>
    <row r="78" spans="2:17" ht="20.45" customHeight="1">
      <c r="D78" s="12"/>
      <c r="E78" s="15"/>
      <c r="F78" s="19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12"/>
    </row>
    <row r="79" spans="2:17" ht="20.45" customHeight="1">
      <c r="D79" s="12"/>
      <c r="E79" s="15"/>
      <c r="F79" s="19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12"/>
    </row>
    <row r="80" spans="2:17" ht="20.45" customHeight="1">
      <c r="B80" s="13" t="s">
        <v>930</v>
      </c>
      <c r="C80" s="13" t="s">
        <v>932</v>
      </c>
      <c r="D80" s="12" t="s">
        <v>756</v>
      </c>
      <c r="E80" s="15"/>
      <c r="F80" s="19"/>
      <c r="G80" s="25"/>
      <c r="H80" s="25"/>
      <c r="I80" s="25">
        <f>TRUNC(SUM(I57:I79))</f>
        <v>0</v>
      </c>
      <c r="J80" s="25"/>
      <c r="K80" s="25"/>
      <c r="L80" s="25">
        <f>TRUNC(SUM(L57:L79))</f>
        <v>0</v>
      </c>
      <c r="M80" s="25"/>
      <c r="N80" s="25">
        <f>TRUNC(SUM(N57:N79))</f>
        <v>0</v>
      </c>
      <c r="O80" s="25" t="str">
        <f>IF((H80+K80+M80)=0, "", (H80+K80+M80))</f>
        <v/>
      </c>
      <c r="P80" s="25">
        <f>TRUNC(SUM(P57:P79))</f>
        <v>0</v>
      </c>
      <c r="Q80" s="12"/>
    </row>
    <row r="81" spans="2:17" ht="20.45" customHeight="1">
      <c r="B81" s="13" t="s">
        <v>511</v>
      </c>
      <c r="D81" s="187" t="s">
        <v>938</v>
      </c>
      <c r="E81" s="188"/>
      <c r="F81" s="188"/>
      <c r="G81" s="188"/>
      <c r="H81" s="188"/>
      <c r="I81" s="188"/>
      <c r="J81" s="188"/>
      <c r="K81" s="188"/>
      <c r="L81" s="188"/>
      <c r="M81" s="188"/>
      <c r="N81" s="188"/>
      <c r="O81" s="188"/>
      <c r="P81" s="188"/>
      <c r="Q81" s="189"/>
    </row>
    <row r="82" spans="2:17" ht="20.45" customHeight="1">
      <c r="B82" s="13" t="s">
        <v>922</v>
      </c>
      <c r="D82" s="12" t="s">
        <v>113</v>
      </c>
      <c r="E82" s="15"/>
      <c r="F82" s="19" t="s">
        <v>298</v>
      </c>
      <c r="G82" s="25">
        <v>1</v>
      </c>
      <c r="H82" s="25">
        <f>내역서!I44</f>
        <v>0</v>
      </c>
      <c r="I82" s="25">
        <f>G82*H82</f>
        <v>0</v>
      </c>
      <c r="J82" s="25"/>
      <c r="K82" s="25">
        <f>내역서!L44</f>
        <v>0</v>
      </c>
      <c r="L82" s="25">
        <f>G82*K82</f>
        <v>0</v>
      </c>
      <c r="M82" s="25">
        <f>내역서!N44</f>
        <v>0</v>
      </c>
      <c r="N82" s="25">
        <f>G82*M82</f>
        <v>0</v>
      </c>
      <c r="O82" s="25" t="str">
        <f>IF((H82+K82+M82)=0, "", (H82+K82+M82))</f>
        <v/>
      </c>
      <c r="P82" s="25">
        <f>SUM(I82,L82,N82)</f>
        <v>0</v>
      </c>
      <c r="Q82" s="12"/>
    </row>
    <row r="83" spans="2:17" ht="20.45" customHeight="1">
      <c r="D83" s="12"/>
      <c r="E83" s="15"/>
      <c r="F83" s="19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12"/>
    </row>
    <row r="84" spans="2:17" ht="20.45" customHeight="1">
      <c r="D84" s="12"/>
      <c r="E84" s="15"/>
      <c r="F84" s="19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12"/>
    </row>
    <row r="85" spans="2:17" ht="20.45" customHeight="1">
      <c r="D85" s="12"/>
      <c r="E85" s="15"/>
      <c r="F85" s="19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12"/>
    </row>
    <row r="86" spans="2:17" ht="20.45" customHeight="1">
      <c r="D86" s="12"/>
      <c r="E86" s="15"/>
      <c r="F86" s="19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12"/>
    </row>
    <row r="87" spans="2:17" ht="20.45" customHeight="1">
      <c r="D87" s="12"/>
      <c r="E87" s="15"/>
      <c r="F87" s="19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12"/>
    </row>
    <row r="88" spans="2:17" ht="20.45" customHeight="1">
      <c r="D88" s="12"/>
      <c r="E88" s="15"/>
      <c r="F88" s="19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12"/>
    </row>
    <row r="89" spans="2:17" ht="20.45" customHeight="1">
      <c r="D89" s="12"/>
      <c r="E89" s="15"/>
      <c r="F89" s="19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12"/>
    </row>
    <row r="90" spans="2:17" ht="20.45" customHeight="1">
      <c r="D90" s="12"/>
      <c r="E90" s="15"/>
      <c r="F90" s="19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12"/>
    </row>
    <row r="91" spans="2:17" ht="20.45" customHeight="1">
      <c r="D91" s="12"/>
      <c r="E91" s="15"/>
      <c r="F91" s="19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12"/>
    </row>
    <row r="92" spans="2:17" ht="20.45" customHeight="1">
      <c r="D92" s="12"/>
      <c r="E92" s="15"/>
      <c r="F92" s="19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12"/>
    </row>
    <row r="93" spans="2:17" ht="20.45" customHeight="1">
      <c r="D93" s="12"/>
      <c r="E93" s="15"/>
      <c r="F93" s="19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12"/>
    </row>
    <row r="94" spans="2:17" ht="20.45" customHeight="1">
      <c r="D94" s="12"/>
      <c r="E94" s="15"/>
      <c r="F94" s="19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12"/>
    </row>
    <row r="95" spans="2:17" ht="20.45" customHeight="1">
      <c r="D95" s="12"/>
      <c r="E95" s="15"/>
      <c r="F95" s="19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12"/>
    </row>
    <row r="96" spans="2:17" ht="20.45" customHeight="1">
      <c r="D96" s="12"/>
      <c r="E96" s="15"/>
      <c r="F96" s="19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12"/>
    </row>
    <row r="97" spans="2:17" ht="20.45" customHeight="1">
      <c r="D97" s="12"/>
      <c r="E97" s="15"/>
      <c r="F97" s="19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12"/>
    </row>
    <row r="98" spans="2:17" ht="20.45" customHeight="1">
      <c r="D98" s="12"/>
      <c r="E98" s="15"/>
      <c r="F98" s="19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12"/>
    </row>
    <row r="99" spans="2:17" ht="20.45" customHeight="1">
      <c r="D99" s="12"/>
      <c r="E99" s="15"/>
      <c r="F99" s="19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12"/>
    </row>
    <row r="100" spans="2:17" ht="20.45" customHeight="1">
      <c r="D100" s="12"/>
      <c r="E100" s="15"/>
      <c r="F100" s="19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12"/>
    </row>
    <row r="101" spans="2:17" ht="20.45" customHeight="1">
      <c r="D101" s="12"/>
      <c r="E101" s="15"/>
      <c r="F101" s="19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12"/>
    </row>
    <row r="102" spans="2:17" ht="20.45" customHeight="1">
      <c r="D102" s="12"/>
      <c r="E102" s="15"/>
      <c r="F102" s="19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12"/>
    </row>
    <row r="103" spans="2:17" ht="20.45" customHeight="1">
      <c r="D103" s="12"/>
      <c r="E103" s="15"/>
      <c r="F103" s="19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12"/>
    </row>
    <row r="104" spans="2:17" ht="20.45" customHeight="1">
      <c r="D104" s="12"/>
      <c r="E104" s="15"/>
      <c r="F104" s="19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12"/>
    </row>
    <row r="105" spans="2:17" ht="20.45" customHeight="1">
      <c r="D105" s="12"/>
      <c r="E105" s="15"/>
      <c r="F105" s="19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12"/>
    </row>
    <row r="106" spans="2:17" ht="20.45" customHeight="1">
      <c r="B106" s="13" t="s">
        <v>935</v>
      </c>
      <c r="C106" s="13" t="s">
        <v>932</v>
      </c>
      <c r="D106" s="12" t="s">
        <v>756</v>
      </c>
      <c r="E106" s="15"/>
      <c r="F106" s="19"/>
      <c r="G106" s="25"/>
      <c r="H106" s="25"/>
      <c r="I106" s="25">
        <f>TRUNC(SUM(I82:I105))</f>
        <v>0</v>
      </c>
      <c r="J106" s="25"/>
      <c r="K106" s="25"/>
      <c r="L106" s="25">
        <f>TRUNC(SUM(L82:L105))</f>
        <v>0</v>
      </c>
      <c r="M106" s="25"/>
      <c r="N106" s="25">
        <f>TRUNC(SUM(N82:N105))</f>
        <v>0</v>
      </c>
      <c r="O106" s="25" t="str">
        <f>IF((H106+K106+M106)=0, "", (H106+K106+M106))</f>
        <v/>
      </c>
      <c r="P106" s="25">
        <f>TRUNC(SUM(P81:P105))</f>
        <v>0</v>
      </c>
      <c r="Q106" s="12"/>
    </row>
    <row r="107" spans="2:17" ht="20.45" customHeight="1">
      <c r="B107" s="13" t="s">
        <v>511</v>
      </c>
      <c r="D107" s="187" t="s">
        <v>1023</v>
      </c>
      <c r="E107" s="188"/>
      <c r="F107" s="188"/>
      <c r="G107" s="188"/>
      <c r="H107" s="188"/>
      <c r="I107" s="188"/>
      <c r="J107" s="188"/>
      <c r="K107" s="188"/>
      <c r="L107" s="188"/>
      <c r="M107" s="188"/>
      <c r="N107" s="188"/>
      <c r="O107" s="188"/>
      <c r="P107" s="188"/>
      <c r="Q107" s="189"/>
    </row>
    <row r="108" spans="2:17" ht="20.45" customHeight="1">
      <c r="B108" s="13" t="s">
        <v>923</v>
      </c>
      <c r="D108" s="12" t="s">
        <v>1024</v>
      </c>
      <c r="E108" s="15"/>
      <c r="F108" s="19" t="s">
        <v>298</v>
      </c>
      <c r="G108" s="25">
        <v>1</v>
      </c>
      <c r="H108" s="25">
        <f>내역서!I68</f>
        <v>0</v>
      </c>
      <c r="I108" s="25">
        <f>G108*H108</f>
        <v>0</v>
      </c>
      <c r="J108" s="25"/>
      <c r="K108" s="25">
        <f>내역서!L68</f>
        <v>0</v>
      </c>
      <c r="L108" s="25">
        <f>G108*K108</f>
        <v>0</v>
      </c>
      <c r="M108" s="25">
        <f>내역서!N68</f>
        <v>0</v>
      </c>
      <c r="N108" s="25">
        <f>G108*M108</f>
        <v>0</v>
      </c>
      <c r="O108" s="25" t="str">
        <f>IF((H108+K108+M108)=0, "", (H108+K108+M108))</f>
        <v/>
      </c>
      <c r="P108" s="25">
        <f>SUM(I108,L108,N108)</f>
        <v>0</v>
      </c>
      <c r="Q108" s="12"/>
    </row>
    <row r="109" spans="2:17" ht="20.45" customHeight="1">
      <c r="D109" s="12"/>
      <c r="E109" s="15"/>
      <c r="F109" s="19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12"/>
    </row>
    <row r="110" spans="2:17" ht="20.45" customHeight="1">
      <c r="D110" s="12"/>
      <c r="E110" s="15"/>
      <c r="F110" s="19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12"/>
    </row>
    <row r="111" spans="2:17" ht="20.45" customHeight="1">
      <c r="D111" s="12"/>
      <c r="E111" s="15"/>
      <c r="F111" s="19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12"/>
    </row>
    <row r="112" spans="2:17" ht="20.45" customHeight="1">
      <c r="D112" s="12"/>
      <c r="E112" s="15"/>
      <c r="F112" s="19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12"/>
    </row>
    <row r="113" spans="4:17" ht="20.45" customHeight="1">
      <c r="D113" s="12"/>
      <c r="E113" s="15"/>
      <c r="F113" s="19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12"/>
    </row>
    <row r="114" spans="4:17" ht="20.45" customHeight="1">
      <c r="D114" s="12"/>
      <c r="E114" s="15"/>
      <c r="F114" s="19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12"/>
    </row>
    <row r="115" spans="4:17" ht="20.45" customHeight="1">
      <c r="D115" s="12"/>
      <c r="E115" s="15"/>
      <c r="F115" s="19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12"/>
    </row>
    <row r="116" spans="4:17" ht="20.45" customHeight="1">
      <c r="D116" s="12"/>
      <c r="E116" s="15"/>
      <c r="F116" s="19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12"/>
    </row>
    <row r="117" spans="4:17" ht="20.45" customHeight="1">
      <c r="D117" s="12"/>
      <c r="E117" s="15"/>
      <c r="F117" s="19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12"/>
    </row>
    <row r="118" spans="4:17" ht="20.45" customHeight="1">
      <c r="D118" s="12"/>
      <c r="E118" s="15"/>
      <c r="F118" s="19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12"/>
    </row>
    <row r="119" spans="4:17" ht="20.45" customHeight="1">
      <c r="D119" s="12"/>
      <c r="E119" s="15"/>
      <c r="F119" s="19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12"/>
    </row>
    <row r="120" spans="4:17" ht="20.45" customHeight="1">
      <c r="D120" s="12"/>
      <c r="E120" s="15"/>
      <c r="F120" s="19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12"/>
    </row>
    <row r="121" spans="4:17" ht="20.45" customHeight="1">
      <c r="D121" s="12"/>
      <c r="E121" s="15"/>
      <c r="F121" s="19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12"/>
    </row>
    <row r="122" spans="4:17" ht="20.45" customHeight="1">
      <c r="D122" s="12"/>
      <c r="E122" s="15"/>
      <c r="F122" s="19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12"/>
    </row>
    <row r="123" spans="4:17" ht="20.45" customHeight="1">
      <c r="D123" s="12"/>
      <c r="E123" s="15"/>
      <c r="F123" s="19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12"/>
    </row>
    <row r="124" spans="4:17" ht="20.45" customHeight="1">
      <c r="D124" s="12"/>
      <c r="E124" s="15"/>
      <c r="F124" s="19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12"/>
    </row>
    <row r="125" spans="4:17" ht="20.45" customHeight="1">
      <c r="D125" s="12"/>
      <c r="E125" s="15"/>
      <c r="F125" s="19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12"/>
    </row>
    <row r="126" spans="4:17" ht="20.45" customHeight="1">
      <c r="D126" s="12"/>
      <c r="E126" s="15"/>
      <c r="F126" s="19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12"/>
    </row>
    <row r="127" spans="4:17" ht="20.45" customHeight="1">
      <c r="D127" s="12"/>
      <c r="E127" s="15"/>
      <c r="F127" s="19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12"/>
    </row>
    <row r="128" spans="4:17" ht="20.45" customHeight="1">
      <c r="D128" s="12"/>
      <c r="E128" s="15"/>
      <c r="F128" s="19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12"/>
    </row>
    <row r="129" spans="2:17" ht="20.45" customHeight="1">
      <c r="D129" s="12"/>
      <c r="E129" s="15"/>
      <c r="F129" s="19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12"/>
    </row>
    <row r="130" spans="2:17" ht="20.45" customHeight="1">
      <c r="D130" s="12"/>
      <c r="E130" s="15"/>
      <c r="F130" s="19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12"/>
    </row>
    <row r="131" spans="2:17" ht="20.45" customHeight="1">
      <c r="D131" s="12"/>
      <c r="E131" s="15"/>
      <c r="F131" s="19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12"/>
    </row>
    <row r="132" spans="2:17" ht="20.45" customHeight="1">
      <c r="B132" s="13" t="s">
        <v>937</v>
      </c>
      <c r="C132" s="13" t="s">
        <v>932</v>
      </c>
      <c r="D132" s="12" t="s">
        <v>756</v>
      </c>
      <c r="E132" s="15"/>
      <c r="F132" s="19"/>
      <c r="G132" s="25"/>
      <c r="H132" s="25"/>
      <c r="I132" s="25">
        <f>TRUNC(SUM(I108:I131))</f>
        <v>0</v>
      </c>
      <c r="J132" s="25"/>
      <c r="K132" s="25"/>
      <c r="L132" s="25">
        <f>TRUNC(SUM(L108:L131))</f>
        <v>0</v>
      </c>
      <c r="M132" s="25"/>
      <c r="N132" s="25">
        <f>TRUNC(SUM(N108:N131))</f>
        <v>0</v>
      </c>
      <c r="O132" s="25" t="str">
        <f>IF((H132+K132+M132)=0, "", (H132+K132+M132))</f>
        <v/>
      </c>
      <c r="P132" s="25">
        <f>TRUNC(SUM(P108:P131))</f>
        <v>0</v>
      </c>
      <c r="Q132" s="12"/>
    </row>
    <row r="133" spans="2:17" ht="20.45" customHeight="1">
      <c r="B133" s="13" t="s">
        <v>511</v>
      </c>
      <c r="D133" s="187" t="s">
        <v>934</v>
      </c>
      <c r="E133" s="188"/>
      <c r="F133" s="188"/>
      <c r="G133" s="188"/>
      <c r="H133" s="188"/>
      <c r="I133" s="188"/>
      <c r="J133" s="188"/>
      <c r="K133" s="188"/>
      <c r="L133" s="188"/>
      <c r="M133" s="188"/>
      <c r="N133" s="188"/>
      <c r="O133" s="188"/>
      <c r="P133" s="188"/>
      <c r="Q133" s="189"/>
    </row>
    <row r="134" spans="2:17" ht="20.45" customHeight="1">
      <c r="B134" s="13" t="s">
        <v>924</v>
      </c>
      <c r="D134" s="12" t="s">
        <v>116</v>
      </c>
      <c r="E134" s="15"/>
      <c r="F134" s="19" t="s">
        <v>298</v>
      </c>
      <c r="G134" s="25">
        <v>1</v>
      </c>
      <c r="H134" s="25">
        <f>내역서!I75</f>
        <v>0</v>
      </c>
      <c r="I134" s="25">
        <f>G134*H134</f>
        <v>0</v>
      </c>
      <c r="J134" s="25"/>
      <c r="K134" s="25">
        <f>내역서!L75</f>
        <v>0</v>
      </c>
      <c r="L134" s="25">
        <f>G134*K134</f>
        <v>0</v>
      </c>
      <c r="M134" s="25">
        <f>내역서!N75</f>
        <v>0</v>
      </c>
      <c r="N134" s="25">
        <f>G134*M134</f>
        <v>0</v>
      </c>
      <c r="O134" s="25" t="str">
        <f>IF((H134+K134+M134)=0, "", (H134+K134+M134))</f>
        <v/>
      </c>
      <c r="P134" s="25">
        <f>SUM(I134,L134,N134)</f>
        <v>0</v>
      </c>
      <c r="Q134" s="12"/>
    </row>
    <row r="135" spans="2:17" ht="20.45" customHeight="1">
      <c r="D135" s="12"/>
      <c r="E135" s="15"/>
      <c r="F135" s="19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12"/>
    </row>
    <row r="136" spans="2:17" ht="20.45" customHeight="1">
      <c r="D136" s="12"/>
      <c r="E136" s="15"/>
      <c r="F136" s="19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12"/>
    </row>
    <row r="137" spans="2:17" ht="20.45" customHeight="1">
      <c r="D137" s="12"/>
      <c r="E137" s="15"/>
      <c r="F137" s="19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12"/>
    </row>
    <row r="138" spans="2:17" ht="20.45" customHeight="1">
      <c r="D138" s="12"/>
      <c r="E138" s="15"/>
      <c r="F138" s="19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12"/>
    </row>
    <row r="139" spans="2:17" ht="20.45" customHeight="1">
      <c r="D139" s="12"/>
      <c r="E139" s="15"/>
      <c r="F139" s="19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12"/>
    </row>
    <row r="140" spans="2:17" ht="20.45" customHeight="1">
      <c r="D140" s="12"/>
      <c r="E140" s="15"/>
      <c r="F140" s="19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12"/>
    </row>
    <row r="141" spans="2:17" ht="20.45" customHeight="1">
      <c r="D141" s="12"/>
      <c r="E141" s="15"/>
      <c r="F141" s="19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12"/>
    </row>
    <row r="142" spans="2:17" ht="20.45" customHeight="1">
      <c r="D142" s="12"/>
      <c r="E142" s="15"/>
      <c r="F142" s="19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12"/>
    </row>
    <row r="143" spans="2:17" ht="20.45" customHeight="1">
      <c r="D143" s="12"/>
      <c r="E143" s="15"/>
      <c r="F143" s="19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12"/>
    </row>
    <row r="144" spans="2:17" ht="20.45" customHeight="1">
      <c r="D144" s="12"/>
      <c r="E144" s="15"/>
      <c r="F144" s="19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12"/>
    </row>
    <row r="145" spans="2:17" ht="20.45" customHeight="1">
      <c r="D145" s="12"/>
      <c r="E145" s="15"/>
      <c r="F145" s="19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12"/>
    </row>
    <row r="146" spans="2:17" ht="20.45" customHeight="1">
      <c r="D146" s="12"/>
      <c r="E146" s="15"/>
      <c r="F146" s="19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12"/>
    </row>
    <row r="147" spans="2:17" ht="20.45" customHeight="1">
      <c r="D147" s="12"/>
      <c r="E147" s="15"/>
      <c r="F147" s="19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12"/>
    </row>
    <row r="148" spans="2:17" ht="20.45" customHeight="1">
      <c r="D148" s="12"/>
      <c r="E148" s="15"/>
      <c r="F148" s="19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12"/>
    </row>
    <row r="149" spans="2:17" ht="20.45" customHeight="1">
      <c r="D149" s="12"/>
      <c r="E149" s="15"/>
      <c r="F149" s="19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12"/>
    </row>
    <row r="150" spans="2:17" ht="20.45" customHeight="1">
      <c r="D150" s="12"/>
      <c r="E150" s="15"/>
      <c r="F150" s="19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12"/>
    </row>
    <row r="151" spans="2:17" ht="20.45" customHeight="1">
      <c r="D151" s="12"/>
      <c r="E151" s="15"/>
      <c r="F151" s="19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12"/>
    </row>
    <row r="152" spans="2:17" ht="20.45" customHeight="1">
      <c r="D152" s="12"/>
      <c r="E152" s="15"/>
      <c r="F152" s="19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12"/>
    </row>
    <row r="153" spans="2:17" ht="20.45" customHeight="1">
      <c r="D153" s="12"/>
      <c r="E153" s="15"/>
      <c r="F153" s="19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12"/>
    </row>
    <row r="154" spans="2:17" ht="20.45" customHeight="1">
      <c r="D154" s="12"/>
      <c r="E154" s="15"/>
      <c r="F154" s="19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12"/>
    </row>
    <row r="155" spans="2:17" ht="20.45" customHeight="1">
      <c r="D155" s="12"/>
      <c r="E155" s="15"/>
      <c r="F155" s="19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12"/>
    </row>
    <row r="156" spans="2:17" ht="20.45" customHeight="1">
      <c r="D156" s="12"/>
      <c r="E156" s="15"/>
      <c r="F156" s="19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12"/>
    </row>
    <row r="157" spans="2:17" ht="20.45" customHeight="1">
      <c r="D157" s="12"/>
      <c r="E157" s="15"/>
      <c r="F157" s="19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12"/>
    </row>
    <row r="158" spans="2:17" ht="20.45" customHeight="1">
      <c r="B158" s="13" t="s">
        <v>933</v>
      </c>
      <c r="C158" s="13" t="s">
        <v>932</v>
      </c>
      <c r="D158" s="12" t="s">
        <v>756</v>
      </c>
      <c r="E158" s="15"/>
      <c r="F158" s="19"/>
      <c r="G158" s="25"/>
      <c r="H158" s="25"/>
      <c r="I158" s="25">
        <f>TRUNC(SUM(I133:I157))</f>
        <v>0</v>
      </c>
      <c r="J158" s="25"/>
      <c r="K158" s="25"/>
      <c r="L158" s="25">
        <f>TRUNC(SUM(L133:L157))</f>
        <v>0</v>
      </c>
      <c r="M158" s="25"/>
      <c r="N158" s="25">
        <f>TRUNC(SUM(N133:N157))</f>
        <v>0</v>
      </c>
      <c r="O158" s="25" t="str">
        <f>IF((H158+K158+M158)=0, "", (H158+K158+M158))</f>
        <v/>
      </c>
      <c r="P158" s="25">
        <f>TRUNC(SUM(P133:P157))</f>
        <v>0</v>
      </c>
      <c r="Q158" s="12"/>
    </row>
  </sheetData>
  <mergeCells count="19">
    <mergeCell ref="D107:Q107"/>
    <mergeCell ref="D133:Q133"/>
    <mergeCell ref="D4:Q4"/>
    <mergeCell ref="D30:Q30"/>
    <mergeCell ref="D56:Q56"/>
    <mergeCell ref="D81:Q81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  <rowBreaks count="3" manualBreakCount="3">
    <brk id="80" max="16" man="1"/>
    <brk id="106" max="16" man="1"/>
    <brk id="132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5"/>
  <sheetViews>
    <sheetView showZeros="0" topLeftCell="D1" workbookViewId="0">
      <pane ySplit="3" topLeftCell="A4" activePane="bottomLeft" state="frozen"/>
      <selection activeCell="D4" sqref="D4:Q4"/>
      <selection pane="bottomLeft" activeCell="H70" sqref="H70:N74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928</v>
      </c>
      <c r="B1" s="13" t="s">
        <v>929</v>
      </c>
      <c r="D1" s="191" t="s">
        <v>942</v>
      </c>
      <c r="E1" s="192"/>
      <c r="F1" s="192"/>
      <c r="G1" s="192"/>
      <c r="H1" s="192"/>
      <c r="I1" s="192"/>
      <c r="J1" s="192"/>
      <c r="K1" s="192"/>
      <c r="L1" s="192"/>
      <c r="M1" s="192"/>
      <c r="N1" s="192"/>
      <c r="W1" s="190" t="s">
        <v>51</v>
      </c>
      <c r="X1" s="190"/>
      <c r="Y1" s="190"/>
      <c r="Z1" s="18"/>
      <c r="AA1" s="18" t="s">
        <v>56</v>
      </c>
      <c r="AB1" s="18"/>
      <c r="AC1" s="18"/>
      <c r="AD1" s="18"/>
      <c r="AE1" s="18"/>
    </row>
    <row r="2" spans="1:31" s="14" customFormat="1" ht="23.1" customHeight="1">
      <c r="A2" s="184" t="s">
        <v>38</v>
      </c>
      <c r="B2" s="184" t="s">
        <v>23</v>
      </c>
      <c r="C2" s="184" t="s">
        <v>19</v>
      </c>
      <c r="D2" s="185" t="s">
        <v>45</v>
      </c>
      <c r="E2" s="185" t="s">
        <v>46</v>
      </c>
      <c r="F2" s="186" t="s">
        <v>0</v>
      </c>
      <c r="G2" s="186" t="s">
        <v>1</v>
      </c>
      <c r="H2" s="181" t="s">
        <v>25</v>
      </c>
      <c r="I2" s="181"/>
      <c r="J2" s="181" t="s">
        <v>26</v>
      </c>
      <c r="K2" s="181"/>
      <c r="L2" s="181"/>
      <c r="M2" s="181" t="s">
        <v>27</v>
      </c>
      <c r="N2" s="181"/>
      <c r="O2" s="38"/>
      <c r="P2" s="181" t="s">
        <v>31</v>
      </c>
      <c r="Q2" s="185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77</v>
      </c>
      <c r="AB2" s="27" t="s">
        <v>76</v>
      </c>
      <c r="AC2" s="27" t="s">
        <v>57</v>
      </c>
      <c r="AD2" s="27" t="s">
        <v>59</v>
      </c>
      <c r="AE2" s="27" t="s">
        <v>58</v>
      </c>
    </row>
    <row r="3" spans="1:31" s="14" customFormat="1" ht="23.1" customHeight="1">
      <c r="A3" s="184"/>
      <c r="B3" s="184"/>
      <c r="C3" s="184"/>
      <c r="D3" s="185"/>
      <c r="E3" s="185"/>
      <c r="F3" s="186"/>
      <c r="G3" s="186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1"/>
      <c r="Q3" s="185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>
      <c r="B4" s="13" t="s">
        <v>511</v>
      </c>
      <c r="D4" s="187" t="s">
        <v>926</v>
      </c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9"/>
    </row>
    <row r="5" spans="1:31" ht="23.1" customHeight="1">
      <c r="A5" s="13" t="s">
        <v>597</v>
      </c>
      <c r="B5" s="13" t="s">
        <v>922</v>
      </c>
      <c r="C5" s="13" t="s">
        <v>598</v>
      </c>
      <c r="D5" s="12" t="s">
        <v>119</v>
      </c>
      <c r="E5" s="12" t="s">
        <v>120</v>
      </c>
      <c r="F5" s="19" t="s">
        <v>121</v>
      </c>
      <c r="G5" s="15">
        <v>4</v>
      </c>
      <c r="H5" s="25"/>
      <c r="I5" s="40"/>
      <c r="J5" s="25"/>
      <c r="K5" s="25"/>
      <c r="L5" s="40"/>
      <c r="M5" s="25"/>
      <c r="N5" s="40"/>
      <c r="O5" s="25"/>
      <c r="P5" s="25"/>
      <c r="Q5" s="12" t="s">
        <v>599</v>
      </c>
      <c r="AB5" s="23">
        <f>I5</f>
        <v>0</v>
      </c>
      <c r="AC5" s="23">
        <f t="shared" ref="AC5:AC9" si="0">G5*H5</f>
        <v>0</v>
      </c>
    </row>
    <row r="6" spans="1:31" ht="23.1" customHeight="1">
      <c r="A6" s="13" t="s">
        <v>600</v>
      </c>
      <c r="B6" s="13" t="s">
        <v>922</v>
      </c>
      <c r="C6" s="13" t="s">
        <v>601</v>
      </c>
      <c r="D6" s="12" t="s">
        <v>603</v>
      </c>
      <c r="E6" s="12" t="s">
        <v>120</v>
      </c>
      <c r="F6" s="19" t="s">
        <v>121</v>
      </c>
      <c r="G6" s="15">
        <v>15</v>
      </c>
      <c r="H6" s="25"/>
      <c r="I6" s="40"/>
      <c r="J6" s="25"/>
      <c r="K6" s="25"/>
      <c r="L6" s="40"/>
      <c r="M6" s="25"/>
      <c r="N6" s="40"/>
      <c r="O6" s="25"/>
      <c r="P6" s="25"/>
      <c r="Q6" s="12" t="s">
        <v>602</v>
      </c>
      <c r="AB6" s="23">
        <f>I6</f>
        <v>0</v>
      </c>
      <c r="AC6" s="23">
        <f t="shared" si="0"/>
        <v>0</v>
      </c>
    </row>
    <row r="7" spans="1:31" ht="23.1" customHeight="1">
      <c r="A7" s="13" t="s">
        <v>615</v>
      </c>
      <c r="B7" s="13" t="s">
        <v>922</v>
      </c>
      <c r="C7" s="13" t="s">
        <v>616</v>
      </c>
      <c r="D7" s="12" t="s">
        <v>269</v>
      </c>
      <c r="E7" s="12" t="s">
        <v>270</v>
      </c>
      <c r="F7" s="19" t="s">
        <v>121</v>
      </c>
      <c r="G7" s="15">
        <v>202</v>
      </c>
      <c r="H7" s="25"/>
      <c r="I7" s="40"/>
      <c r="J7" s="25"/>
      <c r="K7" s="25"/>
      <c r="L7" s="40"/>
      <c r="M7" s="25"/>
      <c r="N7" s="40"/>
      <c r="O7" s="25"/>
      <c r="P7" s="25"/>
      <c r="Q7" s="12" t="s">
        <v>617</v>
      </c>
      <c r="AC7" s="23">
        <f t="shared" si="0"/>
        <v>0</v>
      </c>
    </row>
    <row r="8" spans="1:31" ht="23.1" customHeight="1">
      <c r="A8" s="13" t="s">
        <v>618</v>
      </c>
      <c r="B8" s="13" t="s">
        <v>922</v>
      </c>
      <c r="C8" s="13" t="s">
        <v>619</v>
      </c>
      <c r="D8" s="12" t="s">
        <v>269</v>
      </c>
      <c r="E8" s="12" t="s">
        <v>273</v>
      </c>
      <c r="F8" s="19" t="s">
        <v>121</v>
      </c>
      <c r="G8" s="15">
        <v>171</v>
      </c>
      <c r="H8" s="25"/>
      <c r="I8" s="40"/>
      <c r="J8" s="25"/>
      <c r="K8" s="25"/>
      <c r="L8" s="40"/>
      <c r="M8" s="25"/>
      <c r="N8" s="40"/>
      <c r="O8" s="25"/>
      <c r="P8" s="25"/>
      <c r="Q8" s="12" t="s">
        <v>620</v>
      </c>
      <c r="AC8" s="23">
        <f t="shared" si="0"/>
        <v>0</v>
      </c>
    </row>
    <row r="9" spans="1:31" ht="23.1" customHeight="1">
      <c r="A9" s="13" t="s">
        <v>621</v>
      </c>
      <c r="B9" s="13" t="s">
        <v>922</v>
      </c>
      <c r="C9" s="13" t="s">
        <v>622</v>
      </c>
      <c r="D9" s="12" t="s">
        <v>269</v>
      </c>
      <c r="E9" s="12" t="s">
        <v>275</v>
      </c>
      <c r="F9" s="19" t="s">
        <v>121</v>
      </c>
      <c r="G9" s="15">
        <v>57</v>
      </c>
      <c r="H9" s="25"/>
      <c r="I9" s="40"/>
      <c r="J9" s="25"/>
      <c r="K9" s="25"/>
      <c r="L9" s="40"/>
      <c r="M9" s="25"/>
      <c r="N9" s="40"/>
      <c r="O9" s="25"/>
      <c r="P9" s="25"/>
      <c r="Q9" s="12" t="s">
        <v>623</v>
      </c>
      <c r="AC9" s="23">
        <f t="shared" si="0"/>
        <v>0</v>
      </c>
    </row>
    <row r="10" spans="1:31" ht="23.1" customHeight="1">
      <c r="A10" s="13" t="s">
        <v>414</v>
      </c>
      <c r="B10" s="13" t="s">
        <v>922</v>
      </c>
      <c r="C10" s="13" t="s">
        <v>276</v>
      </c>
      <c r="D10" s="12" t="s">
        <v>277</v>
      </c>
      <c r="E10" s="12" t="s">
        <v>278</v>
      </c>
      <c r="F10" s="19" t="s">
        <v>168</v>
      </c>
      <c r="G10" s="15">
        <v>55</v>
      </c>
      <c r="H10" s="25"/>
      <c r="I10" s="40"/>
      <c r="J10" s="25"/>
      <c r="K10" s="25"/>
      <c r="L10" s="40"/>
      <c r="M10" s="25"/>
      <c r="N10" s="40"/>
      <c r="O10" s="25"/>
      <c r="P10" s="25"/>
      <c r="Q10" s="12"/>
    </row>
    <row r="11" spans="1:31" ht="23.1" customHeight="1">
      <c r="A11" s="13" t="s">
        <v>415</v>
      </c>
      <c r="B11" s="13" t="s">
        <v>922</v>
      </c>
      <c r="C11" s="13" t="s">
        <v>279</v>
      </c>
      <c r="D11" s="12" t="s">
        <v>277</v>
      </c>
      <c r="E11" s="12" t="s">
        <v>280</v>
      </c>
      <c r="F11" s="19" t="s">
        <v>168</v>
      </c>
      <c r="G11" s="15">
        <v>47</v>
      </c>
      <c r="H11" s="25"/>
      <c r="I11" s="40"/>
      <c r="J11" s="25"/>
      <c r="K11" s="25"/>
      <c r="L11" s="40"/>
      <c r="M11" s="25"/>
      <c r="N11" s="40"/>
      <c r="O11" s="25"/>
      <c r="P11" s="25"/>
      <c r="Q11" s="12"/>
    </row>
    <row r="12" spans="1:31" ht="23.1" customHeight="1">
      <c r="A12" s="13" t="s">
        <v>416</v>
      </c>
      <c r="B12" s="13" t="s">
        <v>922</v>
      </c>
      <c r="C12" s="13" t="s">
        <v>281</v>
      </c>
      <c r="D12" s="12" t="s">
        <v>277</v>
      </c>
      <c r="E12" s="12" t="s">
        <v>282</v>
      </c>
      <c r="F12" s="19" t="s">
        <v>168</v>
      </c>
      <c r="G12" s="15">
        <v>15</v>
      </c>
      <c r="H12" s="25"/>
      <c r="I12" s="40"/>
      <c r="J12" s="25"/>
      <c r="K12" s="25"/>
      <c r="L12" s="40"/>
      <c r="M12" s="25"/>
      <c r="N12" s="40"/>
      <c r="O12" s="25"/>
      <c r="P12" s="25"/>
      <c r="Q12" s="12"/>
    </row>
    <row r="13" spans="1:31" ht="23.1" customHeight="1">
      <c r="A13" s="13" t="s">
        <v>418</v>
      </c>
      <c r="B13" s="13" t="s">
        <v>922</v>
      </c>
      <c r="C13" s="13" t="s">
        <v>287</v>
      </c>
      <c r="D13" s="12" t="s">
        <v>277</v>
      </c>
      <c r="E13" s="12" t="s">
        <v>288</v>
      </c>
      <c r="F13" s="19" t="s">
        <v>168</v>
      </c>
      <c r="G13" s="15">
        <v>20</v>
      </c>
      <c r="H13" s="25"/>
      <c r="I13" s="40"/>
      <c r="J13" s="25"/>
      <c r="K13" s="25"/>
      <c r="L13" s="40"/>
      <c r="M13" s="25"/>
      <c r="N13" s="40"/>
      <c r="O13" s="25"/>
      <c r="P13" s="25"/>
      <c r="Q13" s="12"/>
    </row>
    <row r="14" spans="1:31" ht="23.1" customHeight="1">
      <c r="A14" s="13" t="s">
        <v>419</v>
      </c>
      <c r="B14" s="13" t="s">
        <v>922</v>
      </c>
      <c r="C14" s="13" t="s">
        <v>289</v>
      </c>
      <c r="D14" s="12" t="s">
        <v>277</v>
      </c>
      <c r="E14" s="12" t="s">
        <v>290</v>
      </c>
      <c r="F14" s="19" t="s">
        <v>168</v>
      </c>
      <c r="G14" s="15">
        <v>54</v>
      </c>
      <c r="H14" s="25"/>
      <c r="I14" s="40"/>
      <c r="J14" s="25"/>
      <c r="K14" s="25"/>
      <c r="L14" s="40"/>
      <c r="M14" s="25"/>
      <c r="N14" s="40"/>
      <c r="O14" s="25"/>
      <c r="P14" s="25"/>
      <c r="Q14" s="12"/>
    </row>
    <row r="15" spans="1:31" ht="23.1" customHeight="1">
      <c r="A15" s="13" t="s">
        <v>420</v>
      </c>
      <c r="B15" s="13" t="s">
        <v>922</v>
      </c>
      <c r="C15" s="13" t="s">
        <v>291</v>
      </c>
      <c r="D15" s="12" t="s">
        <v>277</v>
      </c>
      <c r="E15" s="12" t="s">
        <v>292</v>
      </c>
      <c r="F15" s="19" t="s">
        <v>168</v>
      </c>
      <c r="G15" s="15">
        <v>18</v>
      </c>
      <c r="H15" s="25"/>
      <c r="I15" s="40"/>
      <c r="J15" s="25"/>
      <c r="K15" s="25"/>
      <c r="L15" s="40"/>
      <c r="M15" s="25"/>
      <c r="N15" s="40"/>
      <c r="O15" s="25"/>
      <c r="P15" s="25"/>
      <c r="Q15" s="12"/>
    </row>
    <row r="16" spans="1:31" ht="23.1" customHeight="1">
      <c r="A16" s="13" t="s">
        <v>624</v>
      </c>
      <c r="B16" s="13" t="s">
        <v>922</v>
      </c>
      <c r="C16" s="13" t="s">
        <v>625</v>
      </c>
      <c r="D16" s="12" t="s">
        <v>134</v>
      </c>
      <c r="E16" s="12" t="s">
        <v>135</v>
      </c>
      <c r="F16" s="19" t="s">
        <v>136</v>
      </c>
      <c r="G16" s="15">
        <v>5</v>
      </c>
      <c r="H16" s="25"/>
      <c r="I16" s="40"/>
      <c r="J16" s="25"/>
      <c r="K16" s="25"/>
      <c r="L16" s="40"/>
      <c r="M16" s="25"/>
      <c r="N16" s="40"/>
      <c r="O16" s="25"/>
      <c r="P16" s="25"/>
      <c r="Q16" s="12" t="s">
        <v>626</v>
      </c>
    </row>
    <row r="17" spans="1:29" ht="23.1" customHeight="1">
      <c r="A17" s="13" t="s">
        <v>630</v>
      </c>
      <c r="B17" s="13" t="s">
        <v>922</v>
      </c>
      <c r="C17" s="13" t="s">
        <v>631</v>
      </c>
      <c r="D17" s="12" t="s">
        <v>633</v>
      </c>
      <c r="E17" s="12" t="s">
        <v>634</v>
      </c>
      <c r="F17" s="19" t="s">
        <v>264</v>
      </c>
      <c r="G17" s="15">
        <v>2</v>
      </c>
      <c r="H17" s="25"/>
      <c r="I17" s="40"/>
      <c r="J17" s="25"/>
      <c r="K17" s="25"/>
      <c r="L17" s="40"/>
      <c r="M17" s="25"/>
      <c r="N17" s="40"/>
      <c r="O17" s="25"/>
      <c r="P17" s="25"/>
      <c r="Q17" s="12" t="s">
        <v>632</v>
      </c>
    </row>
    <row r="18" spans="1:29" ht="23.1" customHeight="1">
      <c r="A18" s="13" t="s">
        <v>635</v>
      </c>
      <c r="B18" s="13" t="s">
        <v>922</v>
      </c>
      <c r="C18" s="13" t="s">
        <v>636</v>
      </c>
      <c r="D18" s="12" t="s">
        <v>633</v>
      </c>
      <c r="E18" s="12" t="s">
        <v>638</v>
      </c>
      <c r="F18" s="19" t="s">
        <v>264</v>
      </c>
      <c r="G18" s="15">
        <v>46</v>
      </c>
      <c r="H18" s="25"/>
      <c r="I18" s="40"/>
      <c r="J18" s="25"/>
      <c r="K18" s="25"/>
      <c r="L18" s="40"/>
      <c r="M18" s="25"/>
      <c r="N18" s="40"/>
      <c r="O18" s="25"/>
      <c r="P18" s="25"/>
      <c r="Q18" s="12" t="s">
        <v>637</v>
      </c>
    </row>
    <row r="19" spans="1:29" ht="23.1" customHeight="1">
      <c r="A19" s="13" t="s">
        <v>639</v>
      </c>
      <c r="B19" s="13" t="s">
        <v>922</v>
      </c>
      <c r="C19" s="13" t="s">
        <v>640</v>
      </c>
      <c r="D19" s="12" t="s">
        <v>633</v>
      </c>
      <c r="E19" s="12" t="s">
        <v>642</v>
      </c>
      <c r="F19" s="19" t="s">
        <v>264</v>
      </c>
      <c r="G19" s="15">
        <v>14</v>
      </c>
      <c r="H19" s="25"/>
      <c r="I19" s="40"/>
      <c r="J19" s="25"/>
      <c r="K19" s="25"/>
      <c r="L19" s="40"/>
      <c r="M19" s="25"/>
      <c r="N19" s="40"/>
      <c r="O19" s="25"/>
      <c r="P19" s="25"/>
      <c r="Q19" s="12" t="s">
        <v>641</v>
      </c>
    </row>
    <row r="20" spans="1:29" ht="23.1" customHeight="1">
      <c r="A20" s="13" t="s">
        <v>643</v>
      </c>
      <c r="B20" s="13" t="s">
        <v>922</v>
      </c>
      <c r="C20" s="13" t="s">
        <v>644</v>
      </c>
      <c r="D20" s="12" t="s">
        <v>633</v>
      </c>
      <c r="E20" s="12" t="s">
        <v>646</v>
      </c>
      <c r="F20" s="19" t="s">
        <v>264</v>
      </c>
      <c r="G20" s="15">
        <v>4</v>
      </c>
      <c r="H20" s="25"/>
      <c r="I20" s="40"/>
      <c r="J20" s="25"/>
      <c r="K20" s="25"/>
      <c r="L20" s="40"/>
      <c r="M20" s="25"/>
      <c r="N20" s="40"/>
      <c r="O20" s="25"/>
      <c r="P20" s="25"/>
      <c r="Q20" s="12" t="s">
        <v>645</v>
      </c>
    </row>
    <row r="21" spans="1:29" ht="23.1" customHeight="1">
      <c r="A21" s="13" t="s">
        <v>647</v>
      </c>
      <c r="B21" s="13" t="s">
        <v>922</v>
      </c>
      <c r="C21" s="13" t="s">
        <v>648</v>
      </c>
      <c r="D21" s="12" t="s">
        <v>650</v>
      </c>
      <c r="E21" s="12" t="s">
        <v>651</v>
      </c>
      <c r="F21" s="19" t="s">
        <v>264</v>
      </c>
      <c r="G21" s="15">
        <v>87</v>
      </c>
      <c r="H21" s="25"/>
      <c r="I21" s="40"/>
      <c r="J21" s="25"/>
      <c r="K21" s="25"/>
      <c r="L21" s="40"/>
      <c r="M21" s="25"/>
      <c r="N21" s="40"/>
      <c r="O21" s="25"/>
      <c r="P21" s="25"/>
      <c r="Q21" s="12" t="s">
        <v>649</v>
      </c>
    </row>
    <row r="22" spans="1:29" ht="23.1" customHeight="1">
      <c r="A22" s="13" t="s">
        <v>652</v>
      </c>
      <c r="B22" s="13" t="s">
        <v>922</v>
      </c>
      <c r="C22" s="13" t="s">
        <v>653</v>
      </c>
      <c r="D22" s="12" t="s">
        <v>650</v>
      </c>
      <c r="E22" s="12" t="s">
        <v>655</v>
      </c>
      <c r="F22" s="19" t="s">
        <v>264</v>
      </c>
      <c r="G22" s="15">
        <v>100</v>
      </c>
      <c r="H22" s="25"/>
      <c r="I22" s="40"/>
      <c r="J22" s="25"/>
      <c r="K22" s="25"/>
      <c r="L22" s="40"/>
      <c r="M22" s="25"/>
      <c r="N22" s="40"/>
      <c r="O22" s="25"/>
      <c r="P22" s="25"/>
      <c r="Q22" s="12" t="s">
        <v>654</v>
      </c>
    </row>
    <row r="23" spans="1:29" ht="23.1" customHeight="1">
      <c r="A23" s="13" t="s">
        <v>656</v>
      </c>
      <c r="B23" s="13" t="s">
        <v>922</v>
      </c>
      <c r="C23" s="13" t="s">
        <v>657</v>
      </c>
      <c r="D23" s="12" t="s">
        <v>650</v>
      </c>
      <c r="E23" s="12" t="s">
        <v>659</v>
      </c>
      <c r="F23" s="19" t="s">
        <v>264</v>
      </c>
      <c r="G23" s="15">
        <v>33</v>
      </c>
      <c r="H23" s="25"/>
      <c r="I23" s="40"/>
      <c r="J23" s="25"/>
      <c r="K23" s="25"/>
      <c r="L23" s="40"/>
      <c r="M23" s="25"/>
      <c r="N23" s="40"/>
      <c r="O23" s="25"/>
      <c r="P23" s="25"/>
      <c r="Q23" s="12" t="s">
        <v>658</v>
      </c>
    </row>
    <row r="24" spans="1:29" ht="23.1" customHeight="1">
      <c r="A24" s="13" t="s">
        <v>660</v>
      </c>
      <c r="B24" s="13" t="s">
        <v>922</v>
      </c>
      <c r="C24" s="13" t="s">
        <v>661</v>
      </c>
      <c r="D24" s="12" t="s">
        <v>663</v>
      </c>
      <c r="E24" s="12" t="s">
        <v>664</v>
      </c>
      <c r="F24" s="19" t="s">
        <v>264</v>
      </c>
      <c r="G24" s="15">
        <v>1</v>
      </c>
      <c r="H24" s="25"/>
      <c r="I24" s="40"/>
      <c r="J24" s="25"/>
      <c r="K24" s="25"/>
      <c r="L24" s="40"/>
      <c r="M24" s="25"/>
      <c r="N24" s="40"/>
      <c r="O24" s="25"/>
      <c r="P24" s="25"/>
      <c r="Q24" s="12" t="s">
        <v>662</v>
      </c>
    </row>
    <row r="25" spans="1:29" ht="23.1" customHeight="1">
      <c r="A25" s="13" t="s">
        <v>665</v>
      </c>
      <c r="B25" s="13" t="s">
        <v>922</v>
      </c>
      <c r="C25" s="13" t="s">
        <v>666</v>
      </c>
      <c r="D25" s="12" t="s">
        <v>668</v>
      </c>
      <c r="E25" s="12" t="s">
        <v>669</v>
      </c>
      <c r="F25" s="19" t="s">
        <v>264</v>
      </c>
      <c r="G25" s="15">
        <v>1</v>
      </c>
      <c r="H25" s="25"/>
      <c r="I25" s="40"/>
      <c r="J25" s="25"/>
      <c r="K25" s="25"/>
      <c r="L25" s="40"/>
      <c r="M25" s="25"/>
      <c r="N25" s="40"/>
      <c r="O25" s="25"/>
      <c r="P25" s="25"/>
      <c r="Q25" s="12" t="s">
        <v>667</v>
      </c>
    </row>
    <row r="26" spans="1:29" ht="23.1" customHeight="1">
      <c r="A26" s="13" t="s">
        <v>670</v>
      </c>
      <c r="B26" s="13" t="s">
        <v>922</v>
      </c>
      <c r="C26" s="13" t="s">
        <v>671</v>
      </c>
      <c r="D26" s="12" t="s">
        <v>141</v>
      </c>
      <c r="E26" s="12" t="s">
        <v>142</v>
      </c>
      <c r="F26" s="19" t="s">
        <v>143</v>
      </c>
      <c r="G26" s="15">
        <v>10</v>
      </c>
      <c r="H26" s="25"/>
      <c r="I26" s="40"/>
      <c r="J26" s="25"/>
      <c r="K26" s="25"/>
      <c r="L26" s="40"/>
      <c r="M26" s="25"/>
      <c r="N26" s="40"/>
      <c r="O26" s="25"/>
      <c r="P26" s="25"/>
      <c r="Q26" s="12" t="s">
        <v>672</v>
      </c>
    </row>
    <row r="27" spans="1:29" ht="23.1" customHeight="1">
      <c r="A27" s="13" t="s">
        <v>673</v>
      </c>
      <c r="B27" s="13" t="s">
        <v>922</v>
      </c>
      <c r="C27" s="13" t="s">
        <v>674</v>
      </c>
      <c r="D27" s="12" t="s">
        <v>148</v>
      </c>
      <c r="E27" s="12" t="s">
        <v>149</v>
      </c>
      <c r="F27" s="19" t="s">
        <v>143</v>
      </c>
      <c r="G27" s="15">
        <v>9</v>
      </c>
      <c r="H27" s="25"/>
      <c r="I27" s="40"/>
      <c r="J27" s="25"/>
      <c r="K27" s="25"/>
      <c r="L27" s="40"/>
      <c r="M27" s="25"/>
      <c r="N27" s="40"/>
      <c r="O27" s="25"/>
      <c r="P27" s="25"/>
      <c r="Q27" s="12" t="s">
        <v>675</v>
      </c>
    </row>
    <row r="28" spans="1:29" ht="23.1" customHeight="1">
      <c r="A28" s="13" t="s">
        <v>676</v>
      </c>
      <c r="B28" s="13" t="s">
        <v>922</v>
      </c>
      <c r="C28" s="13" t="s">
        <v>677</v>
      </c>
      <c r="D28" s="12" t="s">
        <v>151</v>
      </c>
      <c r="E28" s="12" t="s">
        <v>152</v>
      </c>
      <c r="F28" s="19" t="s">
        <v>121</v>
      </c>
      <c r="G28" s="15">
        <v>4</v>
      </c>
      <c r="H28" s="25"/>
      <c r="I28" s="40"/>
      <c r="J28" s="25"/>
      <c r="K28" s="25"/>
      <c r="L28" s="40"/>
      <c r="M28" s="25"/>
      <c r="N28" s="40"/>
      <c r="O28" s="25"/>
      <c r="P28" s="25"/>
      <c r="Q28" s="12" t="s">
        <v>678</v>
      </c>
    </row>
    <row r="29" spans="1:29" ht="23.1" customHeight="1">
      <c r="A29" s="13" t="s">
        <v>679</v>
      </c>
      <c r="B29" s="13" t="s">
        <v>922</v>
      </c>
      <c r="C29" s="13" t="s">
        <v>680</v>
      </c>
      <c r="D29" s="12" t="s">
        <v>185</v>
      </c>
      <c r="E29" s="12" t="s">
        <v>186</v>
      </c>
      <c r="F29" s="19" t="s">
        <v>121</v>
      </c>
      <c r="G29" s="15">
        <v>31</v>
      </c>
      <c r="H29" s="25"/>
      <c r="I29" s="40"/>
      <c r="J29" s="25"/>
      <c r="K29" s="25"/>
      <c r="L29" s="40"/>
      <c r="M29" s="25"/>
      <c r="N29" s="40"/>
      <c r="O29" s="25"/>
      <c r="P29" s="25"/>
      <c r="Q29" s="12" t="s">
        <v>681</v>
      </c>
      <c r="AC29" s="23">
        <f>G29*H29</f>
        <v>0</v>
      </c>
    </row>
    <row r="30" spans="1:29" ht="23.1" customHeight="1">
      <c r="A30" s="13" t="s">
        <v>682</v>
      </c>
      <c r="B30" s="13" t="s">
        <v>922</v>
      </c>
      <c r="C30" s="13" t="s">
        <v>683</v>
      </c>
      <c r="D30" s="12" t="s">
        <v>193</v>
      </c>
      <c r="E30" s="12" t="s">
        <v>197</v>
      </c>
      <c r="F30" s="19" t="s">
        <v>121</v>
      </c>
      <c r="G30" s="15">
        <v>298</v>
      </c>
      <c r="H30" s="25"/>
      <c r="I30" s="40"/>
      <c r="J30" s="25"/>
      <c r="K30" s="25"/>
      <c r="L30" s="40"/>
      <c r="M30" s="25"/>
      <c r="N30" s="40"/>
      <c r="O30" s="25"/>
      <c r="P30" s="25"/>
      <c r="Q30" s="12" t="s">
        <v>684</v>
      </c>
      <c r="AC30" s="23">
        <f>G30*H30</f>
        <v>0</v>
      </c>
    </row>
    <row r="31" spans="1:29" ht="23.1" customHeight="1">
      <c r="A31" s="13" t="s">
        <v>685</v>
      </c>
      <c r="B31" s="13" t="s">
        <v>922</v>
      </c>
      <c r="C31" s="13" t="s">
        <v>686</v>
      </c>
      <c r="D31" s="12" t="s">
        <v>193</v>
      </c>
      <c r="E31" s="12" t="s">
        <v>201</v>
      </c>
      <c r="F31" s="19" t="s">
        <v>121</v>
      </c>
      <c r="G31" s="15">
        <v>430</v>
      </c>
      <c r="H31" s="25"/>
      <c r="I31" s="40"/>
      <c r="J31" s="25"/>
      <c r="K31" s="25"/>
      <c r="L31" s="40"/>
      <c r="M31" s="25"/>
      <c r="N31" s="40"/>
      <c r="O31" s="25"/>
      <c r="P31" s="25"/>
      <c r="Q31" s="12" t="s">
        <v>687</v>
      </c>
      <c r="AC31" s="23">
        <f>G31*H31</f>
        <v>0</v>
      </c>
    </row>
    <row r="32" spans="1:29" ht="23.1" customHeight="1">
      <c r="A32" s="13" t="s">
        <v>694</v>
      </c>
      <c r="B32" s="13" t="s">
        <v>922</v>
      </c>
      <c r="C32" s="13" t="s">
        <v>695</v>
      </c>
      <c r="D32" s="12" t="s">
        <v>208</v>
      </c>
      <c r="E32" s="12" t="s">
        <v>204</v>
      </c>
      <c r="F32" s="19" t="s">
        <v>121</v>
      </c>
      <c r="G32" s="15">
        <v>149</v>
      </c>
      <c r="H32" s="25"/>
      <c r="I32" s="40"/>
      <c r="J32" s="25"/>
      <c r="K32" s="25"/>
      <c r="L32" s="40"/>
      <c r="M32" s="25"/>
      <c r="N32" s="40"/>
      <c r="O32" s="25"/>
      <c r="P32" s="25"/>
      <c r="Q32" s="12" t="s">
        <v>696</v>
      </c>
      <c r="AC32" s="23">
        <f>G32*H32</f>
        <v>0</v>
      </c>
    </row>
    <row r="33" spans="1:29" ht="23.1" customHeight="1">
      <c r="A33" s="13" t="s">
        <v>697</v>
      </c>
      <c r="B33" s="13" t="s">
        <v>922</v>
      </c>
      <c r="C33" s="13" t="s">
        <v>698</v>
      </c>
      <c r="D33" s="12" t="s">
        <v>700</v>
      </c>
      <c r="E33" s="12" t="s">
        <v>701</v>
      </c>
      <c r="F33" s="19" t="s">
        <v>168</v>
      </c>
      <c r="G33" s="15">
        <v>4</v>
      </c>
      <c r="H33" s="25"/>
      <c r="I33" s="40"/>
      <c r="J33" s="25"/>
      <c r="K33" s="25"/>
      <c r="L33" s="40"/>
      <c r="M33" s="25"/>
      <c r="N33" s="40"/>
      <c r="O33" s="25"/>
      <c r="P33" s="25"/>
      <c r="Q33" s="12" t="s">
        <v>699</v>
      </c>
    </row>
    <row r="34" spans="1:29" ht="23.1" customHeight="1">
      <c r="A34" s="13" t="s">
        <v>702</v>
      </c>
      <c r="B34" s="13" t="s">
        <v>922</v>
      </c>
      <c r="C34" s="13" t="s">
        <v>703</v>
      </c>
      <c r="D34" s="12" t="s">
        <v>705</v>
      </c>
      <c r="E34" s="12" t="s">
        <v>327</v>
      </c>
      <c r="F34" s="19" t="s">
        <v>168</v>
      </c>
      <c r="G34" s="15">
        <v>20</v>
      </c>
      <c r="H34" s="25"/>
      <c r="I34" s="40"/>
      <c r="J34" s="25"/>
      <c r="K34" s="25"/>
      <c r="L34" s="40"/>
      <c r="M34" s="25"/>
      <c r="N34" s="40"/>
      <c r="O34" s="25"/>
      <c r="P34" s="25"/>
      <c r="Q34" s="12" t="s">
        <v>704</v>
      </c>
    </row>
    <row r="35" spans="1:29" ht="23.1" customHeight="1">
      <c r="A35" s="13" t="s">
        <v>706</v>
      </c>
      <c r="B35" s="13" t="s">
        <v>922</v>
      </c>
      <c r="C35" s="13" t="s">
        <v>707</v>
      </c>
      <c r="D35" s="12" t="s">
        <v>709</v>
      </c>
      <c r="E35" s="12" t="s">
        <v>710</v>
      </c>
      <c r="F35" s="19" t="s">
        <v>711</v>
      </c>
      <c r="G35" s="15">
        <v>2</v>
      </c>
      <c r="H35" s="25"/>
      <c r="I35" s="40"/>
      <c r="J35" s="25"/>
      <c r="K35" s="25"/>
      <c r="L35" s="40"/>
      <c r="M35" s="25"/>
      <c r="N35" s="40"/>
      <c r="O35" s="25"/>
      <c r="P35" s="25"/>
      <c r="Q35" s="12" t="s">
        <v>708</v>
      </c>
    </row>
    <row r="36" spans="1:29" ht="23.1" customHeight="1">
      <c r="A36" s="13" t="s">
        <v>712</v>
      </c>
      <c r="B36" s="13" t="s">
        <v>922</v>
      </c>
      <c r="C36" s="13" t="s">
        <v>713</v>
      </c>
      <c r="D36" s="12" t="s">
        <v>715</v>
      </c>
      <c r="E36" s="12" t="s">
        <v>710</v>
      </c>
      <c r="F36" s="19" t="s">
        <v>711</v>
      </c>
      <c r="G36" s="15">
        <v>1</v>
      </c>
      <c r="H36" s="25"/>
      <c r="I36" s="40"/>
      <c r="J36" s="25"/>
      <c r="K36" s="25"/>
      <c r="L36" s="40"/>
      <c r="M36" s="25"/>
      <c r="N36" s="40"/>
      <c r="O36" s="25"/>
      <c r="P36" s="25"/>
      <c r="Q36" s="12" t="s">
        <v>714</v>
      </c>
    </row>
    <row r="37" spans="1:29" ht="23.1" customHeight="1">
      <c r="A37" s="13" t="s">
        <v>716</v>
      </c>
      <c r="B37" s="13" t="s">
        <v>922</v>
      </c>
      <c r="C37" s="13" t="s">
        <v>717</v>
      </c>
      <c r="D37" s="12" t="s">
        <v>216</v>
      </c>
      <c r="E37" s="12" t="s">
        <v>217</v>
      </c>
      <c r="F37" s="19" t="s">
        <v>143</v>
      </c>
      <c r="G37" s="15">
        <v>10</v>
      </c>
      <c r="H37" s="25"/>
      <c r="I37" s="40"/>
      <c r="J37" s="25"/>
      <c r="K37" s="25"/>
      <c r="L37" s="40"/>
      <c r="M37" s="25"/>
      <c r="N37" s="40"/>
      <c r="O37" s="25"/>
      <c r="P37" s="25"/>
      <c r="Q37" s="12" t="s">
        <v>718</v>
      </c>
    </row>
    <row r="38" spans="1:29" ht="23.1" customHeight="1">
      <c r="A38" s="13" t="s">
        <v>719</v>
      </c>
      <c r="B38" s="13" t="s">
        <v>922</v>
      </c>
      <c r="C38" s="13" t="s">
        <v>720</v>
      </c>
      <c r="D38" s="12" t="s">
        <v>216</v>
      </c>
      <c r="E38" s="12" t="s">
        <v>220</v>
      </c>
      <c r="F38" s="19" t="s">
        <v>143</v>
      </c>
      <c r="G38" s="15">
        <v>20</v>
      </c>
      <c r="H38" s="25"/>
      <c r="I38" s="40"/>
      <c r="J38" s="25"/>
      <c r="K38" s="25"/>
      <c r="L38" s="40"/>
      <c r="M38" s="25"/>
      <c r="N38" s="40"/>
      <c r="O38" s="25"/>
      <c r="P38" s="25"/>
      <c r="Q38" s="12" t="s">
        <v>721</v>
      </c>
    </row>
    <row r="39" spans="1:29" ht="23.1" customHeight="1">
      <c r="A39" s="13" t="s">
        <v>417</v>
      </c>
      <c r="B39" s="13" t="s">
        <v>922</v>
      </c>
      <c r="C39" s="13" t="s">
        <v>283</v>
      </c>
      <c r="D39" s="12" t="s">
        <v>284</v>
      </c>
      <c r="E39" s="12" t="s">
        <v>285</v>
      </c>
      <c r="F39" s="19" t="s">
        <v>168</v>
      </c>
      <c r="G39" s="15">
        <v>10</v>
      </c>
      <c r="H39" s="25"/>
      <c r="I39" s="40"/>
      <c r="J39" s="25"/>
      <c r="K39" s="25"/>
      <c r="L39" s="40"/>
      <c r="M39" s="25"/>
      <c r="N39" s="40"/>
      <c r="O39" s="25"/>
      <c r="P39" s="25"/>
      <c r="Q39" s="12"/>
    </row>
    <row r="40" spans="1:29" ht="23.1" customHeight="1">
      <c r="A40" s="13" t="s">
        <v>727</v>
      </c>
      <c r="B40" s="13" t="s">
        <v>922</v>
      </c>
      <c r="C40" s="13" t="s">
        <v>728</v>
      </c>
      <c r="D40" s="12" t="s">
        <v>730</v>
      </c>
      <c r="E40" s="12" t="s">
        <v>731</v>
      </c>
      <c r="F40" s="19" t="s">
        <v>264</v>
      </c>
      <c r="G40" s="15">
        <v>1</v>
      </c>
      <c r="H40" s="25"/>
      <c r="I40" s="40"/>
      <c r="J40" s="25"/>
      <c r="K40" s="25"/>
      <c r="L40" s="40"/>
      <c r="M40" s="25"/>
      <c r="N40" s="40"/>
      <c r="O40" s="25"/>
      <c r="P40" s="25"/>
      <c r="Q40" s="12" t="s">
        <v>729</v>
      </c>
    </row>
    <row r="41" spans="1:29" ht="23.1" customHeight="1">
      <c r="A41" s="13" t="s">
        <v>736</v>
      </c>
      <c r="B41" s="13" t="s">
        <v>922</v>
      </c>
      <c r="C41" s="13" t="s">
        <v>737</v>
      </c>
      <c r="D41" s="12" t="s">
        <v>739</v>
      </c>
      <c r="E41" s="12"/>
      <c r="F41" s="19" t="s">
        <v>740</v>
      </c>
      <c r="G41" s="15">
        <v>9</v>
      </c>
      <c r="H41" s="25"/>
      <c r="I41" s="40"/>
      <c r="J41" s="25"/>
      <c r="K41" s="25"/>
      <c r="L41" s="40"/>
      <c r="M41" s="25"/>
      <c r="N41" s="40"/>
      <c r="O41" s="25"/>
      <c r="P41" s="25"/>
      <c r="Q41" s="12" t="s">
        <v>738</v>
      </c>
    </row>
    <row r="42" spans="1:29" ht="23.1" customHeight="1">
      <c r="D42" s="12"/>
      <c r="E42" s="12"/>
      <c r="F42" s="19"/>
      <c r="G42" s="15"/>
      <c r="H42" s="25"/>
      <c r="I42" s="40"/>
      <c r="J42" s="25"/>
      <c r="K42" s="25"/>
      <c r="L42" s="40"/>
      <c r="M42" s="25"/>
      <c r="N42" s="40"/>
      <c r="O42" s="25"/>
      <c r="P42" s="25"/>
      <c r="Q42" s="12"/>
    </row>
    <row r="43" spans="1:29" ht="23.1" customHeight="1">
      <c r="D43" s="12"/>
      <c r="E43" s="12"/>
      <c r="F43" s="19"/>
      <c r="G43" s="15"/>
      <c r="H43" s="25"/>
      <c r="I43" s="40"/>
      <c r="J43" s="25"/>
      <c r="K43" s="25"/>
      <c r="L43" s="40"/>
      <c r="M43" s="25"/>
      <c r="N43" s="40"/>
      <c r="O43" s="25"/>
      <c r="P43" s="25"/>
      <c r="Q43" s="12"/>
    </row>
    <row r="44" spans="1:29" ht="23.1" customHeight="1">
      <c r="B44" s="13" t="s">
        <v>755</v>
      </c>
      <c r="D44" s="12" t="s">
        <v>756</v>
      </c>
      <c r="E44" s="12"/>
      <c r="F44" s="19"/>
      <c r="G44" s="15"/>
      <c r="H44" s="25"/>
      <c r="I44" s="40"/>
      <c r="J44" s="25"/>
      <c r="K44" s="25"/>
      <c r="L44" s="40"/>
      <c r="M44" s="25"/>
      <c r="N44" s="40"/>
      <c r="O44" s="25"/>
      <c r="P44" s="25"/>
      <c r="Q44" s="12"/>
    </row>
    <row r="45" spans="1:29" ht="23.1" customHeight="1">
      <c r="B45" s="13" t="s">
        <v>511</v>
      </c>
      <c r="D45" s="187" t="s">
        <v>1021</v>
      </c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9"/>
    </row>
    <row r="46" spans="1:29" ht="23.1" customHeight="1">
      <c r="A46" s="13" t="s">
        <v>604</v>
      </c>
      <c r="B46" s="13" t="s">
        <v>923</v>
      </c>
      <c r="C46" s="13" t="s">
        <v>605</v>
      </c>
      <c r="D46" s="12" t="s">
        <v>126</v>
      </c>
      <c r="E46" s="12" t="s">
        <v>607</v>
      </c>
      <c r="F46" s="19" t="s">
        <v>121</v>
      </c>
      <c r="G46" s="15">
        <v>55</v>
      </c>
      <c r="H46" s="25"/>
      <c r="I46" s="40"/>
      <c r="J46" s="25"/>
      <c r="K46" s="25"/>
      <c r="L46" s="40"/>
      <c r="M46" s="25"/>
      <c r="N46" s="40"/>
      <c r="O46" s="25" t="str">
        <f t="shared" ref="O46:O64" si="1">IF((H46+K46+M46)=0, "", (H46+K46+M46))</f>
        <v/>
      </c>
      <c r="P46" s="25">
        <f t="shared" ref="P46:P64" si="2">SUM(I46,L46,N46)</f>
        <v>0</v>
      </c>
      <c r="Q46" s="12" t="s">
        <v>606</v>
      </c>
      <c r="AB46" s="23">
        <f>I46</f>
        <v>0</v>
      </c>
      <c r="AC46" s="23">
        <f>G46*H46</f>
        <v>0</v>
      </c>
    </row>
    <row r="47" spans="1:29" ht="23.1" customHeight="1">
      <c r="A47" s="13" t="s">
        <v>612</v>
      </c>
      <c r="B47" s="13" t="s">
        <v>923</v>
      </c>
      <c r="C47" s="13" t="s">
        <v>613</v>
      </c>
      <c r="D47" s="12" t="s">
        <v>295</v>
      </c>
      <c r="E47" s="12" t="s">
        <v>296</v>
      </c>
      <c r="F47" s="19" t="s">
        <v>121</v>
      </c>
      <c r="G47" s="15">
        <v>478</v>
      </c>
      <c r="H47" s="25"/>
      <c r="I47" s="40"/>
      <c r="J47" s="25"/>
      <c r="K47" s="25"/>
      <c r="L47" s="40"/>
      <c r="M47" s="25"/>
      <c r="N47" s="40"/>
      <c r="O47" s="25" t="str">
        <f t="shared" si="1"/>
        <v/>
      </c>
      <c r="P47" s="25">
        <f t="shared" si="2"/>
        <v>0</v>
      </c>
      <c r="Q47" s="12" t="s">
        <v>614</v>
      </c>
      <c r="AB47" s="23">
        <f>I47</f>
        <v>0</v>
      </c>
      <c r="AC47" s="23">
        <f>G47*H47</f>
        <v>0</v>
      </c>
    </row>
    <row r="48" spans="1:29" ht="23.1" customHeight="1">
      <c r="A48" s="13" t="s">
        <v>624</v>
      </c>
      <c r="B48" s="13" t="s">
        <v>923</v>
      </c>
      <c r="C48" s="13" t="s">
        <v>625</v>
      </c>
      <c r="D48" s="12" t="s">
        <v>134</v>
      </c>
      <c r="E48" s="12" t="s">
        <v>135</v>
      </c>
      <c r="F48" s="19" t="s">
        <v>136</v>
      </c>
      <c r="G48" s="15">
        <v>4</v>
      </c>
      <c r="H48" s="25"/>
      <c r="I48" s="40"/>
      <c r="J48" s="25"/>
      <c r="K48" s="25"/>
      <c r="L48" s="40"/>
      <c r="M48" s="25"/>
      <c r="N48" s="40"/>
      <c r="O48" s="25" t="str">
        <f t="shared" si="1"/>
        <v/>
      </c>
      <c r="P48" s="25">
        <f t="shared" si="2"/>
        <v>0</v>
      </c>
      <c r="Q48" s="12" t="s">
        <v>626</v>
      </c>
    </row>
    <row r="49" spans="1:29" ht="23.1" customHeight="1">
      <c r="A49" s="13" t="s">
        <v>627</v>
      </c>
      <c r="B49" s="13" t="s">
        <v>923</v>
      </c>
      <c r="C49" s="13" t="s">
        <v>628</v>
      </c>
      <c r="D49" s="12" t="s">
        <v>134</v>
      </c>
      <c r="E49" s="12" t="s">
        <v>139</v>
      </c>
      <c r="F49" s="19" t="s">
        <v>136</v>
      </c>
      <c r="G49" s="15">
        <v>2</v>
      </c>
      <c r="H49" s="25"/>
      <c r="I49" s="40"/>
      <c r="J49" s="25"/>
      <c r="K49" s="25"/>
      <c r="L49" s="40"/>
      <c r="M49" s="25"/>
      <c r="N49" s="40"/>
      <c r="O49" s="25" t="str">
        <f t="shared" si="1"/>
        <v/>
      </c>
      <c r="P49" s="25">
        <f t="shared" si="2"/>
        <v>0</v>
      </c>
      <c r="Q49" s="12" t="s">
        <v>629</v>
      </c>
    </row>
    <row r="50" spans="1:29" ht="23.1" customHeight="1">
      <c r="A50" s="13" t="s">
        <v>679</v>
      </c>
      <c r="B50" s="13" t="s">
        <v>923</v>
      </c>
      <c r="C50" s="13" t="s">
        <v>680</v>
      </c>
      <c r="D50" s="12" t="s">
        <v>185</v>
      </c>
      <c r="E50" s="12" t="s">
        <v>186</v>
      </c>
      <c r="F50" s="19" t="s">
        <v>121</v>
      </c>
      <c r="G50" s="15">
        <v>65</v>
      </c>
      <c r="H50" s="25"/>
      <c r="I50" s="40"/>
      <c r="J50" s="25"/>
      <c r="K50" s="25"/>
      <c r="L50" s="40"/>
      <c r="M50" s="25"/>
      <c r="N50" s="40"/>
      <c r="O50" s="25" t="str">
        <f t="shared" si="1"/>
        <v/>
      </c>
      <c r="P50" s="25">
        <f t="shared" si="2"/>
        <v>0</v>
      </c>
      <c r="Q50" s="12" t="s">
        <v>681</v>
      </c>
      <c r="AC50" s="23">
        <f>G50*H50</f>
        <v>0</v>
      </c>
    </row>
    <row r="51" spans="1:29" ht="23.1" customHeight="1">
      <c r="A51" s="13" t="s">
        <v>688</v>
      </c>
      <c r="B51" s="13" t="s">
        <v>923</v>
      </c>
      <c r="C51" s="13" t="s">
        <v>689</v>
      </c>
      <c r="D51" s="12" t="s">
        <v>193</v>
      </c>
      <c r="E51" s="12" t="s">
        <v>194</v>
      </c>
      <c r="F51" s="19" t="s">
        <v>121</v>
      </c>
      <c r="G51" s="15">
        <v>24</v>
      </c>
      <c r="H51" s="25"/>
      <c r="I51" s="40"/>
      <c r="J51" s="25"/>
      <c r="K51" s="25"/>
      <c r="L51" s="40"/>
      <c r="M51" s="25"/>
      <c r="N51" s="40"/>
      <c r="O51" s="25" t="str">
        <f t="shared" si="1"/>
        <v/>
      </c>
      <c r="P51" s="25">
        <f t="shared" si="2"/>
        <v>0</v>
      </c>
      <c r="Q51" s="12" t="s">
        <v>690</v>
      </c>
      <c r="AC51" s="23">
        <f>G51*H51</f>
        <v>0</v>
      </c>
    </row>
    <row r="52" spans="1:29" ht="23.1" customHeight="1">
      <c r="A52" s="13" t="s">
        <v>691</v>
      </c>
      <c r="B52" s="13" t="s">
        <v>923</v>
      </c>
      <c r="C52" s="13" t="s">
        <v>692</v>
      </c>
      <c r="D52" s="12" t="s">
        <v>203</v>
      </c>
      <c r="E52" s="12" t="s">
        <v>204</v>
      </c>
      <c r="F52" s="19" t="s">
        <v>121</v>
      </c>
      <c r="G52" s="15">
        <v>480</v>
      </c>
      <c r="H52" s="25"/>
      <c r="I52" s="40"/>
      <c r="J52" s="25"/>
      <c r="K52" s="25"/>
      <c r="L52" s="40"/>
      <c r="M52" s="25"/>
      <c r="N52" s="40"/>
      <c r="O52" s="25" t="str">
        <f t="shared" si="1"/>
        <v/>
      </c>
      <c r="P52" s="25">
        <f t="shared" si="2"/>
        <v>0</v>
      </c>
      <c r="Q52" s="12" t="s">
        <v>693</v>
      </c>
      <c r="AC52" s="23">
        <f>G52*H52</f>
        <v>0</v>
      </c>
    </row>
    <row r="53" spans="1:29" ht="23.1" customHeight="1">
      <c r="A53" s="13" t="s">
        <v>706</v>
      </c>
      <c r="B53" s="13" t="s">
        <v>923</v>
      </c>
      <c r="C53" s="13" t="s">
        <v>707</v>
      </c>
      <c r="D53" s="12" t="s">
        <v>709</v>
      </c>
      <c r="E53" s="12" t="s">
        <v>710</v>
      </c>
      <c r="F53" s="19" t="s">
        <v>711</v>
      </c>
      <c r="G53" s="15">
        <v>2</v>
      </c>
      <c r="H53" s="25"/>
      <c r="I53" s="40"/>
      <c r="J53" s="25"/>
      <c r="K53" s="25"/>
      <c r="L53" s="40"/>
      <c r="M53" s="25"/>
      <c r="N53" s="40"/>
      <c r="O53" s="25" t="str">
        <f t="shared" si="1"/>
        <v/>
      </c>
      <c r="P53" s="25">
        <f t="shared" si="2"/>
        <v>0</v>
      </c>
      <c r="Q53" s="12" t="s">
        <v>708</v>
      </c>
    </row>
    <row r="54" spans="1:29" ht="23.1" customHeight="1">
      <c r="A54" s="13" t="s">
        <v>712</v>
      </c>
      <c r="B54" s="13" t="s">
        <v>923</v>
      </c>
      <c r="C54" s="13" t="s">
        <v>713</v>
      </c>
      <c r="D54" s="12" t="s">
        <v>715</v>
      </c>
      <c r="E54" s="12" t="s">
        <v>710</v>
      </c>
      <c r="F54" s="19" t="s">
        <v>711</v>
      </c>
      <c r="G54" s="15">
        <v>1</v>
      </c>
      <c r="H54" s="25"/>
      <c r="I54" s="40"/>
      <c r="J54" s="25"/>
      <c r="K54" s="25"/>
      <c r="L54" s="40"/>
      <c r="M54" s="25"/>
      <c r="N54" s="40"/>
      <c r="O54" s="25" t="str">
        <f t="shared" si="1"/>
        <v/>
      </c>
      <c r="P54" s="25">
        <f t="shared" si="2"/>
        <v>0</v>
      </c>
      <c r="Q54" s="12" t="s">
        <v>714</v>
      </c>
    </row>
    <row r="55" spans="1:29" ht="23.1" customHeight="1">
      <c r="A55" s="13" t="s">
        <v>732</v>
      </c>
      <c r="B55" s="13" t="s">
        <v>923</v>
      </c>
      <c r="C55" s="13" t="s">
        <v>733</v>
      </c>
      <c r="D55" s="12" t="s">
        <v>730</v>
      </c>
      <c r="E55" s="12" t="s">
        <v>735</v>
      </c>
      <c r="F55" s="19" t="s">
        <v>264</v>
      </c>
      <c r="G55" s="15">
        <v>2</v>
      </c>
      <c r="H55" s="25"/>
      <c r="I55" s="40"/>
      <c r="J55" s="25"/>
      <c r="K55" s="25"/>
      <c r="L55" s="40"/>
      <c r="M55" s="25"/>
      <c r="N55" s="40"/>
      <c r="O55" s="25" t="str">
        <f t="shared" si="1"/>
        <v/>
      </c>
      <c r="P55" s="25">
        <f t="shared" si="2"/>
        <v>0</v>
      </c>
      <c r="Q55" s="12" t="s">
        <v>734</v>
      </c>
    </row>
    <row r="56" spans="1:29" ht="23.1" customHeight="1">
      <c r="A56" s="13" t="s">
        <v>569</v>
      </c>
      <c r="B56" s="13" t="s">
        <v>923</v>
      </c>
      <c r="C56" s="13" t="s">
        <v>570</v>
      </c>
      <c r="D56" s="12" t="s">
        <v>572</v>
      </c>
      <c r="E56" s="12" t="s">
        <v>573</v>
      </c>
      <c r="F56" s="19" t="s">
        <v>331</v>
      </c>
      <c r="G56" s="15">
        <v>170.625</v>
      </c>
      <c r="H56" s="25"/>
      <c r="I56" s="40"/>
      <c r="J56" s="25"/>
      <c r="K56" s="25"/>
      <c r="L56" s="40"/>
      <c r="M56" s="25"/>
      <c r="N56" s="40"/>
      <c r="O56" s="25" t="str">
        <f t="shared" si="1"/>
        <v/>
      </c>
      <c r="P56" s="25">
        <f t="shared" si="2"/>
        <v>0</v>
      </c>
      <c r="Q56" s="12" t="s">
        <v>571</v>
      </c>
    </row>
    <row r="57" spans="1:29" ht="23.1" customHeight="1">
      <c r="A57" s="13" t="s">
        <v>574</v>
      </c>
      <c r="B57" s="13" t="s">
        <v>923</v>
      </c>
      <c r="C57" s="13" t="s">
        <v>575</v>
      </c>
      <c r="D57" s="12" t="s">
        <v>577</v>
      </c>
      <c r="E57" s="12" t="s">
        <v>573</v>
      </c>
      <c r="F57" s="19" t="s">
        <v>331</v>
      </c>
      <c r="G57" s="15">
        <v>170.625</v>
      </c>
      <c r="H57" s="25"/>
      <c r="I57" s="40"/>
      <c r="J57" s="25"/>
      <c r="K57" s="25"/>
      <c r="L57" s="40"/>
      <c r="M57" s="25"/>
      <c r="N57" s="40"/>
      <c r="O57" s="25" t="str">
        <f t="shared" si="1"/>
        <v/>
      </c>
      <c r="P57" s="25">
        <f t="shared" si="2"/>
        <v>0</v>
      </c>
      <c r="Q57" s="12" t="s">
        <v>576</v>
      </c>
    </row>
    <row r="58" spans="1:29" ht="23.1" customHeight="1">
      <c r="A58" s="13" t="s">
        <v>578</v>
      </c>
      <c r="B58" s="13" t="s">
        <v>923</v>
      </c>
      <c r="C58" s="13" t="s">
        <v>579</v>
      </c>
      <c r="D58" s="12" t="s">
        <v>240</v>
      </c>
      <c r="E58" s="12" t="s">
        <v>241</v>
      </c>
      <c r="F58" s="19" t="s">
        <v>121</v>
      </c>
      <c r="G58" s="15">
        <v>525</v>
      </c>
      <c r="H58" s="25"/>
      <c r="I58" s="40"/>
      <c r="J58" s="25"/>
      <c r="K58" s="25"/>
      <c r="L58" s="40"/>
      <c r="M58" s="25"/>
      <c r="N58" s="40"/>
      <c r="O58" s="25" t="str">
        <f t="shared" si="1"/>
        <v/>
      </c>
      <c r="P58" s="25">
        <f t="shared" si="2"/>
        <v>0</v>
      </c>
      <c r="Q58" s="12" t="s">
        <v>580</v>
      </c>
    </row>
    <row r="59" spans="1:29" ht="23.1" customHeight="1">
      <c r="A59" s="13" t="s">
        <v>741</v>
      </c>
      <c r="B59" s="13" t="s">
        <v>923</v>
      </c>
      <c r="C59" s="13" t="s">
        <v>742</v>
      </c>
      <c r="D59" s="12" t="s">
        <v>744</v>
      </c>
      <c r="E59" s="12" t="s">
        <v>318</v>
      </c>
      <c r="F59" s="19" t="s">
        <v>264</v>
      </c>
      <c r="G59" s="15">
        <v>1</v>
      </c>
      <c r="H59" s="25"/>
      <c r="I59" s="40"/>
      <c r="J59" s="25"/>
      <c r="K59" s="25"/>
      <c r="L59" s="40"/>
      <c r="M59" s="25"/>
      <c r="N59" s="40"/>
      <c r="O59" s="25" t="str">
        <f t="shared" si="1"/>
        <v/>
      </c>
      <c r="P59" s="25">
        <f t="shared" si="2"/>
        <v>0</v>
      </c>
      <c r="Q59" s="12" t="s">
        <v>743</v>
      </c>
    </row>
    <row r="60" spans="1:29" ht="23.1" customHeight="1">
      <c r="A60" s="13" t="s">
        <v>745</v>
      </c>
      <c r="B60" s="13" t="s">
        <v>923</v>
      </c>
      <c r="C60" s="13" t="s">
        <v>746</v>
      </c>
      <c r="D60" s="12" t="s">
        <v>748</v>
      </c>
      <c r="E60" s="12"/>
      <c r="F60" s="19" t="s">
        <v>264</v>
      </c>
      <c r="G60" s="15">
        <v>1</v>
      </c>
      <c r="H60" s="25"/>
      <c r="I60" s="40"/>
      <c r="J60" s="25"/>
      <c r="K60" s="25"/>
      <c r="L60" s="40"/>
      <c r="M60" s="25"/>
      <c r="N60" s="40"/>
      <c r="O60" s="25" t="str">
        <f t="shared" si="1"/>
        <v/>
      </c>
      <c r="P60" s="25">
        <f t="shared" si="2"/>
        <v>0</v>
      </c>
      <c r="Q60" s="12" t="s">
        <v>747</v>
      </c>
    </row>
    <row r="61" spans="1:29" ht="23.1" customHeight="1">
      <c r="A61" s="13" t="s">
        <v>427</v>
      </c>
      <c r="B61" s="13" t="s">
        <v>923</v>
      </c>
      <c r="C61" s="13" t="s">
        <v>293</v>
      </c>
      <c r="D61" s="12" t="s">
        <v>310</v>
      </c>
      <c r="E61" s="12"/>
      <c r="F61" s="19" t="s">
        <v>298</v>
      </c>
      <c r="G61" s="15">
        <v>1</v>
      </c>
      <c r="H61" s="25"/>
      <c r="I61" s="40"/>
      <c r="J61" s="25"/>
      <c r="K61" s="25"/>
      <c r="L61" s="40"/>
      <c r="M61" s="25"/>
      <c r="N61" s="40"/>
      <c r="O61" s="25" t="str">
        <f t="shared" si="1"/>
        <v/>
      </c>
      <c r="P61" s="25">
        <f t="shared" si="2"/>
        <v>0</v>
      </c>
      <c r="Q61" s="12"/>
    </row>
    <row r="62" spans="1:29" ht="23.1" customHeight="1">
      <c r="A62" s="13" t="s">
        <v>428</v>
      </c>
      <c r="B62" s="13" t="s">
        <v>923</v>
      </c>
      <c r="C62" s="13" t="s">
        <v>293</v>
      </c>
      <c r="D62" s="12" t="s">
        <v>311</v>
      </c>
      <c r="E62" s="12"/>
      <c r="F62" s="19" t="s">
        <v>298</v>
      </c>
      <c r="G62" s="15">
        <v>1</v>
      </c>
      <c r="H62" s="25"/>
      <c r="I62" s="40"/>
      <c r="J62" s="25"/>
      <c r="K62" s="25"/>
      <c r="L62" s="40"/>
      <c r="M62" s="25"/>
      <c r="N62" s="40"/>
      <c r="O62" s="25" t="str">
        <f t="shared" si="1"/>
        <v/>
      </c>
      <c r="P62" s="25">
        <f t="shared" si="2"/>
        <v>0</v>
      </c>
      <c r="Q62" s="12"/>
    </row>
    <row r="63" spans="1:29" ht="23.1" customHeight="1">
      <c r="A63" s="13" t="s">
        <v>423</v>
      </c>
      <c r="B63" s="13" t="s">
        <v>923</v>
      </c>
      <c r="C63" s="13" t="s">
        <v>293</v>
      </c>
      <c r="D63" s="12" t="s">
        <v>297</v>
      </c>
      <c r="E63" s="12"/>
      <c r="F63" s="19" t="s">
        <v>298</v>
      </c>
      <c r="G63" s="15">
        <v>2</v>
      </c>
      <c r="H63" s="25"/>
      <c r="I63" s="40"/>
      <c r="J63" s="25"/>
      <c r="K63" s="25"/>
      <c r="L63" s="40"/>
      <c r="M63" s="25"/>
      <c r="N63" s="40"/>
      <c r="O63" s="25" t="str">
        <f t="shared" si="1"/>
        <v/>
      </c>
      <c r="P63" s="25">
        <f t="shared" si="2"/>
        <v>0</v>
      </c>
      <c r="Q63" s="12"/>
    </row>
    <row r="64" spans="1:29" ht="23.1" customHeight="1">
      <c r="A64" s="13" t="s">
        <v>749</v>
      </c>
      <c r="B64" s="13" t="s">
        <v>923</v>
      </c>
      <c r="C64" s="13" t="s">
        <v>750</v>
      </c>
      <c r="D64" s="12" t="s">
        <v>752</v>
      </c>
      <c r="E64" s="12"/>
      <c r="F64" s="19" t="s">
        <v>753</v>
      </c>
      <c r="G64" s="15">
        <v>2</v>
      </c>
      <c r="H64" s="25"/>
      <c r="I64" s="40"/>
      <c r="J64" s="25"/>
      <c r="K64" s="25"/>
      <c r="L64" s="40"/>
      <c r="M64" s="25"/>
      <c r="N64" s="40"/>
      <c r="O64" s="25" t="str">
        <f t="shared" si="1"/>
        <v/>
      </c>
      <c r="P64" s="25">
        <f t="shared" si="2"/>
        <v>0</v>
      </c>
      <c r="Q64" s="12" t="s">
        <v>751</v>
      </c>
    </row>
    <row r="65" spans="1:31" ht="23.1" customHeight="1">
      <c r="D65" s="12"/>
      <c r="E65" s="12"/>
      <c r="F65" s="19"/>
      <c r="G65" s="15"/>
      <c r="H65" s="25"/>
      <c r="I65" s="40"/>
      <c r="J65" s="25"/>
      <c r="K65" s="25"/>
      <c r="L65" s="40"/>
      <c r="M65" s="25"/>
      <c r="N65" s="40"/>
      <c r="O65" s="25"/>
      <c r="P65" s="25"/>
      <c r="Q65" s="12"/>
      <c r="AE65" s="23">
        <f>TRUNC(SUM(AE45:AE64))</f>
        <v>0</v>
      </c>
    </row>
    <row r="66" spans="1:31" ht="23.1" customHeight="1">
      <c r="D66" s="12"/>
      <c r="E66" s="12"/>
      <c r="F66" s="19"/>
      <c r="G66" s="15"/>
      <c r="H66" s="25"/>
      <c r="I66" s="40"/>
      <c r="J66" s="25"/>
      <c r="K66" s="25"/>
      <c r="L66" s="40"/>
      <c r="M66" s="25"/>
      <c r="N66" s="40"/>
      <c r="O66" s="25"/>
      <c r="P66" s="25"/>
      <c r="Q66" s="12"/>
    </row>
    <row r="67" spans="1:31" ht="23.1" customHeight="1">
      <c r="D67" s="12"/>
      <c r="E67" s="12"/>
      <c r="F67" s="19"/>
      <c r="G67" s="15"/>
      <c r="H67" s="25"/>
      <c r="I67" s="40"/>
      <c r="J67" s="25"/>
      <c r="K67" s="25"/>
      <c r="L67" s="40"/>
      <c r="M67" s="25"/>
      <c r="N67" s="40"/>
      <c r="O67" s="25"/>
      <c r="P67" s="25"/>
      <c r="Q67" s="12"/>
    </row>
    <row r="68" spans="1:31" ht="23.1" customHeight="1">
      <c r="B68" s="13" t="s">
        <v>755</v>
      </c>
      <c r="D68" s="12" t="s">
        <v>756</v>
      </c>
      <c r="E68" s="12"/>
      <c r="F68" s="19"/>
      <c r="G68" s="15"/>
      <c r="H68" s="25"/>
      <c r="I68" s="40">
        <f>TRUNC(SUM(I45:I67))</f>
        <v>0</v>
      </c>
      <c r="J68" s="25"/>
      <c r="K68" s="25"/>
      <c r="L68" s="40">
        <f>TRUNC(SUM(L45:L67))</f>
        <v>0</v>
      </c>
      <c r="M68" s="25"/>
      <c r="N68" s="40">
        <f>TRUNC(SUM(N45:N67))</f>
        <v>0</v>
      </c>
      <c r="O68" s="25" t="str">
        <f>IF((H68+K68+M68)=0, "", (H68+K68+M68))</f>
        <v/>
      </c>
      <c r="P68" s="25">
        <f>TRUNC(SUM(P45:P67))</f>
        <v>0</v>
      </c>
      <c r="Q68" s="12"/>
    </row>
    <row r="69" spans="1:31" ht="23.1" customHeight="1">
      <c r="B69" s="13" t="s">
        <v>511</v>
      </c>
      <c r="D69" s="187" t="s">
        <v>927</v>
      </c>
      <c r="E69" s="188"/>
      <c r="F69" s="188"/>
      <c r="G69" s="188"/>
      <c r="H69" s="188"/>
      <c r="I69" s="188"/>
      <c r="J69" s="188"/>
      <c r="K69" s="188"/>
      <c r="L69" s="188"/>
      <c r="M69" s="188"/>
      <c r="N69" s="188"/>
      <c r="O69" s="188"/>
      <c r="P69" s="188"/>
      <c r="Q69" s="189"/>
    </row>
    <row r="70" spans="1:31" ht="23.1" customHeight="1">
      <c r="A70" s="13" t="s">
        <v>424</v>
      </c>
      <c r="B70" s="13" t="s">
        <v>924</v>
      </c>
      <c r="C70" s="13" t="s">
        <v>293</v>
      </c>
      <c r="D70" s="12" t="s">
        <v>301</v>
      </c>
      <c r="E70" s="12" t="s">
        <v>302</v>
      </c>
      <c r="F70" s="19" t="s">
        <v>143</v>
      </c>
      <c r="G70" s="15">
        <v>1</v>
      </c>
      <c r="H70" s="25"/>
      <c r="I70" s="40"/>
      <c r="J70" s="25"/>
      <c r="K70" s="25"/>
      <c r="L70" s="40"/>
      <c r="M70" s="25"/>
      <c r="N70" s="40"/>
      <c r="O70" s="25" t="str">
        <f>IF((H70+K70+M70)=0, "", (H70+K70+M70))</f>
        <v/>
      </c>
      <c r="P70" s="25">
        <f>SUM(I70,L70,N70)</f>
        <v>0</v>
      </c>
      <c r="Q70" s="12" t="s">
        <v>925</v>
      </c>
    </row>
    <row r="71" spans="1:31" ht="23.1" customHeight="1">
      <c r="A71" s="13" t="s">
        <v>425</v>
      </c>
      <c r="B71" s="13" t="s">
        <v>924</v>
      </c>
      <c r="C71" s="13" t="s">
        <v>293</v>
      </c>
      <c r="D71" s="12" t="s">
        <v>304</v>
      </c>
      <c r="E71" s="12" t="s">
        <v>305</v>
      </c>
      <c r="F71" s="19" t="s">
        <v>143</v>
      </c>
      <c r="G71" s="15">
        <v>1</v>
      </c>
      <c r="H71" s="25"/>
      <c r="I71" s="40"/>
      <c r="J71" s="25"/>
      <c r="K71" s="25"/>
      <c r="L71" s="40"/>
      <c r="M71" s="25"/>
      <c r="N71" s="40"/>
      <c r="O71" s="25" t="str">
        <f>IF((H71+K71+M71)=0, "", (H71+K71+M71))</f>
        <v/>
      </c>
      <c r="P71" s="25">
        <f>SUM(I71,L71,N71)</f>
        <v>0</v>
      </c>
      <c r="Q71" s="12" t="s">
        <v>925</v>
      </c>
    </row>
    <row r="72" spans="1:31" ht="23.1" customHeight="1">
      <c r="A72" s="13" t="s">
        <v>432</v>
      </c>
      <c r="B72" s="13" t="s">
        <v>924</v>
      </c>
      <c r="C72" s="13" t="s">
        <v>322</v>
      </c>
      <c r="D72" s="12" t="s">
        <v>323</v>
      </c>
      <c r="E72" s="12" t="s">
        <v>324</v>
      </c>
      <c r="F72" s="19" t="s">
        <v>298</v>
      </c>
      <c r="G72" s="15">
        <v>1</v>
      </c>
      <c r="H72" s="25"/>
      <c r="I72" s="40"/>
      <c r="J72" s="25"/>
      <c r="K72" s="25"/>
      <c r="L72" s="40"/>
      <c r="M72" s="25"/>
      <c r="N72" s="40"/>
      <c r="O72" s="25" t="str">
        <f>IF((H72+K72+M72)=0, "", (H72+K72+M72))</f>
        <v/>
      </c>
      <c r="P72" s="25">
        <f>SUM(I72,L72,N72)</f>
        <v>0</v>
      </c>
      <c r="Q72" s="12"/>
    </row>
    <row r="73" spans="1:31" ht="23.1" customHeight="1">
      <c r="D73" s="12"/>
      <c r="E73" s="12"/>
      <c r="F73" s="19"/>
      <c r="G73" s="15"/>
      <c r="H73" s="25"/>
      <c r="I73" s="40"/>
      <c r="J73" s="25"/>
      <c r="K73" s="25"/>
      <c r="L73" s="40"/>
      <c r="M73" s="25"/>
      <c r="N73" s="40"/>
      <c r="O73" s="25"/>
      <c r="P73" s="25"/>
      <c r="Q73" s="12"/>
    </row>
    <row r="74" spans="1:31" ht="23.1" customHeight="1">
      <c r="D74" s="12"/>
      <c r="E74" s="12"/>
      <c r="F74" s="19"/>
      <c r="G74" s="15"/>
      <c r="H74" s="25"/>
      <c r="I74" s="40"/>
      <c r="J74" s="25"/>
      <c r="K74" s="25"/>
      <c r="L74" s="40"/>
      <c r="M74" s="25"/>
      <c r="N74" s="40"/>
      <c r="O74" s="25"/>
      <c r="P74" s="25"/>
      <c r="Q74" s="12"/>
    </row>
    <row r="75" spans="1:31" ht="23.1" customHeight="1">
      <c r="B75" s="13" t="s">
        <v>755</v>
      </c>
      <c r="D75" s="12" t="s">
        <v>756</v>
      </c>
      <c r="E75" s="12"/>
      <c r="F75" s="19"/>
      <c r="G75" s="15"/>
      <c r="H75" s="25"/>
      <c r="I75" s="40">
        <f>TRUNC(SUM(I69:I74))</f>
        <v>0</v>
      </c>
      <c r="J75" s="25"/>
      <c r="K75" s="25"/>
      <c r="L75" s="40">
        <f>TRUNC(SUM(L69:L74))</f>
        <v>0</v>
      </c>
      <c r="M75" s="25"/>
      <c r="N75" s="40">
        <f>TRUNC(SUM(N69:N74))</f>
        <v>0</v>
      </c>
      <c r="O75" s="25" t="str">
        <f>IF((H75+K75+M75)=0, "", (H75+K75+M75))</f>
        <v/>
      </c>
      <c r="P75" s="25">
        <f>TRUNC(SUM(P69:P74))</f>
        <v>0</v>
      </c>
      <c r="Q75" s="12"/>
    </row>
  </sheetData>
  <mergeCells count="17">
    <mergeCell ref="D4:Q4"/>
    <mergeCell ref="D45:Q45"/>
    <mergeCell ref="D69:Q69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55"/>
  <sheetViews>
    <sheetView showZeros="0" workbookViewId="0">
      <pane xSplit="2" ySplit="3" topLeftCell="C4" activePane="bottomRight" state="frozen"/>
      <selection activeCell="E21" sqref="E21"/>
      <selection pane="topRight" activeCell="E21" sqref="E21"/>
      <selection pane="bottomLeft" activeCell="E21" sqref="E21"/>
      <selection pane="bottomRight" activeCell="E21" sqref="E21"/>
    </sheetView>
  </sheetViews>
  <sheetFormatPr defaultRowHeight="23.1" customHeight="1"/>
  <cols>
    <col min="1" max="1" width="9.109375" style="13" hidden="1" customWidth="1"/>
    <col min="2" max="2" width="9.88671875" style="13" hidden="1" customWidth="1"/>
    <col min="3" max="3" width="12.77734375" style="34" customWidth="1"/>
    <col min="4" max="4" width="23.109375" style="34" customWidth="1"/>
    <col min="5" max="5" width="23.77734375" style="34" customWidth="1"/>
    <col min="6" max="6" width="4.6640625" customWidth="1"/>
    <col min="7" max="7" width="6.44140625" hidden="1" customWidth="1"/>
    <col min="8" max="9" width="11.21875" style="26" customWidth="1"/>
    <col min="10" max="10" width="5" style="26" hidden="1" customWidth="1"/>
    <col min="11" max="13" width="11.21875" style="26" customWidth="1"/>
    <col min="14" max="14" width="11.109375" style="26" customWidth="1"/>
    <col min="15" max="15" width="9.77734375" style="26" hidden="1" customWidth="1"/>
    <col min="16" max="16" width="11.21875" style="26" customWidth="1"/>
    <col min="17" max="17" width="12.21875" customWidth="1"/>
  </cols>
  <sheetData>
    <row r="1" spans="1:17" s="2" customFormat="1" ht="23.1" customHeight="1">
      <c r="A1" s="13"/>
      <c r="B1" s="13" t="s">
        <v>754</v>
      </c>
      <c r="C1" s="191" t="s">
        <v>944</v>
      </c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23"/>
      <c r="P1" s="23"/>
      <c r="Q1" s="13"/>
    </row>
    <row r="2" spans="1:17" s="14" customFormat="1" ht="23.1" customHeight="1">
      <c r="A2" s="184" t="s">
        <v>38</v>
      </c>
      <c r="B2" s="184" t="s">
        <v>30</v>
      </c>
      <c r="C2" s="185" t="s">
        <v>18</v>
      </c>
      <c r="D2" s="185" t="s">
        <v>45</v>
      </c>
      <c r="E2" s="185" t="s">
        <v>46</v>
      </c>
      <c r="F2" s="186" t="s">
        <v>0</v>
      </c>
      <c r="G2" s="193" t="s">
        <v>1</v>
      </c>
      <c r="H2" s="181" t="s">
        <v>25</v>
      </c>
      <c r="I2" s="181"/>
      <c r="J2" s="181" t="s">
        <v>26</v>
      </c>
      <c r="K2" s="181"/>
      <c r="L2" s="181"/>
      <c r="M2" s="181" t="s">
        <v>27</v>
      </c>
      <c r="N2" s="181"/>
      <c r="O2" s="38" t="s">
        <v>8</v>
      </c>
      <c r="P2" s="181" t="s">
        <v>37</v>
      </c>
      <c r="Q2" s="185" t="s">
        <v>29</v>
      </c>
    </row>
    <row r="3" spans="1:17" s="14" customFormat="1" ht="23.1" customHeight="1">
      <c r="A3" s="184"/>
      <c r="B3" s="184"/>
      <c r="C3" s="185"/>
      <c r="D3" s="185"/>
      <c r="E3" s="185"/>
      <c r="F3" s="186"/>
      <c r="G3" s="193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22</v>
      </c>
      <c r="P3" s="181"/>
      <c r="Q3" s="185"/>
    </row>
    <row r="4" spans="1:17" s="2" customFormat="1" ht="23.1" customHeight="1">
      <c r="A4" s="13" t="s">
        <v>559</v>
      </c>
      <c r="B4" s="13" t="s">
        <v>560</v>
      </c>
      <c r="C4" s="3" t="s">
        <v>561</v>
      </c>
      <c r="D4" s="12" t="s">
        <v>562</v>
      </c>
      <c r="E4" s="12" t="s">
        <v>563</v>
      </c>
      <c r="F4" s="19" t="s">
        <v>564</v>
      </c>
      <c r="G4" s="6"/>
      <c r="H4" s="25">
        <f>일위대가!I6</f>
        <v>0</v>
      </c>
      <c r="I4" s="25">
        <f t="shared" ref="I4:I35" si="0">H4</f>
        <v>0</v>
      </c>
      <c r="J4" s="25"/>
      <c r="K4" s="25">
        <f>일위대가!L6</f>
        <v>33109</v>
      </c>
      <c r="L4" s="25">
        <f t="shared" ref="L4:L35" si="1">K4</f>
        <v>33109</v>
      </c>
      <c r="M4" s="25">
        <f>일위대가!N6</f>
        <v>0</v>
      </c>
      <c r="N4" s="25">
        <f t="shared" ref="N4:N35" si="2">M4</f>
        <v>0</v>
      </c>
      <c r="O4" s="25">
        <f t="shared" ref="O4:O35" si="3">IF((H4+K4+M4)=0, "", (H4+K4+M4))</f>
        <v>33109</v>
      </c>
      <c r="P4" s="25">
        <f t="shared" ref="P4:P35" si="4">SUM(I4,L4,N4)</f>
        <v>33109</v>
      </c>
      <c r="Q4" s="12" t="s">
        <v>36</v>
      </c>
    </row>
    <row r="5" spans="1:17" s="2" customFormat="1" ht="23.1" customHeight="1">
      <c r="A5" s="13" t="s">
        <v>565</v>
      </c>
      <c r="B5" s="13" t="s">
        <v>566</v>
      </c>
      <c r="C5" s="3" t="s">
        <v>567</v>
      </c>
      <c r="D5" s="12" t="s">
        <v>568</v>
      </c>
      <c r="E5" s="12" t="s">
        <v>563</v>
      </c>
      <c r="F5" s="19" t="s">
        <v>564</v>
      </c>
      <c r="G5" s="6"/>
      <c r="H5" s="25">
        <f>일위대가!I10</f>
        <v>0</v>
      </c>
      <c r="I5" s="25">
        <f t="shared" si="0"/>
        <v>0</v>
      </c>
      <c r="J5" s="25"/>
      <c r="K5" s="25">
        <f>일위대가!L10</f>
        <v>18209</v>
      </c>
      <c r="L5" s="25">
        <f t="shared" si="1"/>
        <v>18209</v>
      </c>
      <c r="M5" s="25">
        <f>일위대가!N10</f>
        <v>0</v>
      </c>
      <c r="N5" s="25">
        <f t="shared" si="2"/>
        <v>0</v>
      </c>
      <c r="O5" s="25">
        <f t="shared" si="3"/>
        <v>18209</v>
      </c>
      <c r="P5" s="25">
        <f t="shared" si="4"/>
        <v>18209</v>
      </c>
      <c r="Q5" s="12" t="s">
        <v>2</v>
      </c>
    </row>
    <row r="6" spans="1:17" s="2" customFormat="1" ht="23.1" customHeight="1">
      <c r="A6" s="13" t="s">
        <v>569</v>
      </c>
      <c r="B6" s="13" t="s">
        <v>570</v>
      </c>
      <c r="C6" s="3" t="s">
        <v>571</v>
      </c>
      <c r="D6" s="12" t="s">
        <v>572</v>
      </c>
      <c r="E6" s="12" t="s">
        <v>573</v>
      </c>
      <c r="F6" s="19" t="s">
        <v>331</v>
      </c>
      <c r="G6" s="6"/>
      <c r="H6" s="25">
        <f>일위대가!I15</f>
        <v>465</v>
      </c>
      <c r="I6" s="25">
        <f t="shared" si="0"/>
        <v>465</v>
      </c>
      <c r="J6" s="25"/>
      <c r="K6" s="25">
        <f>일위대가!L15</f>
        <v>4298</v>
      </c>
      <c r="L6" s="25">
        <f t="shared" si="1"/>
        <v>4298</v>
      </c>
      <c r="M6" s="25">
        <f>일위대가!N15</f>
        <v>431</v>
      </c>
      <c r="N6" s="25">
        <f t="shared" si="2"/>
        <v>431</v>
      </c>
      <c r="O6" s="25">
        <f t="shared" si="3"/>
        <v>5194</v>
      </c>
      <c r="P6" s="25">
        <f t="shared" si="4"/>
        <v>5194</v>
      </c>
      <c r="Q6" s="12"/>
    </row>
    <row r="7" spans="1:17" s="2" customFormat="1" ht="23.1" customHeight="1">
      <c r="A7" s="13" t="s">
        <v>574</v>
      </c>
      <c r="B7" s="13" t="s">
        <v>575</v>
      </c>
      <c r="C7" s="3" t="s">
        <v>576</v>
      </c>
      <c r="D7" s="12" t="s">
        <v>577</v>
      </c>
      <c r="E7" s="12" t="s">
        <v>573</v>
      </c>
      <c r="F7" s="19" t="s">
        <v>331</v>
      </c>
      <c r="G7" s="6"/>
      <c r="H7" s="25">
        <f>일위대가!I20</f>
        <v>465</v>
      </c>
      <c r="I7" s="25">
        <f t="shared" si="0"/>
        <v>465</v>
      </c>
      <c r="J7" s="25"/>
      <c r="K7" s="25">
        <f>일위대가!L20</f>
        <v>2808</v>
      </c>
      <c r="L7" s="25">
        <f t="shared" si="1"/>
        <v>2808</v>
      </c>
      <c r="M7" s="25">
        <f>일위대가!N20</f>
        <v>431</v>
      </c>
      <c r="N7" s="25">
        <f t="shared" si="2"/>
        <v>431</v>
      </c>
      <c r="O7" s="25">
        <f t="shared" si="3"/>
        <v>3704</v>
      </c>
      <c r="P7" s="25">
        <f t="shared" si="4"/>
        <v>3704</v>
      </c>
      <c r="Q7" s="12"/>
    </row>
    <row r="8" spans="1:17" s="2" customFormat="1" ht="23.1" customHeight="1">
      <c r="A8" s="13" t="s">
        <v>578</v>
      </c>
      <c r="B8" s="13" t="s">
        <v>579</v>
      </c>
      <c r="C8" s="3" t="s">
        <v>580</v>
      </c>
      <c r="D8" s="12" t="s">
        <v>240</v>
      </c>
      <c r="E8" s="12" t="s">
        <v>241</v>
      </c>
      <c r="F8" s="19" t="s">
        <v>581</v>
      </c>
      <c r="G8" s="6"/>
      <c r="H8" s="25">
        <f>일위대가!I26</f>
        <v>94</v>
      </c>
      <c r="I8" s="25">
        <f t="shared" si="0"/>
        <v>94</v>
      </c>
      <c r="J8" s="25"/>
      <c r="K8" s="25">
        <f>일위대가!L26</f>
        <v>215</v>
      </c>
      <c r="L8" s="25">
        <f t="shared" si="1"/>
        <v>215</v>
      </c>
      <c r="M8" s="25">
        <f>일위대가!N26</f>
        <v>0</v>
      </c>
      <c r="N8" s="25">
        <f t="shared" si="2"/>
        <v>0</v>
      </c>
      <c r="O8" s="25">
        <f t="shared" si="3"/>
        <v>309</v>
      </c>
      <c r="P8" s="25">
        <f t="shared" si="4"/>
        <v>309</v>
      </c>
      <c r="Q8" s="12"/>
    </row>
    <row r="9" spans="1:17" s="2" customFormat="1" ht="23.1" customHeight="1">
      <c r="A9" s="13" t="s">
        <v>582</v>
      </c>
      <c r="B9" s="13" t="s">
        <v>583</v>
      </c>
      <c r="C9" s="3" t="s">
        <v>584</v>
      </c>
      <c r="D9" s="12" t="s">
        <v>585</v>
      </c>
      <c r="E9" s="12" t="s">
        <v>586</v>
      </c>
      <c r="F9" s="19" t="s">
        <v>564</v>
      </c>
      <c r="G9" s="6"/>
      <c r="H9" s="25">
        <f>일위대가!I30</f>
        <v>0</v>
      </c>
      <c r="I9" s="25">
        <f t="shared" si="0"/>
        <v>0</v>
      </c>
      <c r="J9" s="25"/>
      <c r="K9" s="25">
        <f>일위대가!L30</f>
        <v>33109</v>
      </c>
      <c r="L9" s="25">
        <f t="shared" si="1"/>
        <v>33109</v>
      </c>
      <c r="M9" s="25">
        <f>일위대가!N30</f>
        <v>0</v>
      </c>
      <c r="N9" s="25">
        <f t="shared" si="2"/>
        <v>0</v>
      </c>
      <c r="O9" s="25">
        <f t="shared" si="3"/>
        <v>33109</v>
      </c>
      <c r="P9" s="25">
        <f t="shared" si="4"/>
        <v>33109</v>
      </c>
      <c r="Q9" s="12"/>
    </row>
    <row r="10" spans="1:17" s="2" customFormat="1" ht="23.1" customHeight="1">
      <c r="A10" s="13" t="s">
        <v>587</v>
      </c>
      <c r="B10" s="13" t="s">
        <v>588</v>
      </c>
      <c r="C10" s="3" t="s">
        <v>589</v>
      </c>
      <c r="D10" s="12" t="s">
        <v>590</v>
      </c>
      <c r="E10" s="12" t="s">
        <v>591</v>
      </c>
      <c r="F10" s="19" t="s">
        <v>331</v>
      </c>
      <c r="G10" s="6"/>
      <c r="H10" s="25">
        <f>일위대가!I35</f>
        <v>89</v>
      </c>
      <c r="I10" s="25">
        <f t="shared" si="0"/>
        <v>89</v>
      </c>
      <c r="J10" s="25"/>
      <c r="K10" s="25">
        <f>일위대가!L35</f>
        <v>2979</v>
      </c>
      <c r="L10" s="25">
        <f t="shared" si="1"/>
        <v>2979</v>
      </c>
      <c r="M10" s="25">
        <f>일위대가!N35</f>
        <v>0</v>
      </c>
      <c r="N10" s="25">
        <f t="shared" si="2"/>
        <v>0</v>
      </c>
      <c r="O10" s="25">
        <f t="shared" si="3"/>
        <v>3068</v>
      </c>
      <c r="P10" s="25">
        <f t="shared" si="4"/>
        <v>3068</v>
      </c>
      <c r="Q10" s="12"/>
    </row>
    <row r="11" spans="1:17" s="2" customFormat="1" ht="23.1" customHeight="1">
      <c r="A11" s="13" t="s">
        <v>592</v>
      </c>
      <c r="B11" s="13" t="s">
        <v>593</v>
      </c>
      <c r="C11" s="3" t="s">
        <v>594</v>
      </c>
      <c r="D11" s="12" t="s">
        <v>595</v>
      </c>
      <c r="E11" s="12" t="s">
        <v>596</v>
      </c>
      <c r="F11" s="19" t="s">
        <v>264</v>
      </c>
      <c r="G11" s="6"/>
      <c r="H11" s="25">
        <f>일위대가!I52</f>
        <v>513625</v>
      </c>
      <c r="I11" s="25">
        <f t="shared" si="0"/>
        <v>513625</v>
      </c>
      <c r="J11" s="25"/>
      <c r="K11" s="25">
        <f>일위대가!L52</f>
        <v>387049</v>
      </c>
      <c r="L11" s="25">
        <f t="shared" si="1"/>
        <v>387049</v>
      </c>
      <c r="M11" s="25">
        <f>일위대가!N52</f>
        <v>21484</v>
      </c>
      <c r="N11" s="25">
        <f t="shared" si="2"/>
        <v>21484</v>
      </c>
      <c r="O11" s="25">
        <f t="shared" si="3"/>
        <v>922158</v>
      </c>
      <c r="P11" s="25">
        <f t="shared" si="4"/>
        <v>922158</v>
      </c>
      <c r="Q11" s="12"/>
    </row>
    <row r="12" spans="1:17" s="2" customFormat="1" ht="23.1" customHeight="1">
      <c r="A12" s="13" t="s">
        <v>597</v>
      </c>
      <c r="B12" s="13" t="s">
        <v>598</v>
      </c>
      <c r="C12" s="3" t="s">
        <v>599</v>
      </c>
      <c r="D12" s="12" t="s">
        <v>119</v>
      </c>
      <c r="E12" s="12" t="s">
        <v>120</v>
      </c>
      <c r="F12" s="19" t="s">
        <v>121</v>
      </c>
      <c r="G12" s="6"/>
      <c r="H12" s="25">
        <f>일위대가!I61</f>
        <v>788</v>
      </c>
      <c r="I12" s="25">
        <f t="shared" si="0"/>
        <v>788</v>
      </c>
      <c r="J12" s="25"/>
      <c r="K12" s="25">
        <f>일위대가!L61</f>
        <v>13363</v>
      </c>
      <c r="L12" s="25">
        <f t="shared" si="1"/>
        <v>13363</v>
      </c>
      <c r="M12" s="25">
        <f>일위대가!N61</f>
        <v>0</v>
      </c>
      <c r="N12" s="25">
        <f t="shared" si="2"/>
        <v>0</v>
      </c>
      <c r="O12" s="25">
        <f t="shared" si="3"/>
        <v>14151</v>
      </c>
      <c r="P12" s="25">
        <f t="shared" si="4"/>
        <v>14151</v>
      </c>
      <c r="Q12" s="12"/>
    </row>
    <row r="13" spans="1:17" s="2" customFormat="1" ht="23.1" customHeight="1">
      <c r="A13" s="13" t="s">
        <v>600</v>
      </c>
      <c r="B13" s="13" t="s">
        <v>601</v>
      </c>
      <c r="C13" s="3" t="s">
        <v>602</v>
      </c>
      <c r="D13" s="12" t="s">
        <v>603</v>
      </c>
      <c r="E13" s="12" t="s">
        <v>120</v>
      </c>
      <c r="F13" s="19" t="s">
        <v>121</v>
      </c>
      <c r="G13" s="6"/>
      <c r="H13" s="25">
        <f>일위대가!I70</f>
        <v>648</v>
      </c>
      <c r="I13" s="25">
        <f t="shared" si="0"/>
        <v>648</v>
      </c>
      <c r="J13" s="25"/>
      <c r="K13" s="25">
        <f>일위대가!L70</f>
        <v>9354</v>
      </c>
      <c r="L13" s="25">
        <f t="shared" si="1"/>
        <v>9354</v>
      </c>
      <c r="M13" s="25">
        <f>일위대가!N70</f>
        <v>0</v>
      </c>
      <c r="N13" s="25">
        <f t="shared" si="2"/>
        <v>0</v>
      </c>
      <c r="O13" s="25">
        <f t="shared" si="3"/>
        <v>10002</v>
      </c>
      <c r="P13" s="25">
        <f t="shared" si="4"/>
        <v>10002</v>
      </c>
      <c r="Q13" s="12"/>
    </row>
    <row r="14" spans="1:17" s="2" customFormat="1" ht="23.1" customHeight="1">
      <c r="A14" s="13" t="s">
        <v>604</v>
      </c>
      <c r="B14" s="13" t="s">
        <v>605</v>
      </c>
      <c r="C14" s="3" t="s">
        <v>606</v>
      </c>
      <c r="D14" s="12" t="s">
        <v>126</v>
      </c>
      <c r="E14" s="12" t="s">
        <v>607</v>
      </c>
      <c r="F14" s="19" t="s">
        <v>121</v>
      </c>
      <c r="G14" s="6"/>
      <c r="H14" s="25">
        <f>일위대가!I80</f>
        <v>579</v>
      </c>
      <c r="I14" s="25">
        <f t="shared" si="0"/>
        <v>579</v>
      </c>
      <c r="J14" s="25"/>
      <c r="K14" s="25">
        <f>일위대가!L80</f>
        <v>5029</v>
      </c>
      <c r="L14" s="25">
        <f t="shared" si="1"/>
        <v>5029</v>
      </c>
      <c r="M14" s="25">
        <f>일위대가!N80</f>
        <v>0</v>
      </c>
      <c r="N14" s="25">
        <f t="shared" si="2"/>
        <v>0</v>
      </c>
      <c r="O14" s="25">
        <f t="shared" si="3"/>
        <v>5608</v>
      </c>
      <c r="P14" s="25">
        <f t="shared" si="4"/>
        <v>5608</v>
      </c>
      <c r="Q14" s="12"/>
    </row>
    <row r="15" spans="1:17" s="2" customFormat="1" ht="23.1" customHeight="1">
      <c r="A15" s="13" t="s">
        <v>608</v>
      </c>
      <c r="B15" s="13" t="s">
        <v>609</v>
      </c>
      <c r="C15" s="3" t="s">
        <v>610</v>
      </c>
      <c r="D15" s="12" t="s">
        <v>126</v>
      </c>
      <c r="E15" s="12" t="s">
        <v>611</v>
      </c>
      <c r="F15" s="19" t="s">
        <v>121</v>
      </c>
      <c r="G15" s="6"/>
      <c r="H15" s="25">
        <f>일위대가!I90</f>
        <v>937</v>
      </c>
      <c r="I15" s="25">
        <f t="shared" si="0"/>
        <v>937</v>
      </c>
      <c r="J15" s="25"/>
      <c r="K15" s="25">
        <f>일위대가!L90</f>
        <v>9449</v>
      </c>
      <c r="L15" s="25">
        <f t="shared" si="1"/>
        <v>9449</v>
      </c>
      <c r="M15" s="25">
        <f>일위대가!N90</f>
        <v>0</v>
      </c>
      <c r="N15" s="25">
        <f t="shared" si="2"/>
        <v>0</v>
      </c>
      <c r="O15" s="25">
        <f t="shared" si="3"/>
        <v>10386</v>
      </c>
      <c r="P15" s="25">
        <f t="shared" si="4"/>
        <v>10386</v>
      </c>
      <c r="Q15" s="12"/>
    </row>
    <row r="16" spans="1:17" s="2" customFormat="1" ht="23.1" customHeight="1">
      <c r="A16" s="13" t="s">
        <v>612</v>
      </c>
      <c r="B16" s="13" t="s">
        <v>613</v>
      </c>
      <c r="C16" s="3" t="s">
        <v>614</v>
      </c>
      <c r="D16" s="12" t="s">
        <v>295</v>
      </c>
      <c r="E16" s="12" t="s">
        <v>296</v>
      </c>
      <c r="F16" s="19" t="s">
        <v>121</v>
      </c>
      <c r="G16" s="6"/>
      <c r="H16" s="25">
        <f>일위대가!I100</f>
        <v>16922</v>
      </c>
      <c r="I16" s="25">
        <f t="shared" si="0"/>
        <v>16922</v>
      </c>
      <c r="J16" s="25"/>
      <c r="K16" s="25">
        <f>일위대가!L100</f>
        <v>22431</v>
      </c>
      <c r="L16" s="25">
        <f t="shared" si="1"/>
        <v>22431</v>
      </c>
      <c r="M16" s="25">
        <f>일위대가!N100</f>
        <v>0</v>
      </c>
      <c r="N16" s="25">
        <f t="shared" si="2"/>
        <v>0</v>
      </c>
      <c r="O16" s="25">
        <f t="shared" si="3"/>
        <v>39353</v>
      </c>
      <c r="P16" s="25">
        <f t="shared" si="4"/>
        <v>39353</v>
      </c>
      <c r="Q16" s="12"/>
    </row>
    <row r="17" spans="1:17" s="2" customFormat="1" ht="23.1" customHeight="1">
      <c r="A17" s="13" t="s">
        <v>615</v>
      </c>
      <c r="B17" s="13" t="s">
        <v>616</v>
      </c>
      <c r="C17" s="3" t="s">
        <v>617</v>
      </c>
      <c r="D17" s="12" t="s">
        <v>269</v>
      </c>
      <c r="E17" s="12" t="s">
        <v>270</v>
      </c>
      <c r="F17" s="19" t="s">
        <v>121</v>
      </c>
      <c r="G17" s="6"/>
      <c r="H17" s="25">
        <f>일위대가!I108</f>
        <v>3671</v>
      </c>
      <c r="I17" s="25">
        <f t="shared" si="0"/>
        <v>3671</v>
      </c>
      <c r="J17" s="25"/>
      <c r="K17" s="25">
        <f>일위대가!L108</f>
        <v>16036</v>
      </c>
      <c r="L17" s="25">
        <f t="shared" si="1"/>
        <v>16036</v>
      </c>
      <c r="M17" s="25">
        <f>일위대가!N108</f>
        <v>0</v>
      </c>
      <c r="N17" s="25">
        <f t="shared" si="2"/>
        <v>0</v>
      </c>
      <c r="O17" s="25">
        <f t="shared" si="3"/>
        <v>19707</v>
      </c>
      <c r="P17" s="25">
        <f t="shared" si="4"/>
        <v>19707</v>
      </c>
      <c r="Q17" s="12"/>
    </row>
    <row r="18" spans="1:17" s="2" customFormat="1" ht="23.1" customHeight="1">
      <c r="A18" s="13" t="s">
        <v>618</v>
      </c>
      <c r="B18" s="13" t="s">
        <v>619</v>
      </c>
      <c r="C18" s="3" t="s">
        <v>620</v>
      </c>
      <c r="D18" s="12" t="s">
        <v>269</v>
      </c>
      <c r="E18" s="12" t="s">
        <v>273</v>
      </c>
      <c r="F18" s="19" t="s">
        <v>121</v>
      </c>
      <c r="G18" s="6"/>
      <c r="H18" s="25">
        <f>일위대가!I116</f>
        <v>4998</v>
      </c>
      <c r="I18" s="25">
        <f t="shared" si="0"/>
        <v>4998</v>
      </c>
      <c r="J18" s="25"/>
      <c r="K18" s="25">
        <f>일위대가!L116</f>
        <v>21382</v>
      </c>
      <c r="L18" s="25">
        <f t="shared" si="1"/>
        <v>21382</v>
      </c>
      <c r="M18" s="25">
        <f>일위대가!N116</f>
        <v>0</v>
      </c>
      <c r="N18" s="25">
        <f t="shared" si="2"/>
        <v>0</v>
      </c>
      <c r="O18" s="25">
        <f t="shared" si="3"/>
        <v>26380</v>
      </c>
      <c r="P18" s="25">
        <f t="shared" si="4"/>
        <v>26380</v>
      </c>
      <c r="Q18" s="12"/>
    </row>
    <row r="19" spans="1:17" s="2" customFormat="1" ht="23.1" customHeight="1">
      <c r="A19" s="13" t="s">
        <v>621</v>
      </c>
      <c r="B19" s="13" t="s">
        <v>622</v>
      </c>
      <c r="C19" s="3" t="s">
        <v>623</v>
      </c>
      <c r="D19" s="12" t="s">
        <v>269</v>
      </c>
      <c r="E19" s="12" t="s">
        <v>275</v>
      </c>
      <c r="F19" s="19" t="s">
        <v>121</v>
      </c>
      <c r="G19" s="6"/>
      <c r="H19" s="25">
        <f>일위대가!I124</f>
        <v>6215</v>
      </c>
      <c r="I19" s="25">
        <f t="shared" si="0"/>
        <v>6215</v>
      </c>
      <c r="J19" s="25"/>
      <c r="K19" s="25">
        <f>일위대가!L124</f>
        <v>26727</v>
      </c>
      <c r="L19" s="25">
        <f t="shared" si="1"/>
        <v>26727</v>
      </c>
      <c r="M19" s="25">
        <f>일위대가!N124</f>
        <v>0</v>
      </c>
      <c r="N19" s="25">
        <f t="shared" si="2"/>
        <v>0</v>
      </c>
      <c r="O19" s="25">
        <f t="shared" si="3"/>
        <v>32942</v>
      </c>
      <c r="P19" s="25">
        <f t="shared" si="4"/>
        <v>32942</v>
      </c>
      <c r="Q19" s="12"/>
    </row>
    <row r="20" spans="1:17" s="2" customFormat="1" ht="23.1" customHeight="1">
      <c r="A20" s="13" t="s">
        <v>624</v>
      </c>
      <c r="B20" s="13" t="s">
        <v>625</v>
      </c>
      <c r="C20" s="3" t="s">
        <v>626</v>
      </c>
      <c r="D20" s="12" t="s">
        <v>134</v>
      </c>
      <c r="E20" s="12" t="s">
        <v>135</v>
      </c>
      <c r="F20" s="19" t="s">
        <v>136</v>
      </c>
      <c r="G20" s="6"/>
      <c r="H20" s="25">
        <f>일위대가!I131</f>
        <v>14906</v>
      </c>
      <c r="I20" s="25">
        <f t="shared" si="0"/>
        <v>14906</v>
      </c>
      <c r="J20" s="25"/>
      <c r="K20" s="25">
        <f>일위대가!L131</f>
        <v>71879</v>
      </c>
      <c r="L20" s="25">
        <f t="shared" si="1"/>
        <v>71879</v>
      </c>
      <c r="M20" s="25">
        <f>일위대가!N131</f>
        <v>0</v>
      </c>
      <c r="N20" s="25">
        <f t="shared" si="2"/>
        <v>0</v>
      </c>
      <c r="O20" s="25">
        <f t="shared" si="3"/>
        <v>86785</v>
      </c>
      <c r="P20" s="25">
        <f t="shared" si="4"/>
        <v>86785</v>
      </c>
      <c r="Q20" s="12"/>
    </row>
    <row r="21" spans="1:17" s="2" customFormat="1" ht="23.1" customHeight="1">
      <c r="A21" s="13" t="s">
        <v>627</v>
      </c>
      <c r="B21" s="13" t="s">
        <v>628</v>
      </c>
      <c r="C21" s="3" t="s">
        <v>629</v>
      </c>
      <c r="D21" s="12" t="s">
        <v>134</v>
      </c>
      <c r="E21" s="12" t="s">
        <v>139</v>
      </c>
      <c r="F21" s="19" t="s">
        <v>136</v>
      </c>
      <c r="G21" s="6"/>
      <c r="H21" s="25">
        <f>일위대가!I138</f>
        <v>35906</v>
      </c>
      <c r="I21" s="25">
        <f t="shared" si="0"/>
        <v>35906</v>
      </c>
      <c r="J21" s="25"/>
      <c r="K21" s="25">
        <f>일위대가!L138</f>
        <v>71879</v>
      </c>
      <c r="L21" s="25">
        <f t="shared" si="1"/>
        <v>71879</v>
      </c>
      <c r="M21" s="25">
        <f>일위대가!N138</f>
        <v>0</v>
      </c>
      <c r="N21" s="25">
        <f t="shared" si="2"/>
        <v>0</v>
      </c>
      <c r="O21" s="25">
        <f t="shared" si="3"/>
        <v>107785</v>
      </c>
      <c r="P21" s="25">
        <f t="shared" si="4"/>
        <v>107785</v>
      </c>
      <c r="Q21" s="12"/>
    </row>
    <row r="22" spans="1:17" s="2" customFormat="1" ht="23.1" customHeight="1">
      <c r="A22" s="13" t="s">
        <v>630</v>
      </c>
      <c r="B22" s="13" t="s">
        <v>631</v>
      </c>
      <c r="C22" s="3" t="s">
        <v>632</v>
      </c>
      <c r="D22" s="12" t="s">
        <v>633</v>
      </c>
      <c r="E22" s="12" t="s">
        <v>634</v>
      </c>
      <c r="F22" s="19" t="s">
        <v>264</v>
      </c>
      <c r="G22" s="6"/>
      <c r="H22" s="25">
        <f>일위대가!I144</f>
        <v>232</v>
      </c>
      <c r="I22" s="25">
        <f t="shared" si="0"/>
        <v>232</v>
      </c>
      <c r="J22" s="25"/>
      <c r="K22" s="25">
        <f>일위대가!L144</f>
        <v>4810</v>
      </c>
      <c r="L22" s="25">
        <f t="shared" si="1"/>
        <v>4810</v>
      </c>
      <c r="M22" s="25">
        <f>일위대가!N144</f>
        <v>0</v>
      </c>
      <c r="N22" s="25">
        <f t="shared" si="2"/>
        <v>0</v>
      </c>
      <c r="O22" s="25">
        <f t="shared" si="3"/>
        <v>5042</v>
      </c>
      <c r="P22" s="25">
        <f t="shared" si="4"/>
        <v>5042</v>
      </c>
      <c r="Q22" s="12"/>
    </row>
    <row r="23" spans="1:17" s="2" customFormat="1" ht="23.1" customHeight="1">
      <c r="A23" s="13" t="s">
        <v>635</v>
      </c>
      <c r="B23" s="13" t="s">
        <v>636</v>
      </c>
      <c r="C23" s="3" t="s">
        <v>637</v>
      </c>
      <c r="D23" s="12" t="s">
        <v>633</v>
      </c>
      <c r="E23" s="12" t="s">
        <v>638</v>
      </c>
      <c r="F23" s="19" t="s">
        <v>264</v>
      </c>
      <c r="G23" s="6"/>
      <c r="H23" s="25">
        <f>일위대가!I150</f>
        <v>237</v>
      </c>
      <c r="I23" s="25">
        <f t="shared" si="0"/>
        <v>237</v>
      </c>
      <c r="J23" s="25"/>
      <c r="K23" s="25">
        <f>일위대가!L150</f>
        <v>4810</v>
      </c>
      <c r="L23" s="25">
        <f t="shared" si="1"/>
        <v>4810</v>
      </c>
      <c r="M23" s="25">
        <f>일위대가!N150</f>
        <v>0</v>
      </c>
      <c r="N23" s="25">
        <f t="shared" si="2"/>
        <v>0</v>
      </c>
      <c r="O23" s="25">
        <f t="shared" si="3"/>
        <v>5047</v>
      </c>
      <c r="P23" s="25">
        <f t="shared" si="4"/>
        <v>5047</v>
      </c>
      <c r="Q23" s="12"/>
    </row>
    <row r="24" spans="1:17" s="2" customFormat="1" ht="23.1" customHeight="1">
      <c r="A24" s="13" t="s">
        <v>639</v>
      </c>
      <c r="B24" s="13" t="s">
        <v>640</v>
      </c>
      <c r="C24" s="3" t="s">
        <v>641</v>
      </c>
      <c r="D24" s="12" t="s">
        <v>633</v>
      </c>
      <c r="E24" s="12" t="s">
        <v>642</v>
      </c>
      <c r="F24" s="19" t="s">
        <v>264</v>
      </c>
      <c r="G24" s="6"/>
      <c r="H24" s="25">
        <f>일위대가!I156</f>
        <v>268</v>
      </c>
      <c r="I24" s="25">
        <f t="shared" si="0"/>
        <v>268</v>
      </c>
      <c r="J24" s="25"/>
      <c r="K24" s="25">
        <f>일위대가!L156</f>
        <v>4810</v>
      </c>
      <c r="L24" s="25">
        <f t="shared" si="1"/>
        <v>4810</v>
      </c>
      <c r="M24" s="25">
        <f>일위대가!N156</f>
        <v>0</v>
      </c>
      <c r="N24" s="25">
        <f t="shared" si="2"/>
        <v>0</v>
      </c>
      <c r="O24" s="25">
        <f t="shared" si="3"/>
        <v>5078</v>
      </c>
      <c r="P24" s="25">
        <f t="shared" si="4"/>
        <v>5078</v>
      </c>
      <c r="Q24" s="12"/>
    </row>
    <row r="25" spans="1:17" s="2" customFormat="1" ht="23.1" customHeight="1">
      <c r="A25" s="13" t="s">
        <v>643</v>
      </c>
      <c r="B25" s="13" t="s">
        <v>644</v>
      </c>
      <c r="C25" s="3" t="s">
        <v>645</v>
      </c>
      <c r="D25" s="12" t="s">
        <v>633</v>
      </c>
      <c r="E25" s="12" t="s">
        <v>646</v>
      </c>
      <c r="F25" s="19" t="s">
        <v>264</v>
      </c>
      <c r="G25" s="6"/>
      <c r="H25" s="25">
        <f>일위대가!I162</f>
        <v>299</v>
      </c>
      <c r="I25" s="25">
        <f t="shared" si="0"/>
        <v>299</v>
      </c>
      <c r="J25" s="25"/>
      <c r="K25" s="25">
        <f>일위대가!L162</f>
        <v>4810</v>
      </c>
      <c r="L25" s="25">
        <f t="shared" si="1"/>
        <v>4810</v>
      </c>
      <c r="M25" s="25">
        <f>일위대가!N162</f>
        <v>0</v>
      </c>
      <c r="N25" s="25">
        <f t="shared" si="2"/>
        <v>0</v>
      </c>
      <c r="O25" s="25">
        <f t="shared" si="3"/>
        <v>5109</v>
      </c>
      <c r="P25" s="25">
        <f t="shared" si="4"/>
        <v>5109</v>
      </c>
      <c r="Q25" s="12"/>
    </row>
    <row r="26" spans="1:17" s="2" customFormat="1" ht="23.1" customHeight="1">
      <c r="A26" s="13" t="s">
        <v>647</v>
      </c>
      <c r="B26" s="13" t="s">
        <v>648</v>
      </c>
      <c r="C26" s="3" t="s">
        <v>649</v>
      </c>
      <c r="D26" s="12" t="s">
        <v>650</v>
      </c>
      <c r="E26" s="12" t="s">
        <v>651</v>
      </c>
      <c r="F26" s="19" t="s">
        <v>264</v>
      </c>
      <c r="G26" s="6"/>
      <c r="H26" s="25">
        <f>일위대가!I172</f>
        <v>2477</v>
      </c>
      <c r="I26" s="25">
        <f t="shared" si="0"/>
        <v>2477</v>
      </c>
      <c r="J26" s="25"/>
      <c r="K26" s="25">
        <f>일위대가!L172</f>
        <v>32073</v>
      </c>
      <c r="L26" s="25">
        <f t="shared" si="1"/>
        <v>32073</v>
      </c>
      <c r="M26" s="25">
        <f>일위대가!N172</f>
        <v>0</v>
      </c>
      <c r="N26" s="25">
        <f t="shared" si="2"/>
        <v>0</v>
      </c>
      <c r="O26" s="25">
        <f t="shared" si="3"/>
        <v>34550</v>
      </c>
      <c r="P26" s="25">
        <f t="shared" si="4"/>
        <v>34550</v>
      </c>
      <c r="Q26" s="12"/>
    </row>
    <row r="27" spans="1:17" s="2" customFormat="1" ht="23.1" customHeight="1">
      <c r="A27" s="13" t="s">
        <v>652</v>
      </c>
      <c r="B27" s="13" t="s">
        <v>653</v>
      </c>
      <c r="C27" s="3" t="s">
        <v>654</v>
      </c>
      <c r="D27" s="12" t="s">
        <v>650</v>
      </c>
      <c r="E27" s="12" t="s">
        <v>655</v>
      </c>
      <c r="F27" s="19" t="s">
        <v>264</v>
      </c>
      <c r="G27" s="6"/>
      <c r="H27" s="25">
        <f>일위대가!I182</f>
        <v>2500</v>
      </c>
      <c r="I27" s="25">
        <f t="shared" si="0"/>
        <v>2500</v>
      </c>
      <c r="J27" s="25"/>
      <c r="K27" s="25">
        <f>일위대가!L182</f>
        <v>32073</v>
      </c>
      <c r="L27" s="25">
        <f t="shared" si="1"/>
        <v>32073</v>
      </c>
      <c r="M27" s="25">
        <f>일위대가!N182</f>
        <v>0</v>
      </c>
      <c r="N27" s="25">
        <f t="shared" si="2"/>
        <v>0</v>
      </c>
      <c r="O27" s="25">
        <f t="shared" si="3"/>
        <v>34573</v>
      </c>
      <c r="P27" s="25">
        <f t="shared" si="4"/>
        <v>34573</v>
      </c>
      <c r="Q27" s="12"/>
    </row>
    <row r="28" spans="1:17" s="2" customFormat="1" ht="23.1" customHeight="1">
      <c r="A28" s="13" t="s">
        <v>656</v>
      </c>
      <c r="B28" s="13" t="s">
        <v>657</v>
      </c>
      <c r="C28" s="3" t="s">
        <v>658</v>
      </c>
      <c r="D28" s="12" t="s">
        <v>650</v>
      </c>
      <c r="E28" s="12" t="s">
        <v>659</v>
      </c>
      <c r="F28" s="19" t="s">
        <v>264</v>
      </c>
      <c r="G28" s="6"/>
      <c r="H28" s="25">
        <f>일위대가!I192</f>
        <v>2525</v>
      </c>
      <c r="I28" s="25">
        <f t="shared" si="0"/>
        <v>2525</v>
      </c>
      <c r="J28" s="25"/>
      <c r="K28" s="25">
        <f>일위대가!L192</f>
        <v>32073</v>
      </c>
      <c r="L28" s="25">
        <f t="shared" si="1"/>
        <v>32073</v>
      </c>
      <c r="M28" s="25">
        <f>일위대가!N192</f>
        <v>0</v>
      </c>
      <c r="N28" s="25">
        <f t="shared" si="2"/>
        <v>0</v>
      </c>
      <c r="O28" s="25">
        <f t="shared" si="3"/>
        <v>34598</v>
      </c>
      <c r="P28" s="25">
        <f t="shared" si="4"/>
        <v>34598</v>
      </c>
      <c r="Q28" s="12"/>
    </row>
    <row r="29" spans="1:17" s="2" customFormat="1" ht="23.1" customHeight="1">
      <c r="A29" s="13" t="s">
        <v>660</v>
      </c>
      <c r="B29" s="13" t="s">
        <v>661</v>
      </c>
      <c r="C29" s="3" t="s">
        <v>662</v>
      </c>
      <c r="D29" s="12" t="s">
        <v>663</v>
      </c>
      <c r="E29" s="12" t="s">
        <v>664</v>
      </c>
      <c r="F29" s="19" t="s">
        <v>264</v>
      </c>
      <c r="G29" s="6"/>
      <c r="H29" s="25">
        <f>일위대가!I197</f>
        <v>2570</v>
      </c>
      <c r="I29" s="25">
        <f t="shared" si="0"/>
        <v>2570</v>
      </c>
      <c r="J29" s="25"/>
      <c r="K29" s="25">
        <f>일위대가!L197</f>
        <v>85688</v>
      </c>
      <c r="L29" s="25">
        <f t="shared" si="1"/>
        <v>85688</v>
      </c>
      <c r="M29" s="25">
        <f>일위대가!N197</f>
        <v>0</v>
      </c>
      <c r="N29" s="25">
        <f t="shared" si="2"/>
        <v>0</v>
      </c>
      <c r="O29" s="25">
        <f t="shared" si="3"/>
        <v>88258</v>
      </c>
      <c r="P29" s="25">
        <f t="shared" si="4"/>
        <v>88258</v>
      </c>
      <c r="Q29" s="12"/>
    </row>
    <row r="30" spans="1:17" s="2" customFormat="1" ht="23.1" customHeight="1">
      <c r="A30" s="13" t="s">
        <v>665</v>
      </c>
      <c r="B30" s="13" t="s">
        <v>666</v>
      </c>
      <c r="C30" s="3" t="s">
        <v>667</v>
      </c>
      <c r="D30" s="12" t="s">
        <v>668</v>
      </c>
      <c r="E30" s="12" t="s">
        <v>669</v>
      </c>
      <c r="F30" s="19" t="s">
        <v>264</v>
      </c>
      <c r="G30" s="6"/>
      <c r="H30" s="25">
        <f>일위대가!I203</f>
        <v>17914</v>
      </c>
      <c r="I30" s="25">
        <f t="shared" si="0"/>
        <v>17914</v>
      </c>
      <c r="J30" s="25"/>
      <c r="K30" s="25">
        <f>일위대가!L203</f>
        <v>24232</v>
      </c>
      <c r="L30" s="25">
        <f t="shared" si="1"/>
        <v>24232</v>
      </c>
      <c r="M30" s="25">
        <f>일위대가!N203</f>
        <v>0</v>
      </c>
      <c r="N30" s="25">
        <f t="shared" si="2"/>
        <v>0</v>
      </c>
      <c r="O30" s="25">
        <f t="shared" si="3"/>
        <v>42146</v>
      </c>
      <c r="P30" s="25">
        <f t="shared" si="4"/>
        <v>42146</v>
      </c>
      <c r="Q30" s="12"/>
    </row>
    <row r="31" spans="1:17" s="2" customFormat="1" ht="23.1" customHeight="1">
      <c r="A31" s="13" t="s">
        <v>670</v>
      </c>
      <c r="B31" s="13" t="s">
        <v>671</v>
      </c>
      <c r="C31" s="3" t="s">
        <v>672</v>
      </c>
      <c r="D31" s="12" t="s">
        <v>141</v>
      </c>
      <c r="E31" s="12" t="s">
        <v>142</v>
      </c>
      <c r="F31" s="19" t="s">
        <v>143</v>
      </c>
      <c r="G31" s="6"/>
      <c r="H31" s="25">
        <f>일위대가!I209</f>
        <v>2026</v>
      </c>
      <c r="I31" s="25">
        <f t="shared" si="0"/>
        <v>2026</v>
      </c>
      <c r="J31" s="25"/>
      <c r="K31" s="25">
        <f>일위대가!L209</f>
        <v>48109</v>
      </c>
      <c r="L31" s="25">
        <f t="shared" si="1"/>
        <v>48109</v>
      </c>
      <c r="M31" s="25">
        <f>일위대가!N209</f>
        <v>0</v>
      </c>
      <c r="N31" s="25">
        <f t="shared" si="2"/>
        <v>0</v>
      </c>
      <c r="O31" s="25">
        <f t="shared" si="3"/>
        <v>50135</v>
      </c>
      <c r="P31" s="25">
        <f t="shared" si="4"/>
        <v>50135</v>
      </c>
      <c r="Q31" s="12"/>
    </row>
    <row r="32" spans="1:17" s="2" customFormat="1" ht="23.1" customHeight="1">
      <c r="A32" s="13" t="s">
        <v>673</v>
      </c>
      <c r="B32" s="13" t="s">
        <v>674</v>
      </c>
      <c r="C32" s="3" t="s">
        <v>675</v>
      </c>
      <c r="D32" s="12" t="s">
        <v>148</v>
      </c>
      <c r="E32" s="12" t="s">
        <v>149</v>
      </c>
      <c r="F32" s="19" t="s">
        <v>143</v>
      </c>
      <c r="G32" s="6"/>
      <c r="H32" s="25">
        <f>일위대가!I215</f>
        <v>4618</v>
      </c>
      <c r="I32" s="25">
        <f t="shared" si="0"/>
        <v>4618</v>
      </c>
      <c r="J32" s="25"/>
      <c r="K32" s="25">
        <f>일위대가!L215</f>
        <v>58800</v>
      </c>
      <c r="L32" s="25">
        <f t="shared" si="1"/>
        <v>58800</v>
      </c>
      <c r="M32" s="25">
        <f>일위대가!N215</f>
        <v>0</v>
      </c>
      <c r="N32" s="25">
        <f t="shared" si="2"/>
        <v>0</v>
      </c>
      <c r="O32" s="25">
        <f t="shared" si="3"/>
        <v>63418</v>
      </c>
      <c r="P32" s="25">
        <f t="shared" si="4"/>
        <v>63418</v>
      </c>
      <c r="Q32" s="12"/>
    </row>
    <row r="33" spans="1:17" s="2" customFormat="1" ht="23.1" customHeight="1">
      <c r="A33" s="13" t="s">
        <v>676</v>
      </c>
      <c r="B33" s="13" t="s">
        <v>677</v>
      </c>
      <c r="C33" s="3" t="s">
        <v>678</v>
      </c>
      <c r="D33" s="12" t="s">
        <v>151</v>
      </c>
      <c r="E33" s="12" t="s">
        <v>152</v>
      </c>
      <c r="F33" s="19" t="s">
        <v>581</v>
      </c>
      <c r="G33" s="6"/>
      <c r="H33" s="25">
        <f>일위대가!I221</f>
        <v>35620</v>
      </c>
      <c r="I33" s="25">
        <f t="shared" si="0"/>
        <v>35620</v>
      </c>
      <c r="J33" s="25"/>
      <c r="K33" s="25">
        <f>일위대가!L221</f>
        <v>106910</v>
      </c>
      <c r="L33" s="25">
        <f t="shared" si="1"/>
        <v>106910</v>
      </c>
      <c r="M33" s="25">
        <f>일위대가!N221</f>
        <v>0</v>
      </c>
      <c r="N33" s="25">
        <f t="shared" si="2"/>
        <v>0</v>
      </c>
      <c r="O33" s="25">
        <f t="shared" si="3"/>
        <v>142530</v>
      </c>
      <c r="P33" s="25">
        <f t="shared" si="4"/>
        <v>142530</v>
      </c>
      <c r="Q33" s="12"/>
    </row>
    <row r="34" spans="1:17" s="2" customFormat="1" ht="23.1" customHeight="1">
      <c r="A34" s="13" t="s">
        <v>679</v>
      </c>
      <c r="B34" s="13" t="s">
        <v>680</v>
      </c>
      <c r="C34" s="3" t="s">
        <v>681</v>
      </c>
      <c r="D34" s="12" t="s">
        <v>185</v>
      </c>
      <c r="E34" s="12" t="s">
        <v>186</v>
      </c>
      <c r="F34" s="19" t="s">
        <v>121</v>
      </c>
      <c r="G34" s="6"/>
      <c r="H34" s="25">
        <f>일위대가!I229</f>
        <v>1101</v>
      </c>
      <c r="I34" s="25">
        <f t="shared" si="0"/>
        <v>1101</v>
      </c>
      <c r="J34" s="25"/>
      <c r="K34" s="25">
        <f>일위대가!L229</f>
        <v>4009</v>
      </c>
      <c r="L34" s="25">
        <f t="shared" si="1"/>
        <v>4009</v>
      </c>
      <c r="M34" s="25">
        <f>일위대가!N229</f>
        <v>0</v>
      </c>
      <c r="N34" s="25">
        <f t="shared" si="2"/>
        <v>0</v>
      </c>
      <c r="O34" s="25">
        <f t="shared" si="3"/>
        <v>5110</v>
      </c>
      <c r="P34" s="25">
        <f t="shared" si="4"/>
        <v>5110</v>
      </c>
      <c r="Q34" s="12"/>
    </row>
    <row r="35" spans="1:17" s="2" customFormat="1" ht="23.1" customHeight="1">
      <c r="A35" s="13" t="s">
        <v>682</v>
      </c>
      <c r="B35" s="13" t="s">
        <v>683</v>
      </c>
      <c r="C35" s="3" t="s">
        <v>684</v>
      </c>
      <c r="D35" s="12" t="s">
        <v>193</v>
      </c>
      <c r="E35" s="12" t="s">
        <v>197</v>
      </c>
      <c r="F35" s="19" t="s">
        <v>121</v>
      </c>
      <c r="G35" s="6"/>
      <c r="H35" s="25">
        <f>일위대가!I237</f>
        <v>2972</v>
      </c>
      <c r="I35" s="25">
        <f t="shared" si="0"/>
        <v>2972</v>
      </c>
      <c r="J35" s="25"/>
      <c r="K35" s="25">
        <f>일위대가!L237</f>
        <v>8962</v>
      </c>
      <c r="L35" s="25">
        <f t="shared" si="1"/>
        <v>8962</v>
      </c>
      <c r="M35" s="25">
        <f>일위대가!N237</f>
        <v>0</v>
      </c>
      <c r="N35" s="25">
        <f t="shared" si="2"/>
        <v>0</v>
      </c>
      <c r="O35" s="25">
        <f t="shared" si="3"/>
        <v>11934</v>
      </c>
      <c r="P35" s="25">
        <f t="shared" si="4"/>
        <v>11934</v>
      </c>
      <c r="Q35" s="12"/>
    </row>
    <row r="36" spans="1:17" s="2" customFormat="1" ht="23.1" customHeight="1">
      <c r="A36" s="13" t="s">
        <v>685</v>
      </c>
      <c r="B36" s="13" t="s">
        <v>686</v>
      </c>
      <c r="C36" s="3" t="s">
        <v>687</v>
      </c>
      <c r="D36" s="12" t="s">
        <v>193</v>
      </c>
      <c r="E36" s="12" t="s">
        <v>201</v>
      </c>
      <c r="F36" s="19" t="s">
        <v>121</v>
      </c>
      <c r="G36" s="6"/>
      <c r="H36" s="25">
        <f>일위대가!I245</f>
        <v>625</v>
      </c>
      <c r="I36" s="25">
        <f t="shared" ref="I36:I52" si="5">H36</f>
        <v>625</v>
      </c>
      <c r="J36" s="25"/>
      <c r="K36" s="25">
        <f>일위대가!L245</f>
        <v>5601</v>
      </c>
      <c r="L36" s="25">
        <f t="shared" ref="L36:L52" si="6">K36</f>
        <v>5601</v>
      </c>
      <c r="M36" s="25">
        <f>일위대가!N245</f>
        <v>0</v>
      </c>
      <c r="N36" s="25">
        <f t="shared" ref="N36:N52" si="7">M36</f>
        <v>0</v>
      </c>
      <c r="O36" s="25">
        <f t="shared" ref="O36:O52" si="8">IF((H36+K36+M36)=0, "", (H36+K36+M36))</f>
        <v>6226</v>
      </c>
      <c r="P36" s="25">
        <f t="shared" ref="P36:P52" si="9">SUM(I36,L36,N36)</f>
        <v>6226</v>
      </c>
      <c r="Q36" s="12"/>
    </row>
    <row r="37" spans="1:17" s="2" customFormat="1" ht="23.1" customHeight="1">
      <c r="A37" s="13" t="s">
        <v>688</v>
      </c>
      <c r="B37" s="13" t="s">
        <v>689</v>
      </c>
      <c r="C37" s="3" t="s">
        <v>690</v>
      </c>
      <c r="D37" s="12" t="s">
        <v>193</v>
      </c>
      <c r="E37" s="12" t="s">
        <v>194</v>
      </c>
      <c r="F37" s="19" t="s">
        <v>121</v>
      </c>
      <c r="G37" s="6"/>
      <c r="H37" s="25">
        <f>일위대가!I253</f>
        <v>1413</v>
      </c>
      <c r="I37" s="25">
        <f t="shared" si="5"/>
        <v>1413</v>
      </c>
      <c r="J37" s="25"/>
      <c r="K37" s="25">
        <f>일위대가!L253</f>
        <v>6224</v>
      </c>
      <c r="L37" s="25">
        <f t="shared" si="6"/>
        <v>6224</v>
      </c>
      <c r="M37" s="25">
        <f>일위대가!N253</f>
        <v>0</v>
      </c>
      <c r="N37" s="25">
        <f t="shared" si="7"/>
        <v>0</v>
      </c>
      <c r="O37" s="25">
        <f t="shared" si="8"/>
        <v>7637</v>
      </c>
      <c r="P37" s="25">
        <f t="shared" si="9"/>
        <v>7637</v>
      </c>
      <c r="Q37" s="12"/>
    </row>
    <row r="38" spans="1:17" s="2" customFormat="1" ht="23.1" customHeight="1">
      <c r="A38" s="13" t="s">
        <v>691</v>
      </c>
      <c r="B38" s="13" t="s">
        <v>692</v>
      </c>
      <c r="C38" s="3" t="s">
        <v>693</v>
      </c>
      <c r="D38" s="12" t="s">
        <v>203</v>
      </c>
      <c r="E38" s="12" t="s">
        <v>204</v>
      </c>
      <c r="F38" s="19" t="s">
        <v>121</v>
      </c>
      <c r="G38" s="6"/>
      <c r="H38" s="25">
        <f>일위대가!I262</f>
        <v>1046</v>
      </c>
      <c r="I38" s="25">
        <f t="shared" si="5"/>
        <v>1046</v>
      </c>
      <c r="J38" s="25"/>
      <c r="K38" s="25">
        <f>일위대가!L262</f>
        <v>5071</v>
      </c>
      <c r="L38" s="25">
        <f t="shared" si="6"/>
        <v>5071</v>
      </c>
      <c r="M38" s="25">
        <f>일위대가!N262</f>
        <v>0</v>
      </c>
      <c r="N38" s="25">
        <f t="shared" si="7"/>
        <v>0</v>
      </c>
      <c r="O38" s="25">
        <f t="shared" si="8"/>
        <v>6117</v>
      </c>
      <c r="P38" s="25">
        <f t="shared" si="9"/>
        <v>6117</v>
      </c>
      <c r="Q38" s="12"/>
    </row>
    <row r="39" spans="1:17" s="2" customFormat="1" ht="23.1" customHeight="1">
      <c r="A39" s="13" t="s">
        <v>694</v>
      </c>
      <c r="B39" s="13" t="s">
        <v>695</v>
      </c>
      <c r="C39" s="3" t="s">
        <v>696</v>
      </c>
      <c r="D39" s="12" t="s">
        <v>208</v>
      </c>
      <c r="E39" s="12" t="s">
        <v>204</v>
      </c>
      <c r="F39" s="19" t="s">
        <v>121</v>
      </c>
      <c r="G39" s="6"/>
      <c r="H39" s="25">
        <f>일위대가!I271</f>
        <v>1085</v>
      </c>
      <c r="I39" s="25">
        <f t="shared" si="5"/>
        <v>1085</v>
      </c>
      <c r="J39" s="25"/>
      <c r="K39" s="25">
        <f>일위대가!L271</f>
        <v>5071</v>
      </c>
      <c r="L39" s="25">
        <f t="shared" si="6"/>
        <v>5071</v>
      </c>
      <c r="M39" s="25">
        <f>일위대가!N271</f>
        <v>0</v>
      </c>
      <c r="N39" s="25">
        <f t="shared" si="7"/>
        <v>0</v>
      </c>
      <c r="O39" s="25">
        <f t="shared" si="8"/>
        <v>6156</v>
      </c>
      <c r="P39" s="25">
        <f t="shared" si="9"/>
        <v>6156</v>
      </c>
      <c r="Q39" s="12" t="s">
        <v>36</v>
      </c>
    </row>
    <row r="40" spans="1:17" s="2" customFormat="1" ht="23.1" customHeight="1">
      <c r="A40" s="13" t="s">
        <v>697</v>
      </c>
      <c r="B40" s="13" t="s">
        <v>698</v>
      </c>
      <c r="C40" s="3" t="s">
        <v>699</v>
      </c>
      <c r="D40" s="12" t="s">
        <v>700</v>
      </c>
      <c r="E40" s="12" t="s">
        <v>701</v>
      </c>
      <c r="F40" s="19" t="s">
        <v>168</v>
      </c>
      <c r="G40" s="6"/>
      <c r="H40" s="25">
        <f>일위대가!I278</f>
        <v>1741</v>
      </c>
      <c r="I40" s="25">
        <f t="shared" si="5"/>
        <v>1741</v>
      </c>
      <c r="J40" s="25"/>
      <c r="K40" s="25">
        <f>일위대가!L278</f>
        <v>58048</v>
      </c>
      <c r="L40" s="25">
        <f t="shared" si="6"/>
        <v>58048</v>
      </c>
      <c r="M40" s="25">
        <f>일위대가!N278</f>
        <v>0</v>
      </c>
      <c r="N40" s="25">
        <f t="shared" si="7"/>
        <v>0</v>
      </c>
      <c r="O40" s="25">
        <f t="shared" si="8"/>
        <v>59789</v>
      </c>
      <c r="P40" s="25">
        <f t="shared" si="9"/>
        <v>59789</v>
      </c>
      <c r="Q40" s="12" t="s">
        <v>2</v>
      </c>
    </row>
    <row r="41" spans="1:17" s="2" customFormat="1" ht="23.1" customHeight="1">
      <c r="A41" s="13" t="s">
        <v>702</v>
      </c>
      <c r="B41" s="13" t="s">
        <v>703</v>
      </c>
      <c r="C41" s="3" t="s">
        <v>704</v>
      </c>
      <c r="D41" s="12" t="s">
        <v>705</v>
      </c>
      <c r="E41" s="12" t="s">
        <v>327</v>
      </c>
      <c r="F41" s="19" t="s">
        <v>168</v>
      </c>
      <c r="G41" s="6"/>
      <c r="H41" s="25">
        <f>일위대가!I285</f>
        <v>771</v>
      </c>
      <c r="I41" s="25">
        <f t="shared" si="5"/>
        <v>771</v>
      </c>
      <c r="J41" s="25"/>
      <c r="K41" s="25">
        <f>일위대가!L285</f>
        <v>25713</v>
      </c>
      <c r="L41" s="25">
        <f t="shared" si="6"/>
        <v>25713</v>
      </c>
      <c r="M41" s="25">
        <f>일위대가!N285</f>
        <v>0</v>
      </c>
      <c r="N41" s="25">
        <f t="shared" si="7"/>
        <v>0</v>
      </c>
      <c r="O41" s="25">
        <f t="shared" si="8"/>
        <v>26484</v>
      </c>
      <c r="P41" s="25">
        <f t="shared" si="9"/>
        <v>26484</v>
      </c>
      <c r="Q41" s="12"/>
    </row>
    <row r="42" spans="1:17" s="2" customFormat="1" ht="23.1" customHeight="1">
      <c r="A42" s="13" t="s">
        <v>706</v>
      </c>
      <c r="B42" s="13" t="s">
        <v>707</v>
      </c>
      <c r="C42" s="3" t="s">
        <v>708</v>
      </c>
      <c r="D42" s="12" t="s">
        <v>709</v>
      </c>
      <c r="E42" s="12" t="s">
        <v>710</v>
      </c>
      <c r="F42" s="19" t="s">
        <v>711</v>
      </c>
      <c r="G42" s="6"/>
      <c r="H42" s="25">
        <f>일위대가!I291</f>
        <v>8966</v>
      </c>
      <c r="I42" s="25">
        <f t="shared" si="5"/>
        <v>8966</v>
      </c>
      <c r="J42" s="25"/>
      <c r="K42" s="25">
        <f>일위대가!L291</f>
        <v>298876</v>
      </c>
      <c r="L42" s="25">
        <f t="shared" si="6"/>
        <v>298876</v>
      </c>
      <c r="M42" s="25">
        <f>일위대가!N291</f>
        <v>0</v>
      </c>
      <c r="N42" s="25">
        <f t="shared" si="7"/>
        <v>0</v>
      </c>
      <c r="O42" s="25">
        <f t="shared" si="8"/>
        <v>307842</v>
      </c>
      <c r="P42" s="25">
        <f t="shared" si="9"/>
        <v>307842</v>
      </c>
      <c r="Q42" s="12"/>
    </row>
    <row r="43" spans="1:17" s="2" customFormat="1" ht="23.1" customHeight="1">
      <c r="A43" s="13" t="s">
        <v>712</v>
      </c>
      <c r="B43" s="13" t="s">
        <v>713</v>
      </c>
      <c r="C43" s="3" t="s">
        <v>714</v>
      </c>
      <c r="D43" s="12" t="s">
        <v>715</v>
      </c>
      <c r="E43" s="12" t="s">
        <v>710</v>
      </c>
      <c r="F43" s="19" t="s">
        <v>711</v>
      </c>
      <c r="G43" s="6"/>
      <c r="H43" s="25">
        <f>일위대가!I297</f>
        <v>6357</v>
      </c>
      <c r="I43" s="25">
        <f t="shared" si="5"/>
        <v>6357</v>
      </c>
      <c r="J43" s="25"/>
      <c r="K43" s="25">
        <f>일위대가!L297</f>
        <v>211932</v>
      </c>
      <c r="L43" s="25">
        <f t="shared" si="6"/>
        <v>211932</v>
      </c>
      <c r="M43" s="25">
        <f>일위대가!N297</f>
        <v>0</v>
      </c>
      <c r="N43" s="25">
        <f t="shared" si="7"/>
        <v>0</v>
      </c>
      <c r="O43" s="25">
        <f t="shared" si="8"/>
        <v>218289</v>
      </c>
      <c r="P43" s="25">
        <f t="shared" si="9"/>
        <v>218289</v>
      </c>
      <c r="Q43" s="12"/>
    </row>
    <row r="44" spans="1:17" s="2" customFormat="1" ht="23.1" customHeight="1">
      <c r="A44" s="13" t="s">
        <v>716</v>
      </c>
      <c r="B44" s="13" t="s">
        <v>717</v>
      </c>
      <c r="C44" s="3" t="s">
        <v>718</v>
      </c>
      <c r="D44" s="12" t="s">
        <v>216</v>
      </c>
      <c r="E44" s="12" t="s">
        <v>217</v>
      </c>
      <c r="F44" s="19" t="s">
        <v>143</v>
      </c>
      <c r="G44" s="6"/>
      <c r="H44" s="25">
        <f>일위대가!I303</f>
        <v>5729</v>
      </c>
      <c r="I44" s="25">
        <f t="shared" si="5"/>
        <v>5729</v>
      </c>
      <c r="J44" s="25"/>
      <c r="K44" s="25">
        <f>일위대가!L303</f>
        <v>8980</v>
      </c>
      <c r="L44" s="25">
        <f t="shared" si="6"/>
        <v>8980</v>
      </c>
      <c r="M44" s="25">
        <f>일위대가!N303</f>
        <v>0</v>
      </c>
      <c r="N44" s="25">
        <f t="shared" si="7"/>
        <v>0</v>
      </c>
      <c r="O44" s="25">
        <f t="shared" si="8"/>
        <v>14709</v>
      </c>
      <c r="P44" s="25">
        <f t="shared" si="9"/>
        <v>14709</v>
      </c>
      <c r="Q44" s="12"/>
    </row>
    <row r="45" spans="1:17" s="2" customFormat="1" ht="23.1" customHeight="1">
      <c r="A45" s="13" t="s">
        <v>719</v>
      </c>
      <c r="B45" s="13" t="s">
        <v>720</v>
      </c>
      <c r="C45" s="3" t="s">
        <v>721</v>
      </c>
      <c r="D45" s="12" t="s">
        <v>216</v>
      </c>
      <c r="E45" s="12" t="s">
        <v>220</v>
      </c>
      <c r="F45" s="19" t="s">
        <v>143</v>
      </c>
      <c r="G45" s="6"/>
      <c r="H45" s="25">
        <f>일위대가!I309</f>
        <v>214</v>
      </c>
      <c r="I45" s="25">
        <f t="shared" si="5"/>
        <v>214</v>
      </c>
      <c r="J45" s="25"/>
      <c r="K45" s="25">
        <f>일위대가!L309</f>
        <v>3474</v>
      </c>
      <c r="L45" s="25">
        <f t="shared" si="6"/>
        <v>3474</v>
      </c>
      <c r="M45" s="25">
        <f>일위대가!N309</f>
        <v>0</v>
      </c>
      <c r="N45" s="25">
        <f t="shared" si="7"/>
        <v>0</v>
      </c>
      <c r="O45" s="25">
        <f t="shared" si="8"/>
        <v>3688</v>
      </c>
      <c r="P45" s="25">
        <f t="shared" si="9"/>
        <v>3688</v>
      </c>
      <c r="Q45" s="12"/>
    </row>
    <row r="46" spans="1:17" s="2" customFormat="1" ht="23.1" customHeight="1">
      <c r="A46" s="13" t="s">
        <v>722</v>
      </c>
      <c r="B46" s="13" t="s">
        <v>723</v>
      </c>
      <c r="C46" s="3" t="s">
        <v>724</v>
      </c>
      <c r="D46" s="12" t="s">
        <v>725</v>
      </c>
      <c r="E46" s="12"/>
      <c r="F46" s="19" t="s">
        <v>726</v>
      </c>
      <c r="G46" s="6"/>
      <c r="H46" s="25">
        <f>일위대가!I319</f>
        <v>214407</v>
      </c>
      <c r="I46" s="25">
        <f t="shared" si="5"/>
        <v>214407</v>
      </c>
      <c r="J46" s="25"/>
      <c r="K46" s="25">
        <f>일위대가!L319</f>
        <v>397751</v>
      </c>
      <c r="L46" s="25">
        <f t="shared" si="6"/>
        <v>397751</v>
      </c>
      <c r="M46" s="25">
        <f>일위대가!N319</f>
        <v>180450</v>
      </c>
      <c r="N46" s="25">
        <f t="shared" si="7"/>
        <v>180450</v>
      </c>
      <c r="O46" s="25">
        <f t="shared" si="8"/>
        <v>792608</v>
      </c>
      <c r="P46" s="25">
        <f t="shared" si="9"/>
        <v>792608</v>
      </c>
      <c r="Q46" s="12"/>
    </row>
    <row r="47" spans="1:17" s="2" customFormat="1" ht="23.1" customHeight="1">
      <c r="A47" s="13" t="s">
        <v>727</v>
      </c>
      <c r="B47" s="13" t="s">
        <v>728</v>
      </c>
      <c r="C47" s="3" t="s">
        <v>729</v>
      </c>
      <c r="D47" s="12" t="s">
        <v>730</v>
      </c>
      <c r="E47" s="12" t="s">
        <v>731</v>
      </c>
      <c r="F47" s="19" t="s">
        <v>264</v>
      </c>
      <c r="G47" s="6"/>
      <c r="H47" s="25">
        <f>일위대가!I330</f>
        <v>78063</v>
      </c>
      <c r="I47" s="25">
        <f t="shared" si="5"/>
        <v>78063</v>
      </c>
      <c r="J47" s="25"/>
      <c r="K47" s="25">
        <f>일위대가!L330</f>
        <v>291818</v>
      </c>
      <c r="L47" s="25">
        <f t="shared" si="6"/>
        <v>291818</v>
      </c>
      <c r="M47" s="25">
        <f>일위대가!N330</f>
        <v>2586</v>
      </c>
      <c r="N47" s="25">
        <f t="shared" si="7"/>
        <v>2586</v>
      </c>
      <c r="O47" s="25">
        <f t="shared" si="8"/>
        <v>372467</v>
      </c>
      <c r="P47" s="25">
        <f t="shared" si="9"/>
        <v>372467</v>
      </c>
      <c r="Q47" s="12"/>
    </row>
    <row r="48" spans="1:17" s="2" customFormat="1" ht="23.1" customHeight="1">
      <c r="A48" s="13" t="s">
        <v>732</v>
      </c>
      <c r="B48" s="13" t="s">
        <v>733</v>
      </c>
      <c r="C48" s="3" t="s">
        <v>734</v>
      </c>
      <c r="D48" s="12" t="s">
        <v>730</v>
      </c>
      <c r="E48" s="12" t="s">
        <v>735</v>
      </c>
      <c r="F48" s="19" t="s">
        <v>264</v>
      </c>
      <c r="G48" s="6"/>
      <c r="H48" s="25">
        <f>일위대가!I341</f>
        <v>136196</v>
      </c>
      <c r="I48" s="25">
        <f t="shared" si="5"/>
        <v>136196</v>
      </c>
      <c r="J48" s="25"/>
      <c r="K48" s="25">
        <f>일위대가!L341</f>
        <v>462198</v>
      </c>
      <c r="L48" s="25">
        <f t="shared" si="6"/>
        <v>462198</v>
      </c>
      <c r="M48" s="25">
        <f>일위대가!N341</f>
        <v>2586</v>
      </c>
      <c r="N48" s="25">
        <f t="shared" si="7"/>
        <v>2586</v>
      </c>
      <c r="O48" s="25">
        <f t="shared" si="8"/>
        <v>600980</v>
      </c>
      <c r="P48" s="25">
        <f t="shared" si="9"/>
        <v>600980</v>
      </c>
      <c r="Q48" s="12"/>
    </row>
    <row r="49" spans="1:17" s="2" customFormat="1" ht="23.1" customHeight="1">
      <c r="A49" s="13" t="s">
        <v>736</v>
      </c>
      <c r="B49" s="13" t="s">
        <v>737</v>
      </c>
      <c r="C49" s="3" t="s">
        <v>738</v>
      </c>
      <c r="D49" s="12" t="s">
        <v>739</v>
      </c>
      <c r="E49" s="12"/>
      <c r="F49" s="19" t="s">
        <v>740</v>
      </c>
      <c r="G49" s="6"/>
      <c r="H49" s="25">
        <f>일위대가!I347</f>
        <v>586</v>
      </c>
      <c r="I49" s="25">
        <f t="shared" si="5"/>
        <v>586</v>
      </c>
      <c r="J49" s="25"/>
      <c r="K49" s="25">
        <f>일위대가!L347</f>
        <v>19549</v>
      </c>
      <c r="L49" s="25">
        <f t="shared" si="6"/>
        <v>19549</v>
      </c>
      <c r="M49" s="25">
        <f>일위대가!N347</f>
        <v>0</v>
      </c>
      <c r="N49" s="25">
        <f t="shared" si="7"/>
        <v>0</v>
      </c>
      <c r="O49" s="25">
        <f t="shared" si="8"/>
        <v>20135</v>
      </c>
      <c r="P49" s="25">
        <f t="shared" si="9"/>
        <v>20135</v>
      </c>
      <c r="Q49" s="12"/>
    </row>
    <row r="50" spans="1:17" s="2" customFormat="1" ht="23.1" customHeight="1">
      <c r="A50" s="13" t="s">
        <v>741</v>
      </c>
      <c r="B50" s="13" t="s">
        <v>742</v>
      </c>
      <c r="C50" s="3" t="s">
        <v>743</v>
      </c>
      <c r="D50" s="12" t="s">
        <v>744</v>
      </c>
      <c r="E50" s="12" t="s">
        <v>318</v>
      </c>
      <c r="F50" s="19" t="s">
        <v>264</v>
      </c>
      <c r="G50" s="6"/>
      <c r="H50" s="25">
        <f>일위대가!I356</f>
        <v>5619</v>
      </c>
      <c r="I50" s="25">
        <f t="shared" si="5"/>
        <v>5619</v>
      </c>
      <c r="J50" s="25"/>
      <c r="K50" s="25">
        <f>일위대가!L356</f>
        <v>49921</v>
      </c>
      <c r="L50" s="25">
        <f t="shared" si="6"/>
        <v>49921</v>
      </c>
      <c r="M50" s="25">
        <f>일위대가!N356</f>
        <v>5493</v>
      </c>
      <c r="N50" s="25">
        <f t="shared" si="7"/>
        <v>5493</v>
      </c>
      <c r="O50" s="25">
        <f t="shared" si="8"/>
        <v>61033</v>
      </c>
      <c r="P50" s="25">
        <f t="shared" si="9"/>
        <v>61033</v>
      </c>
      <c r="Q50" s="12"/>
    </row>
    <row r="51" spans="1:17" s="2" customFormat="1" ht="23.1" customHeight="1">
      <c r="A51" s="13" t="s">
        <v>745</v>
      </c>
      <c r="B51" s="13" t="s">
        <v>746</v>
      </c>
      <c r="C51" s="3" t="s">
        <v>747</v>
      </c>
      <c r="D51" s="12" t="s">
        <v>748</v>
      </c>
      <c r="E51" s="12"/>
      <c r="F51" s="19" t="s">
        <v>264</v>
      </c>
      <c r="G51" s="6"/>
      <c r="H51" s="25">
        <f>일위대가!I363</f>
        <v>121950</v>
      </c>
      <c r="I51" s="25">
        <f t="shared" si="5"/>
        <v>121950</v>
      </c>
      <c r="J51" s="25"/>
      <c r="K51" s="25">
        <f>일위대가!L363</f>
        <v>3118098</v>
      </c>
      <c r="L51" s="25">
        <f t="shared" si="6"/>
        <v>3118098</v>
      </c>
      <c r="M51" s="25">
        <f>일위대가!N363</f>
        <v>111873</v>
      </c>
      <c r="N51" s="25">
        <f t="shared" si="7"/>
        <v>111873</v>
      </c>
      <c r="O51" s="25">
        <f t="shared" si="8"/>
        <v>3351921</v>
      </c>
      <c r="P51" s="25">
        <f t="shared" si="9"/>
        <v>3351921</v>
      </c>
      <c r="Q51" s="12"/>
    </row>
    <row r="52" spans="1:17" s="2" customFormat="1" ht="23.1" customHeight="1">
      <c r="A52" s="13" t="s">
        <v>749</v>
      </c>
      <c r="B52" s="13" t="s">
        <v>750</v>
      </c>
      <c r="C52" s="3" t="s">
        <v>751</v>
      </c>
      <c r="D52" s="12" t="s">
        <v>752</v>
      </c>
      <c r="E52" s="12"/>
      <c r="F52" s="19" t="s">
        <v>753</v>
      </c>
      <c r="G52" s="6"/>
      <c r="H52" s="25">
        <f>일위대가!I370</f>
        <v>92850</v>
      </c>
      <c r="I52" s="25">
        <f t="shared" si="5"/>
        <v>92850</v>
      </c>
      <c r="J52" s="25"/>
      <c r="K52" s="25">
        <f>일위대가!L370</f>
        <v>1354325</v>
      </c>
      <c r="L52" s="25">
        <f t="shared" si="6"/>
        <v>1354325</v>
      </c>
      <c r="M52" s="25">
        <f>일위대가!N370</f>
        <v>205650</v>
      </c>
      <c r="N52" s="25">
        <f t="shared" si="7"/>
        <v>205650</v>
      </c>
      <c r="O52" s="25">
        <f t="shared" si="8"/>
        <v>1652825</v>
      </c>
      <c r="P52" s="25">
        <f t="shared" si="9"/>
        <v>1652825</v>
      </c>
      <c r="Q52" s="12"/>
    </row>
    <row r="53" spans="1:17" s="2" customFormat="1" ht="23.1" customHeight="1">
      <c r="A53" s="13"/>
      <c r="B53" s="13"/>
      <c r="C53" s="3"/>
      <c r="D53" s="12"/>
      <c r="E53" s="12"/>
      <c r="F53" s="19"/>
      <c r="G53" s="6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1:17" s="2" customFormat="1" ht="23.1" customHeight="1">
      <c r="A54" s="13"/>
      <c r="B54" s="13"/>
      <c r="C54" s="3"/>
      <c r="D54" s="12"/>
      <c r="E54" s="12"/>
      <c r="F54" s="19"/>
      <c r="G54" s="6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1:17" s="2" customFormat="1" ht="23.1" customHeight="1">
      <c r="A55" s="13"/>
      <c r="B55" s="13"/>
      <c r="C55" s="3"/>
      <c r="D55" s="12"/>
      <c r="E55" s="12"/>
      <c r="F55" s="19"/>
      <c r="G55" s="6"/>
      <c r="H55" s="25"/>
      <c r="I55" s="25"/>
      <c r="J55" s="25"/>
      <c r="K55" s="25"/>
      <c r="L55" s="25"/>
      <c r="M55" s="25"/>
      <c r="N55" s="25"/>
      <c r="O55" s="25"/>
      <c r="P55" s="25"/>
      <c r="Q55" s="12"/>
    </row>
  </sheetData>
  <mergeCells count="13">
    <mergeCell ref="A2:A3"/>
    <mergeCell ref="B2:B3"/>
    <mergeCell ref="C2:C3"/>
    <mergeCell ref="D2:D3"/>
    <mergeCell ref="E2:E3"/>
    <mergeCell ref="C1:N1"/>
    <mergeCell ref="M2:N2"/>
    <mergeCell ref="J2:L2"/>
    <mergeCell ref="Q2:Q3"/>
    <mergeCell ref="P2:P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393"/>
  <sheetViews>
    <sheetView showZeros="0" topLeftCell="D1" workbookViewId="0">
      <pane ySplit="3" topLeftCell="A4" activePane="bottomLeft" state="frozen"/>
      <selection activeCell="E21" sqref="E21"/>
      <selection pane="bottomLeft" activeCell="E21" sqref="E21"/>
    </sheetView>
  </sheetViews>
  <sheetFormatPr defaultRowHeight="23.25" customHeight="1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>
      <c r="A1" s="43"/>
      <c r="B1" s="13" t="s">
        <v>921</v>
      </c>
      <c r="D1" s="194" t="s">
        <v>945</v>
      </c>
      <c r="E1" s="192"/>
      <c r="F1" s="192"/>
      <c r="G1" s="192"/>
      <c r="H1" s="192"/>
      <c r="I1" s="192"/>
      <c r="J1" s="192"/>
      <c r="K1" s="192"/>
      <c r="L1" s="192"/>
      <c r="M1" s="192"/>
      <c r="N1" s="192"/>
      <c r="W1" s="190" t="s">
        <v>51</v>
      </c>
      <c r="X1" s="190"/>
      <c r="Y1" s="190"/>
      <c r="Z1" s="18"/>
      <c r="AA1" s="18" t="s">
        <v>56</v>
      </c>
      <c r="AB1" s="18"/>
      <c r="AC1" s="18"/>
      <c r="AD1" s="18"/>
      <c r="AE1" s="18"/>
    </row>
    <row r="2" spans="1:31" s="14" customFormat="1" ht="23.25" customHeight="1">
      <c r="A2" s="184" t="s">
        <v>39</v>
      </c>
      <c r="B2" s="184" t="s">
        <v>67</v>
      </c>
      <c r="C2" s="184" t="s">
        <v>40</v>
      </c>
      <c r="D2" s="185" t="s">
        <v>45</v>
      </c>
      <c r="E2" s="185" t="s">
        <v>46</v>
      </c>
      <c r="F2" s="186" t="s">
        <v>0</v>
      </c>
      <c r="G2" s="186" t="s">
        <v>1</v>
      </c>
      <c r="H2" s="186" t="s">
        <v>25</v>
      </c>
      <c r="I2" s="186"/>
      <c r="J2" s="186" t="s">
        <v>26</v>
      </c>
      <c r="K2" s="186"/>
      <c r="L2" s="186"/>
      <c r="M2" s="186" t="s">
        <v>27</v>
      </c>
      <c r="N2" s="186"/>
      <c r="O2" s="16"/>
      <c r="P2" s="186" t="s">
        <v>8</v>
      </c>
      <c r="Q2" s="185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77</v>
      </c>
      <c r="AB2" s="27" t="s">
        <v>76</v>
      </c>
      <c r="AC2" s="27" t="s">
        <v>57</v>
      </c>
      <c r="AD2" s="27" t="s">
        <v>59</v>
      </c>
      <c r="AE2" s="27" t="s">
        <v>58</v>
      </c>
    </row>
    <row r="3" spans="1:31" s="14" customFormat="1" ht="23.25" customHeight="1">
      <c r="A3" s="184"/>
      <c r="B3" s="184"/>
      <c r="C3" s="184"/>
      <c r="D3" s="185"/>
      <c r="E3" s="185"/>
      <c r="F3" s="186"/>
      <c r="G3" s="186"/>
      <c r="H3" s="16" t="s">
        <v>32</v>
      </c>
      <c r="I3" s="16" t="s">
        <v>33</v>
      </c>
      <c r="J3" s="16" t="s">
        <v>1</v>
      </c>
      <c r="K3" s="16" t="s">
        <v>32</v>
      </c>
      <c r="L3" s="16" t="s">
        <v>33</v>
      </c>
      <c r="M3" s="16" t="s">
        <v>34</v>
      </c>
      <c r="N3" s="16" t="s">
        <v>33</v>
      </c>
      <c r="O3" s="16" t="s">
        <v>41</v>
      </c>
      <c r="P3" s="186"/>
      <c r="Q3" s="185"/>
      <c r="W3" s="2"/>
      <c r="X3" s="2"/>
      <c r="Y3" s="2"/>
      <c r="Z3" s="2"/>
      <c r="AA3" s="23"/>
      <c r="AB3" s="23"/>
      <c r="AC3" s="23"/>
      <c r="AD3" s="23">
        <v>1</v>
      </c>
      <c r="AE3" s="23">
        <v>1</v>
      </c>
    </row>
    <row r="4" spans="1:31" ht="23.25" customHeight="1">
      <c r="A4" s="13" t="s">
        <v>774</v>
      </c>
      <c r="B4" s="13" t="s">
        <v>775</v>
      </c>
      <c r="C4" s="1" t="s">
        <v>776</v>
      </c>
      <c r="D4" s="187" t="s">
        <v>773</v>
      </c>
      <c r="E4" s="189"/>
      <c r="F4" s="19"/>
      <c r="G4" s="15"/>
      <c r="H4" s="15"/>
      <c r="I4" s="36"/>
      <c r="J4" s="15"/>
      <c r="K4" s="15"/>
      <c r="L4" s="36"/>
      <c r="M4" s="15"/>
      <c r="N4" s="36"/>
      <c r="O4" s="15"/>
      <c r="P4" s="15"/>
      <c r="Q4" s="12"/>
    </row>
    <row r="5" spans="1:31" ht="23.25" customHeight="1">
      <c r="A5" s="13" t="s">
        <v>449</v>
      </c>
      <c r="B5" s="13" t="s">
        <v>561</v>
      </c>
      <c r="C5" s="1" t="s">
        <v>363</v>
      </c>
      <c r="D5" s="12" t="s">
        <v>350</v>
      </c>
      <c r="E5" s="12" t="s">
        <v>364</v>
      </c>
      <c r="F5" s="19" t="s">
        <v>352</v>
      </c>
      <c r="G5" s="15">
        <f>일위노임!G6</f>
        <v>0.2</v>
      </c>
      <c r="H5" s="15">
        <f>합산자재!H78</f>
        <v>0</v>
      </c>
      <c r="I5" s="36" t="str">
        <f>IF(G5*H5&lt;&gt;0, TRUNC(G5*H5, 1), "")</f>
        <v/>
      </c>
      <c r="J5" s="15">
        <v>0.2</v>
      </c>
      <c r="K5" s="15">
        <f>합산자재!I78</f>
        <v>165545</v>
      </c>
      <c r="L5" s="36">
        <f>IF(G5*K5&lt;&gt;0, TRUNC(G5*K5, 1), "")</f>
        <v>33109</v>
      </c>
      <c r="M5" s="15">
        <f>합산자재!J78</f>
        <v>0</v>
      </c>
      <c r="N5" s="36" t="str">
        <f>IF(G5*M5&lt;&gt;0, TRUNC(G5*M5, 1), "")</f>
        <v/>
      </c>
      <c r="O5" s="15">
        <f>IF((H5+K5+M5)=0, "", (H5+K5+M5))</f>
        <v>165545</v>
      </c>
      <c r="P5" s="15">
        <f>IF(SUM(I5,L5,N5)&lt;&gt;0,SUM(I5,L5,N5),"")</f>
        <v>33109</v>
      </c>
      <c r="Q5" s="12"/>
      <c r="AE5" s="2">
        <f>L5</f>
        <v>33109</v>
      </c>
    </row>
    <row r="6" spans="1:31" ht="23.25" customHeight="1">
      <c r="B6" s="13" t="s">
        <v>755</v>
      </c>
      <c r="D6" s="12" t="s">
        <v>756</v>
      </c>
      <c r="E6" s="12"/>
      <c r="F6" s="19"/>
      <c r="G6" s="15"/>
      <c r="H6" s="15"/>
      <c r="I6" s="36">
        <f>TRUNC(SUM(I4:I5))</f>
        <v>0</v>
      </c>
      <c r="J6" s="15"/>
      <c r="K6" s="15"/>
      <c r="L6" s="36">
        <f>TRUNC(SUM(L4:L5))</f>
        <v>33109</v>
      </c>
      <c r="M6" s="15"/>
      <c r="N6" s="36">
        <f>TRUNC(SUM(N4:N5))</f>
        <v>0</v>
      </c>
      <c r="O6" s="15" t="str">
        <f>IF((H6+K6+M6)=0, "", (H6+K6+M6))</f>
        <v/>
      </c>
      <c r="P6" s="15">
        <f>IF(SUM(I6,L6,N6)&lt;&gt;0,SUM(I6,L6,N6),"")</f>
        <v>33109</v>
      </c>
      <c r="Q6" s="12"/>
      <c r="AE6" s="2">
        <f>TRUNC(SUM(AE4:AE5))</f>
        <v>33109</v>
      </c>
    </row>
    <row r="7" spans="1:31" ht="23.25" customHeight="1">
      <c r="D7" s="12"/>
      <c r="E7" s="12"/>
      <c r="F7" s="19"/>
      <c r="G7" s="15"/>
      <c r="H7" s="15"/>
      <c r="I7" s="36"/>
      <c r="J7" s="15"/>
      <c r="K7" s="15"/>
      <c r="L7" s="36"/>
      <c r="M7" s="15"/>
      <c r="N7" s="36"/>
      <c r="O7" s="15"/>
      <c r="P7" s="15"/>
      <c r="Q7" s="12"/>
    </row>
    <row r="8" spans="1:31" ht="23.25" customHeight="1">
      <c r="A8" s="13" t="s">
        <v>778</v>
      </c>
      <c r="B8" s="13" t="s">
        <v>775</v>
      </c>
      <c r="C8" s="1" t="s">
        <v>779</v>
      </c>
      <c r="D8" s="187" t="s">
        <v>777</v>
      </c>
      <c r="E8" s="189"/>
      <c r="F8" s="19"/>
      <c r="G8" s="15"/>
      <c r="H8" s="15"/>
      <c r="I8" s="36"/>
      <c r="J8" s="15"/>
      <c r="K8" s="15"/>
      <c r="L8" s="36"/>
      <c r="M8" s="15"/>
      <c r="N8" s="36"/>
      <c r="O8" s="15"/>
      <c r="P8" s="15"/>
      <c r="Q8" s="12"/>
    </row>
    <row r="9" spans="1:31" ht="23.25" customHeight="1">
      <c r="A9" s="13" t="s">
        <v>449</v>
      </c>
      <c r="B9" s="13" t="s">
        <v>567</v>
      </c>
      <c r="C9" s="1" t="s">
        <v>363</v>
      </c>
      <c r="D9" s="12" t="s">
        <v>350</v>
      </c>
      <c r="E9" s="12" t="s">
        <v>364</v>
      </c>
      <c r="F9" s="19" t="s">
        <v>352</v>
      </c>
      <c r="G9" s="15">
        <f>일위노임!G9</f>
        <v>0.11</v>
      </c>
      <c r="H9" s="15">
        <f>합산자재!H78</f>
        <v>0</v>
      </c>
      <c r="I9" s="36" t="str">
        <f>IF(G9*H9&lt;&gt;0, TRUNC(G9*H9, 1), "")</f>
        <v/>
      </c>
      <c r="J9" s="15">
        <v>0.11</v>
      </c>
      <c r="K9" s="15">
        <f>합산자재!I78</f>
        <v>165545</v>
      </c>
      <c r="L9" s="36">
        <f>IF(G9*K9&lt;&gt;0, TRUNC(G9*K9, 1), "")</f>
        <v>18209.900000000001</v>
      </c>
      <c r="M9" s="15">
        <f>합산자재!J78</f>
        <v>0</v>
      </c>
      <c r="N9" s="36" t="str">
        <f>IF(G9*M9&lt;&gt;0, TRUNC(G9*M9, 1), "")</f>
        <v/>
      </c>
      <c r="O9" s="15">
        <f>IF((H9+K9+M9)=0, "", (H9+K9+M9))</f>
        <v>165545</v>
      </c>
      <c r="P9" s="15">
        <f>IF(SUM(I9,L9,N9)&lt;&gt;0,SUM(I9,L9,N9),"")</f>
        <v>18209.900000000001</v>
      </c>
      <c r="Q9" s="12"/>
      <c r="AE9" s="2">
        <f>L9</f>
        <v>18209.900000000001</v>
      </c>
    </row>
    <row r="10" spans="1:31" ht="23.25" customHeight="1">
      <c r="B10" s="13" t="s">
        <v>755</v>
      </c>
      <c r="D10" s="12" t="s">
        <v>756</v>
      </c>
      <c r="E10" s="12"/>
      <c r="F10" s="19"/>
      <c r="G10" s="15"/>
      <c r="H10" s="15"/>
      <c r="I10" s="36">
        <f>TRUNC(SUM(I8:I9))</f>
        <v>0</v>
      </c>
      <c r="J10" s="15"/>
      <c r="K10" s="15"/>
      <c r="L10" s="36">
        <f>TRUNC(SUM(L8:L9))</f>
        <v>18209</v>
      </c>
      <c r="M10" s="15"/>
      <c r="N10" s="36">
        <f>TRUNC(SUM(N8:N9))</f>
        <v>0</v>
      </c>
      <c r="O10" s="15" t="str">
        <f>IF((H10+K10+M10)=0, "", (H10+K10+M10))</f>
        <v/>
      </c>
      <c r="P10" s="15">
        <f>IF(SUM(I10,L10,N10)&lt;&gt;0,SUM(I10,L10,N10),"")</f>
        <v>18209</v>
      </c>
      <c r="Q10" s="12"/>
      <c r="AE10" s="2">
        <f>TRUNC(SUM(AE8:AE9))</f>
        <v>18209</v>
      </c>
    </row>
    <row r="11" spans="1:31" ht="23.25" customHeight="1">
      <c r="D11" s="12"/>
      <c r="E11" s="12"/>
      <c r="F11" s="19"/>
      <c r="G11" s="15"/>
      <c r="H11" s="15"/>
      <c r="I11" s="36"/>
      <c r="J11" s="15"/>
      <c r="K11" s="15"/>
      <c r="L11" s="36"/>
      <c r="M11" s="15"/>
      <c r="N11" s="36"/>
      <c r="O11" s="15"/>
      <c r="P11" s="15"/>
      <c r="Q11" s="12"/>
    </row>
    <row r="12" spans="1:31" ht="23.25" customHeight="1">
      <c r="A12" s="13" t="s">
        <v>781</v>
      </c>
      <c r="B12" s="13" t="s">
        <v>775</v>
      </c>
      <c r="C12" s="1" t="s">
        <v>782</v>
      </c>
      <c r="D12" s="187" t="s">
        <v>780</v>
      </c>
      <c r="E12" s="189"/>
      <c r="F12" s="19"/>
      <c r="G12" s="15"/>
      <c r="H12" s="15"/>
      <c r="I12" s="36"/>
      <c r="J12" s="15"/>
      <c r="K12" s="15"/>
      <c r="L12" s="36"/>
      <c r="M12" s="15"/>
      <c r="N12" s="36"/>
      <c r="O12" s="15"/>
      <c r="P12" s="15"/>
      <c r="Q12" s="12"/>
    </row>
    <row r="13" spans="1:31" ht="23.25" customHeight="1">
      <c r="A13" s="13" t="s">
        <v>559</v>
      </c>
      <c r="B13" s="13" t="s">
        <v>571</v>
      </c>
      <c r="C13" s="1" t="s">
        <v>560</v>
      </c>
      <c r="D13" s="12" t="s">
        <v>562</v>
      </c>
      <c r="E13" s="12" t="s">
        <v>563</v>
      </c>
      <c r="F13" s="19" t="s">
        <v>564</v>
      </c>
      <c r="G13" s="15">
        <v>0.1</v>
      </c>
      <c r="H13" s="15">
        <f>일대목차!H4</f>
        <v>0</v>
      </c>
      <c r="I13" s="36" t="str">
        <f>IF(G13*H13&lt;&gt;0, TRUNC(G13*H13, 1), "")</f>
        <v/>
      </c>
      <c r="J13" s="15">
        <v>0.1</v>
      </c>
      <c r="K13" s="15">
        <f>일대목차!K4</f>
        <v>33109</v>
      </c>
      <c r="L13" s="36">
        <f>IF(G13*K13&lt;&gt;0, TRUNC(G13*K13, 1), "")</f>
        <v>3310.9</v>
      </c>
      <c r="M13" s="15">
        <f>일대목차!M4</f>
        <v>0</v>
      </c>
      <c r="N13" s="36" t="str">
        <f>IF(G13*M13&lt;&gt;0, TRUNC(G13*M13, 1), "")</f>
        <v/>
      </c>
      <c r="O13" s="15">
        <f>IF((H13+K13+M13)=0, "", (H13+K13+M13))</f>
        <v>33109</v>
      </c>
      <c r="P13" s="15">
        <f>IF(SUM(I13,L13,N13)&lt;&gt;0,SUM(I13,L13,N13),"")</f>
        <v>3310.9</v>
      </c>
      <c r="Q13" s="12" t="s">
        <v>561</v>
      </c>
      <c r="R13" s="2" t="s">
        <v>757</v>
      </c>
    </row>
    <row r="14" spans="1:31" ht="23.25" customHeight="1">
      <c r="A14" s="13" t="s">
        <v>434</v>
      </c>
      <c r="B14" s="13" t="s">
        <v>571</v>
      </c>
      <c r="C14" s="1" t="s">
        <v>328</v>
      </c>
      <c r="D14" s="12" t="s">
        <v>329</v>
      </c>
      <c r="E14" s="12" t="s">
        <v>330</v>
      </c>
      <c r="F14" s="19" t="s">
        <v>331</v>
      </c>
      <c r="G14" s="15">
        <v>0.9</v>
      </c>
      <c r="H14" s="15">
        <f>합산자재!H66</f>
        <v>517</v>
      </c>
      <c r="I14" s="36">
        <f>IF(G14*H14&lt;&gt;0, TRUNC(G14*H14, 1), "")</f>
        <v>465.3</v>
      </c>
      <c r="J14" s="15">
        <v>0.9</v>
      </c>
      <c r="K14" s="15">
        <f>합산자재!I66</f>
        <v>1097</v>
      </c>
      <c r="L14" s="36">
        <f>IF(G14*K14&lt;&gt;0, TRUNC(G14*K14, 1), "")</f>
        <v>987.3</v>
      </c>
      <c r="M14" s="15">
        <f>합산자재!J66</f>
        <v>479</v>
      </c>
      <c r="N14" s="36">
        <f>IF(G14*M14&lt;&gt;0, TRUNC(G14*M14, 1), "")</f>
        <v>431.1</v>
      </c>
      <c r="O14" s="15">
        <f>IF((H14+K14+M14)=0, "", (H14+K14+M14))</f>
        <v>2093</v>
      </c>
      <c r="P14" s="15">
        <f>IF(SUM(I14,L14,N14)&lt;&gt;0,SUM(I14,L14,N14),"")</f>
        <v>1883.6999999999998</v>
      </c>
      <c r="Q14" s="12" t="s">
        <v>435</v>
      </c>
      <c r="R14" s="2" t="s">
        <v>758</v>
      </c>
    </row>
    <row r="15" spans="1:31" ht="23.25" customHeight="1">
      <c r="B15" s="13" t="s">
        <v>755</v>
      </c>
      <c r="D15" s="12" t="s">
        <v>756</v>
      </c>
      <c r="E15" s="12"/>
      <c r="F15" s="19"/>
      <c r="G15" s="15"/>
      <c r="H15" s="15"/>
      <c r="I15" s="36">
        <f>TRUNC(SUM(I12:I14))</f>
        <v>465</v>
      </c>
      <c r="J15" s="15"/>
      <c r="K15" s="15"/>
      <c r="L15" s="36">
        <f>TRUNC(SUM(L12:L14))</f>
        <v>4298</v>
      </c>
      <c r="M15" s="15"/>
      <c r="N15" s="36">
        <f>TRUNC(SUM(N12:N14))</f>
        <v>431</v>
      </c>
      <c r="O15" s="15" t="str">
        <f>IF((H15+K15+M15)=0, "", (H15+K15+M15))</f>
        <v/>
      </c>
      <c r="P15" s="15">
        <f>IF(SUM(I15,L15,N15)&lt;&gt;0,SUM(I15,L15,N15),"")</f>
        <v>5194</v>
      </c>
      <c r="Q15" s="12"/>
      <c r="AE15" s="2">
        <f>TRUNC(SUM(AE12:AE14))</f>
        <v>0</v>
      </c>
    </row>
    <row r="16" spans="1:31" ht="23.25" customHeight="1">
      <c r="D16" s="12"/>
      <c r="E16" s="12"/>
      <c r="F16" s="19"/>
      <c r="G16" s="15"/>
      <c r="H16" s="15"/>
      <c r="I16" s="36"/>
      <c r="J16" s="15"/>
      <c r="K16" s="15"/>
      <c r="L16" s="36"/>
      <c r="M16" s="15"/>
      <c r="N16" s="36"/>
      <c r="O16" s="15"/>
      <c r="P16" s="15"/>
      <c r="Q16" s="12"/>
    </row>
    <row r="17" spans="1:31" ht="23.25" customHeight="1">
      <c r="A17" s="13" t="s">
        <v>784</v>
      </c>
      <c r="B17" s="13" t="s">
        <v>775</v>
      </c>
      <c r="C17" s="1" t="s">
        <v>785</v>
      </c>
      <c r="D17" s="187" t="s">
        <v>783</v>
      </c>
      <c r="E17" s="189"/>
      <c r="F17" s="19"/>
      <c r="G17" s="15"/>
      <c r="H17" s="15"/>
      <c r="I17" s="36"/>
      <c r="J17" s="15"/>
      <c r="K17" s="15"/>
      <c r="L17" s="36"/>
      <c r="M17" s="15"/>
      <c r="N17" s="36"/>
      <c r="O17" s="15"/>
      <c r="P17" s="15"/>
      <c r="Q17" s="12"/>
    </row>
    <row r="18" spans="1:31" ht="23.25" customHeight="1">
      <c r="A18" s="13" t="s">
        <v>565</v>
      </c>
      <c r="B18" s="13" t="s">
        <v>576</v>
      </c>
      <c r="C18" s="1" t="s">
        <v>566</v>
      </c>
      <c r="D18" s="12" t="s">
        <v>568</v>
      </c>
      <c r="E18" s="12" t="s">
        <v>563</v>
      </c>
      <c r="F18" s="19" t="s">
        <v>564</v>
      </c>
      <c r="G18" s="15">
        <v>0.1</v>
      </c>
      <c r="H18" s="15">
        <f>일대목차!H5</f>
        <v>0</v>
      </c>
      <c r="I18" s="36" t="str">
        <f>IF(G18*H18&lt;&gt;0, TRUNC(G18*H18, 1), "")</f>
        <v/>
      </c>
      <c r="J18" s="15">
        <v>0.1</v>
      </c>
      <c r="K18" s="15">
        <f>일대목차!K5</f>
        <v>18209</v>
      </c>
      <c r="L18" s="36">
        <f>IF(G18*K18&lt;&gt;0, TRUNC(G18*K18, 1), "")</f>
        <v>1820.9</v>
      </c>
      <c r="M18" s="15">
        <f>일대목차!M5</f>
        <v>0</v>
      </c>
      <c r="N18" s="36" t="str">
        <f>IF(G18*M18&lt;&gt;0, TRUNC(G18*M18, 1), "")</f>
        <v/>
      </c>
      <c r="O18" s="15">
        <f>IF((H18+K18+M18)=0, "", (H18+K18+M18))</f>
        <v>18209</v>
      </c>
      <c r="P18" s="15">
        <f>IF(SUM(I18,L18,N18)&lt;&gt;0,SUM(I18,L18,N18),"")</f>
        <v>1820.9</v>
      </c>
      <c r="Q18" s="12" t="s">
        <v>567</v>
      </c>
      <c r="R18" s="2" t="s">
        <v>757</v>
      </c>
    </row>
    <row r="19" spans="1:31" ht="23.25" customHeight="1">
      <c r="A19" s="13" t="s">
        <v>436</v>
      </c>
      <c r="B19" s="13" t="s">
        <v>576</v>
      </c>
      <c r="C19" s="1" t="s">
        <v>335</v>
      </c>
      <c r="D19" s="12" t="s">
        <v>336</v>
      </c>
      <c r="E19" s="12" t="s">
        <v>330</v>
      </c>
      <c r="F19" s="19" t="s">
        <v>331</v>
      </c>
      <c r="G19" s="15">
        <v>0.9</v>
      </c>
      <c r="H19" s="15">
        <f>합산자재!H67</f>
        <v>517</v>
      </c>
      <c r="I19" s="36">
        <f>IF(G19*H19&lt;&gt;0, TRUNC(G19*H19, 1), "")</f>
        <v>465.3</v>
      </c>
      <c r="J19" s="15">
        <v>0.9</v>
      </c>
      <c r="K19" s="15">
        <f>합산자재!I67</f>
        <v>1097</v>
      </c>
      <c r="L19" s="36">
        <f>IF(G19*K19&lt;&gt;0, TRUNC(G19*K19, 1), "")</f>
        <v>987.3</v>
      </c>
      <c r="M19" s="15">
        <f>합산자재!J67</f>
        <v>479</v>
      </c>
      <c r="N19" s="36">
        <f>IF(G19*M19&lt;&gt;0, TRUNC(G19*M19, 1), "")</f>
        <v>431.1</v>
      </c>
      <c r="O19" s="15">
        <f>IF((H19+K19+M19)=0, "", (H19+K19+M19))</f>
        <v>2093</v>
      </c>
      <c r="P19" s="15">
        <f>IF(SUM(I19,L19,N19)&lt;&gt;0,SUM(I19,L19,N19),"")</f>
        <v>1883.6999999999998</v>
      </c>
      <c r="Q19" s="12" t="s">
        <v>435</v>
      </c>
      <c r="R19" s="2" t="s">
        <v>758</v>
      </c>
    </row>
    <row r="20" spans="1:31" ht="23.25" customHeight="1">
      <c r="B20" s="13" t="s">
        <v>755</v>
      </c>
      <c r="D20" s="12" t="s">
        <v>756</v>
      </c>
      <c r="E20" s="12"/>
      <c r="F20" s="19"/>
      <c r="G20" s="15"/>
      <c r="H20" s="15"/>
      <c r="I20" s="36">
        <f>TRUNC(SUM(I17:I19))</f>
        <v>465</v>
      </c>
      <c r="J20" s="15"/>
      <c r="K20" s="15"/>
      <c r="L20" s="36">
        <f>TRUNC(SUM(L17:L19))</f>
        <v>2808</v>
      </c>
      <c r="M20" s="15"/>
      <c r="N20" s="36">
        <f>TRUNC(SUM(N17:N19))</f>
        <v>431</v>
      </c>
      <c r="O20" s="15" t="str">
        <f>IF((H20+K20+M20)=0, "", (H20+K20+M20))</f>
        <v/>
      </c>
      <c r="P20" s="15">
        <f>IF(SUM(I20,L20,N20)&lt;&gt;0,SUM(I20,L20,N20),"")</f>
        <v>3704</v>
      </c>
      <c r="Q20" s="12"/>
      <c r="AE20" s="2">
        <f>TRUNC(SUM(AE17:AE19))</f>
        <v>0</v>
      </c>
    </row>
    <row r="21" spans="1:31" ht="23.25" customHeight="1">
      <c r="D21" s="12"/>
      <c r="E21" s="12"/>
      <c r="F21" s="19"/>
      <c r="G21" s="15"/>
      <c r="H21" s="15"/>
      <c r="I21" s="36"/>
      <c r="J21" s="15"/>
      <c r="K21" s="15"/>
      <c r="L21" s="36"/>
      <c r="M21" s="15"/>
      <c r="N21" s="36"/>
      <c r="O21" s="15"/>
      <c r="P21" s="15"/>
      <c r="Q21" s="12"/>
    </row>
    <row r="22" spans="1:31" ht="23.25" customHeight="1">
      <c r="A22" s="13" t="s">
        <v>787</v>
      </c>
      <c r="B22" s="13" t="s">
        <v>775</v>
      </c>
      <c r="C22" s="1" t="s">
        <v>788</v>
      </c>
      <c r="D22" s="187" t="s">
        <v>786</v>
      </c>
      <c r="E22" s="189"/>
      <c r="F22" s="19"/>
      <c r="G22" s="15"/>
      <c r="H22" s="15"/>
      <c r="I22" s="36"/>
      <c r="J22" s="15"/>
      <c r="K22" s="15"/>
      <c r="L22" s="36"/>
      <c r="M22" s="15"/>
      <c r="N22" s="36"/>
      <c r="O22" s="15"/>
      <c r="P22" s="15"/>
      <c r="Q22" s="12"/>
    </row>
    <row r="23" spans="1:31" ht="23.25" customHeight="1">
      <c r="A23" s="13" t="s">
        <v>404</v>
      </c>
      <c r="B23" s="13" t="s">
        <v>580</v>
      </c>
      <c r="C23" s="1" t="s">
        <v>239</v>
      </c>
      <c r="D23" s="12" t="s">
        <v>240</v>
      </c>
      <c r="E23" s="12" t="s">
        <v>241</v>
      </c>
      <c r="F23" s="19" t="s">
        <v>121</v>
      </c>
      <c r="G23" s="15">
        <v>1</v>
      </c>
      <c r="H23" s="15">
        <f>합산자재!H36</f>
        <v>88</v>
      </c>
      <c r="I23" s="36">
        <f>IF(G23*H23&lt;&gt;0, TRUNC(G23*H23, 1), "")</f>
        <v>88</v>
      </c>
      <c r="J23" s="15">
        <v>1</v>
      </c>
      <c r="K23" s="15">
        <f>합산자재!I36</f>
        <v>0</v>
      </c>
      <c r="L23" s="36" t="str">
        <f>IF(G23*K23&lt;&gt;0, TRUNC(G23*K23, 1), "")</f>
        <v/>
      </c>
      <c r="M23" s="15">
        <f>합산자재!J36</f>
        <v>0</v>
      </c>
      <c r="N23" s="36" t="str">
        <f>IF(G23*M23&lt;&gt;0, TRUNC(G23*M23, 1), "")</f>
        <v/>
      </c>
      <c r="O23" s="15">
        <f>IF((H23+K23+M23)=0, "", (H23+K23+M23))</f>
        <v>88</v>
      </c>
      <c r="P23" s="15">
        <f>IF(SUM(I23,L23,N23)&lt;&gt;0,SUM(I23,L23,N23),"")</f>
        <v>88</v>
      </c>
      <c r="Q23" s="12"/>
    </row>
    <row r="24" spans="1:31" ht="23.25" customHeight="1">
      <c r="A24" s="13" t="s">
        <v>449</v>
      </c>
      <c r="B24" s="13" t="s">
        <v>580</v>
      </c>
      <c r="C24" s="1" t="s">
        <v>363</v>
      </c>
      <c r="D24" s="12" t="s">
        <v>350</v>
      </c>
      <c r="E24" s="12" t="s">
        <v>364</v>
      </c>
      <c r="F24" s="19" t="s">
        <v>352</v>
      </c>
      <c r="G24" s="15">
        <f>일위노임!G12</f>
        <v>1.2999999999999999E-3</v>
      </c>
      <c r="H24" s="15">
        <f>합산자재!H78</f>
        <v>0</v>
      </c>
      <c r="I24" s="36" t="str">
        <f>IF(G24*H24&lt;&gt;0, TRUNC(G24*H24, 1), "")</f>
        <v/>
      </c>
      <c r="J24" s="15">
        <v>1.2999999999999999E-3</v>
      </c>
      <c r="K24" s="15">
        <f>합산자재!I78</f>
        <v>165545</v>
      </c>
      <c r="L24" s="36">
        <f>IF(G24*K24&lt;&gt;0, TRUNC(G24*K24, 1), "")</f>
        <v>215.2</v>
      </c>
      <c r="M24" s="15">
        <f>합산자재!J78</f>
        <v>0</v>
      </c>
      <c r="N24" s="36" t="str">
        <f>IF(G24*M24&lt;&gt;0, TRUNC(G24*M24, 1), "")</f>
        <v/>
      </c>
      <c r="O24" s="15">
        <f>IF((H24+K24+M24)=0, "", (H24+K24+M24))</f>
        <v>165545</v>
      </c>
      <c r="P24" s="15">
        <f>IF(SUM(I24,L24,N24)&lt;&gt;0,SUM(I24,L24,N24),"")</f>
        <v>215.2</v>
      </c>
      <c r="Q24" s="12"/>
      <c r="AE24" s="2">
        <f>L24</f>
        <v>215.2</v>
      </c>
    </row>
    <row r="25" spans="1:31" ht="23.25" customHeight="1">
      <c r="A25" s="13" t="s">
        <v>759</v>
      </c>
      <c r="B25" s="13" t="s">
        <v>580</v>
      </c>
      <c r="C25" s="1" t="s">
        <v>760</v>
      </c>
      <c r="D25" s="12" t="s">
        <v>761</v>
      </c>
      <c r="E25" s="12" t="s">
        <v>762</v>
      </c>
      <c r="F25" s="19" t="s">
        <v>298</v>
      </c>
      <c r="G25" s="15">
        <v>1</v>
      </c>
      <c r="H25" s="15">
        <f>IF(TRUNC((AD26+AC26)/$AE$3,1)*$AE$3-AD26 &lt;0, AC26, TRUNC((AD26+AC26)/$AE$3,1)*$AE$3-AD26)</f>
        <v>6.4000000000000057</v>
      </c>
      <c r="I25" s="36">
        <f>H25</f>
        <v>6.4000000000000057</v>
      </c>
      <c r="J25" s="15">
        <v>1</v>
      </c>
      <c r="K25" s="15"/>
      <c r="L25" s="36" t="str">
        <f>IF(G25*K25&lt;&gt;0, TRUNC(G25*K25, 1), "")</f>
        <v/>
      </c>
      <c r="M25" s="15"/>
      <c r="N25" s="36" t="str">
        <f>IF(G25*M25&lt;&gt;0, TRUNC(G25*M25, 1), "")</f>
        <v/>
      </c>
      <c r="O25" s="15">
        <f>IF((H25+K25+M25)=0, "", (H25+K25+M25))</f>
        <v>6.4000000000000057</v>
      </c>
      <c r="P25" s="15">
        <f>IF(SUM(I25,L25,N25)&lt;&gt;0,SUM(I25,L25,N25),"")</f>
        <v>6.4000000000000057</v>
      </c>
      <c r="Q25" s="12"/>
    </row>
    <row r="26" spans="1:31" ht="23.25" customHeight="1">
      <c r="B26" s="13" t="s">
        <v>755</v>
      </c>
      <c r="D26" s="12" t="s">
        <v>756</v>
      </c>
      <c r="E26" s="12"/>
      <c r="F26" s="19"/>
      <c r="G26" s="15"/>
      <c r="H26" s="15"/>
      <c r="I26" s="36">
        <f>TRUNC(SUM(I22:I25))</f>
        <v>94</v>
      </c>
      <c r="J26" s="15"/>
      <c r="K26" s="15"/>
      <c r="L26" s="36">
        <f>TRUNC(SUM(L22:L25))</f>
        <v>215</v>
      </c>
      <c r="M26" s="15"/>
      <c r="N26" s="36">
        <f>TRUNC(SUM(N22:N25))</f>
        <v>0</v>
      </c>
      <c r="O26" s="15" t="str">
        <f>IF((H26+K26+M26)=0, "", (H26+K26+M26))</f>
        <v/>
      </c>
      <c r="P26" s="15">
        <f>IF(SUM(I26,L26,N26)&lt;&gt;0,SUM(I26,L26,N26),"")</f>
        <v>309</v>
      </c>
      <c r="Q26" s="12"/>
      <c r="AC26" s="2">
        <f>TRUNC(AE26*옵션!$B$36/100,1)</f>
        <v>6.4</v>
      </c>
      <c r="AD26" s="2">
        <f>TRUNC(SUM(L22:L24))</f>
        <v>215</v>
      </c>
      <c r="AE26" s="2">
        <f>TRUNC(SUM(AE22:AE25))</f>
        <v>215</v>
      </c>
    </row>
    <row r="27" spans="1:31" ht="23.25" customHeight="1">
      <c r="D27" s="12"/>
      <c r="E27" s="12"/>
      <c r="F27" s="19"/>
      <c r="G27" s="15"/>
      <c r="H27" s="15"/>
      <c r="I27" s="36"/>
      <c r="J27" s="15"/>
      <c r="K27" s="15"/>
      <c r="L27" s="36"/>
      <c r="M27" s="15"/>
      <c r="N27" s="36"/>
      <c r="O27" s="15"/>
      <c r="P27" s="15"/>
      <c r="Q27" s="12"/>
    </row>
    <row r="28" spans="1:31" ht="23.25" customHeight="1">
      <c r="A28" s="13" t="s">
        <v>790</v>
      </c>
      <c r="B28" s="13" t="s">
        <v>775</v>
      </c>
      <c r="C28" s="1" t="s">
        <v>791</v>
      </c>
      <c r="D28" s="187" t="s">
        <v>789</v>
      </c>
      <c r="E28" s="189"/>
      <c r="F28" s="19"/>
      <c r="G28" s="15"/>
      <c r="H28" s="15"/>
      <c r="I28" s="36"/>
      <c r="J28" s="15"/>
      <c r="K28" s="15"/>
      <c r="L28" s="36"/>
      <c r="M28" s="15"/>
      <c r="N28" s="36"/>
      <c r="O28" s="15"/>
      <c r="P28" s="15"/>
      <c r="Q28" s="12"/>
    </row>
    <row r="29" spans="1:31" ht="23.25" customHeight="1">
      <c r="A29" s="13" t="s">
        <v>449</v>
      </c>
      <c r="B29" s="13" t="s">
        <v>584</v>
      </c>
      <c r="C29" s="1" t="s">
        <v>363</v>
      </c>
      <c r="D29" s="12" t="s">
        <v>350</v>
      </c>
      <c r="E29" s="12" t="s">
        <v>364</v>
      </c>
      <c r="F29" s="19" t="s">
        <v>352</v>
      </c>
      <c r="G29" s="15">
        <f>일위노임!G15</f>
        <v>0.2</v>
      </c>
      <c r="H29" s="15">
        <f>합산자재!H78</f>
        <v>0</v>
      </c>
      <c r="I29" s="36" t="str">
        <f>IF(G29*H29&lt;&gt;0, TRUNC(G29*H29, 1), "")</f>
        <v/>
      </c>
      <c r="J29" s="15">
        <v>0.2</v>
      </c>
      <c r="K29" s="15">
        <f>합산자재!I78</f>
        <v>165545</v>
      </c>
      <c r="L29" s="36">
        <f>IF(G29*K29&lt;&gt;0, TRUNC(G29*K29, 1), "")</f>
        <v>33109</v>
      </c>
      <c r="M29" s="15">
        <f>합산자재!J78</f>
        <v>0</v>
      </c>
      <c r="N29" s="36" t="str">
        <f>IF(G29*M29&lt;&gt;0, TRUNC(G29*M29, 1), "")</f>
        <v/>
      </c>
      <c r="O29" s="15">
        <f>IF((H29+K29+M29)=0, "", (H29+K29+M29))</f>
        <v>165545</v>
      </c>
      <c r="P29" s="15">
        <f>IF(SUM(I29,L29,N29)&lt;&gt;0,SUM(I29,L29,N29),"")</f>
        <v>33109</v>
      </c>
      <c r="Q29" s="12"/>
      <c r="AE29" s="2">
        <f>L29</f>
        <v>33109</v>
      </c>
    </row>
    <row r="30" spans="1:31" ht="23.25" customHeight="1">
      <c r="B30" s="13" t="s">
        <v>755</v>
      </c>
      <c r="D30" s="12" t="s">
        <v>756</v>
      </c>
      <c r="E30" s="12"/>
      <c r="F30" s="19"/>
      <c r="G30" s="15"/>
      <c r="H30" s="15"/>
      <c r="I30" s="36">
        <f>TRUNC(SUM(I28:I29))</f>
        <v>0</v>
      </c>
      <c r="J30" s="15"/>
      <c r="K30" s="15"/>
      <c r="L30" s="36">
        <f>TRUNC(SUM(L28:L29))</f>
        <v>33109</v>
      </c>
      <c r="M30" s="15"/>
      <c r="N30" s="36">
        <f>TRUNC(SUM(N28:N29))</f>
        <v>0</v>
      </c>
      <c r="O30" s="15" t="str">
        <f>IF((H30+K30+M30)=0, "", (H30+K30+M30))</f>
        <v/>
      </c>
      <c r="P30" s="15">
        <f>IF(SUM(I30,L30,N30)&lt;&gt;0,SUM(I30,L30,N30),"")</f>
        <v>33109</v>
      </c>
      <c r="Q30" s="12"/>
      <c r="AE30" s="2">
        <f>TRUNC(SUM(AE28:AE29))</f>
        <v>33109</v>
      </c>
    </row>
    <row r="31" spans="1:31" ht="23.25" customHeight="1">
      <c r="D31" s="12"/>
      <c r="E31" s="12"/>
      <c r="F31" s="19"/>
      <c r="G31" s="15"/>
      <c r="H31" s="15"/>
      <c r="I31" s="36"/>
      <c r="J31" s="15"/>
      <c r="K31" s="15"/>
      <c r="L31" s="36"/>
      <c r="M31" s="15"/>
      <c r="N31" s="36"/>
      <c r="O31" s="15"/>
      <c r="P31" s="15"/>
      <c r="Q31" s="12"/>
    </row>
    <row r="32" spans="1:31" ht="23.25" customHeight="1">
      <c r="A32" s="13" t="s">
        <v>793</v>
      </c>
      <c r="B32" s="13" t="s">
        <v>775</v>
      </c>
      <c r="C32" s="1" t="s">
        <v>794</v>
      </c>
      <c r="D32" s="187" t="s">
        <v>792</v>
      </c>
      <c r="E32" s="189"/>
      <c r="F32" s="19"/>
      <c r="G32" s="15"/>
      <c r="H32" s="15"/>
      <c r="I32" s="36"/>
      <c r="J32" s="15"/>
      <c r="K32" s="15"/>
      <c r="L32" s="36"/>
      <c r="M32" s="15"/>
      <c r="N32" s="36"/>
      <c r="O32" s="15"/>
      <c r="P32" s="15"/>
      <c r="Q32" s="12"/>
    </row>
    <row r="33" spans="1:31" ht="23.25" customHeight="1">
      <c r="A33" s="13" t="s">
        <v>449</v>
      </c>
      <c r="B33" s="13" t="s">
        <v>589</v>
      </c>
      <c r="C33" s="1" t="s">
        <v>363</v>
      </c>
      <c r="D33" s="12" t="s">
        <v>350</v>
      </c>
      <c r="E33" s="12" t="s">
        <v>364</v>
      </c>
      <c r="F33" s="19" t="s">
        <v>352</v>
      </c>
      <c r="G33" s="15">
        <f>일위노임!G18</f>
        <v>1.7999999999999999E-2</v>
      </c>
      <c r="H33" s="15">
        <f>합산자재!H78</f>
        <v>0</v>
      </c>
      <c r="I33" s="36" t="str">
        <f>IF(G33*H33&lt;&gt;0, TRUNC(G33*H33, 1), "")</f>
        <v/>
      </c>
      <c r="J33" s="15">
        <v>1.7999999999999999E-2</v>
      </c>
      <c r="K33" s="15">
        <f>합산자재!I78</f>
        <v>165545</v>
      </c>
      <c r="L33" s="36">
        <f>IF(G33*K33&lt;&gt;0, TRUNC(G33*K33, 1), "")</f>
        <v>2979.8</v>
      </c>
      <c r="M33" s="15">
        <f>합산자재!J78</f>
        <v>0</v>
      </c>
      <c r="N33" s="36" t="str">
        <f>IF(G33*M33&lt;&gt;0, TRUNC(G33*M33, 1), "")</f>
        <v/>
      </c>
      <c r="O33" s="15">
        <f>IF((H33+K33+M33)=0, "", (H33+K33+M33))</f>
        <v>165545</v>
      </c>
      <c r="P33" s="15">
        <f>IF(SUM(I33,L33,N33)&lt;&gt;0,SUM(I33,L33,N33),"")</f>
        <v>2979.8</v>
      </c>
      <c r="Q33" s="12"/>
      <c r="AE33" s="2">
        <f>L33</f>
        <v>2979.8</v>
      </c>
    </row>
    <row r="34" spans="1:31" ht="23.25" customHeight="1">
      <c r="A34" s="13" t="s">
        <v>759</v>
      </c>
      <c r="B34" s="13" t="s">
        <v>589</v>
      </c>
      <c r="C34" s="1" t="s">
        <v>760</v>
      </c>
      <c r="D34" s="12" t="s">
        <v>761</v>
      </c>
      <c r="E34" s="12" t="s">
        <v>762</v>
      </c>
      <c r="F34" s="19" t="s">
        <v>298</v>
      </c>
      <c r="G34" s="15">
        <v>1</v>
      </c>
      <c r="H34" s="15">
        <f>IF(TRUNC((AD35+AC35)/$AE$3,1)*$AE$3-AD35 &lt;0, AC35, TRUNC((AD35+AC35)/$AE$3,1)*$AE$3-AD35)</f>
        <v>89.300000000000182</v>
      </c>
      <c r="I34" s="36">
        <f>H34</f>
        <v>89.300000000000182</v>
      </c>
      <c r="J34" s="15">
        <v>1</v>
      </c>
      <c r="K34" s="15"/>
      <c r="L34" s="36" t="str">
        <f>IF(G34*K34&lt;&gt;0, TRUNC(G34*K34, 1), "")</f>
        <v/>
      </c>
      <c r="M34" s="15"/>
      <c r="N34" s="36" t="str">
        <f>IF(G34*M34&lt;&gt;0, TRUNC(G34*M34, 1), "")</f>
        <v/>
      </c>
      <c r="O34" s="15">
        <f>IF((H34+K34+M34)=0, "", (H34+K34+M34))</f>
        <v>89.300000000000182</v>
      </c>
      <c r="P34" s="15">
        <f>IF(SUM(I34,L34,N34)&lt;&gt;0,SUM(I34,L34,N34),"")</f>
        <v>89.300000000000182</v>
      </c>
      <c r="Q34" s="12"/>
    </row>
    <row r="35" spans="1:31" ht="23.25" customHeight="1">
      <c r="B35" s="13" t="s">
        <v>755</v>
      </c>
      <c r="D35" s="12" t="s">
        <v>756</v>
      </c>
      <c r="E35" s="12"/>
      <c r="F35" s="19"/>
      <c r="G35" s="15"/>
      <c r="H35" s="15"/>
      <c r="I35" s="36">
        <f>TRUNC(SUM(I32:I34))</f>
        <v>89</v>
      </c>
      <c r="J35" s="15"/>
      <c r="K35" s="15"/>
      <c r="L35" s="36">
        <f>TRUNC(SUM(L32:L34))</f>
        <v>2979</v>
      </c>
      <c r="M35" s="15"/>
      <c r="N35" s="36">
        <f>TRUNC(SUM(N32:N34))</f>
        <v>0</v>
      </c>
      <c r="O35" s="15" t="str">
        <f>IF((H35+K35+M35)=0, "", (H35+K35+M35))</f>
        <v/>
      </c>
      <c r="P35" s="15">
        <f>IF(SUM(I35,L35,N35)&lt;&gt;0,SUM(I35,L35,N35),"")</f>
        <v>3068</v>
      </c>
      <c r="Q35" s="12"/>
      <c r="AC35" s="2">
        <f>TRUNC(AE35*옵션!$B$36/100,1)</f>
        <v>89.3</v>
      </c>
      <c r="AD35" s="2">
        <f>TRUNC(SUM(L32:L33))</f>
        <v>2979</v>
      </c>
      <c r="AE35" s="2">
        <f>TRUNC(SUM(AE32:AE34))</f>
        <v>2979</v>
      </c>
    </row>
    <row r="36" spans="1:31" ht="23.25" customHeight="1">
      <c r="D36" s="12"/>
      <c r="E36" s="12"/>
      <c r="F36" s="19"/>
      <c r="G36" s="15"/>
      <c r="H36" s="15"/>
      <c r="I36" s="36"/>
      <c r="J36" s="15"/>
      <c r="K36" s="15"/>
      <c r="L36" s="36"/>
      <c r="M36" s="15"/>
      <c r="N36" s="36"/>
      <c r="O36" s="15"/>
      <c r="P36" s="15"/>
      <c r="Q36" s="12"/>
    </row>
    <row r="37" spans="1:31" ht="23.25" customHeight="1">
      <c r="A37" s="13" t="s">
        <v>796</v>
      </c>
      <c r="B37" s="13" t="s">
        <v>775</v>
      </c>
      <c r="C37" s="1" t="s">
        <v>797</v>
      </c>
      <c r="D37" s="187" t="s">
        <v>795</v>
      </c>
      <c r="E37" s="189"/>
      <c r="F37" s="19"/>
      <c r="G37" s="15"/>
      <c r="H37" s="15"/>
      <c r="I37" s="36"/>
      <c r="J37" s="15"/>
      <c r="K37" s="15"/>
      <c r="L37" s="36"/>
      <c r="M37" s="15"/>
      <c r="N37" s="36"/>
      <c r="O37" s="15"/>
      <c r="P37" s="15"/>
      <c r="Q37" s="12"/>
    </row>
    <row r="38" spans="1:31" ht="23.25" customHeight="1">
      <c r="A38" s="13" t="s">
        <v>405</v>
      </c>
      <c r="B38" s="13" t="s">
        <v>594</v>
      </c>
      <c r="C38" s="1" t="s">
        <v>244</v>
      </c>
      <c r="D38" s="12" t="s">
        <v>245</v>
      </c>
      <c r="E38" s="12" t="s">
        <v>246</v>
      </c>
      <c r="F38" s="19" t="s">
        <v>136</v>
      </c>
      <c r="G38" s="15">
        <v>1</v>
      </c>
      <c r="H38" s="15">
        <f>합산자재!H37</f>
        <v>110000</v>
      </c>
      <c r="I38" s="36">
        <f t="shared" ref="I38:I46" si="0">IF(G38*H38&lt;&gt;0, TRUNC(G38*H38, 1), "")</f>
        <v>110000</v>
      </c>
      <c r="J38" s="15">
        <v>1</v>
      </c>
      <c r="K38" s="15">
        <f>합산자재!I37</f>
        <v>0</v>
      </c>
      <c r="L38" s="36" t="str">
        <f t="shared" ref="L38:L51" si="1">IF(G38*K38&lt;&gt;0, TRUNC(G38*K38, 1), "")</f>
        <v/>
      </c>
      <c r="M38" s="15">
        <f>합산자재!J37</f>
        <v>0</v>
      </c>
      <c r="N38" s="36" t="str">
        <f t="shared" ref="N38:N51" si="2">IF(G38*M38&lt;&gt;0, TRUNC(G38*M38, 1), "")</f>
        <v/>
      </c>
      <c r="O38" s="15">
        <f t="shared" ref="O38:O52" si="3">IF((H38+K38+M38)=0, "", (H38+K38+M38))</f>
        <v>110000</v>
      </c>
      <c r="P38" s="15">
        <f t="shared" ref="P38:P52" si="4">IF(SUM(I38,L38,N38)&lt;&gt;0,SUM(I38,L38,N38),"")</f>
        <v>110000</v>
      </c>
      <c r="Q38" s="12"/>
    </row>
    <row r="39" spans="1:31" ht="23.25" customHeight="1">
      <c r="A39" s="13" t="s">
        <v>406</v>
      </c>
      <c r="B39" s="13" t="s">
        <v>594</v>
      </c>
      <c r="C39" s="1" t="s">
        <v>248</v>
      </c>
      <c r="D39" s="12" t="s">
        <v>249</v>
      </c>
      <c r="E39" s="12" t="s">
        <v>250</v>
      </c>
      <c r="F39" s="19" t="s">
        <v>136</v>
      </c>
      <c r="G39" s="15">
        <v>1</v>
      </c>
      <c r="H39" s="15">
        <f>합산자재!H38</f>
        <v>350000</v>
      </c>
      <c r="I39" s="36">
        <f t="shared" si="0"/>
        <v>350000</v>
      </c>
      <c r="J39" s="15">
        <v>1</v>
      </c>
      <c r="K39" s="15">
        <f>합산자재!I38</f>
        <v>0</v>
      </c>
      <c r="L39" s="36" t="str">
        <f t="shared" si="1"/>
        <v/>
      </c>
      <c r="M39" s="15">
        <f>합산자재!J38</f>
        <v>0</v>
      </c>
      <c r="N39" s="36" t="str">
        <f t="shared" si="2"/>
        <v/>
      </c>
      <c r="O39" s="15">
        <f t="shared" si="3"/>
        <v>350000</v>
      </c>
      <c r="P39" s="15">
        <f t="shared" si="4"/>
        <v>350000</v>
      </c>
      <c r="Q39" s="12"/>
    </row>
    <row r="40" spans="1:31" ht="23.25" customHeight="1">
      <c r="A40" s="13" t="s">
        <v>391</v>
      </c>
      <c r="B40" s="13" t="s">
        <v>594</v>
      </c>
      <c r="C40" s="1" t="s">
        <v>190</v>
      </c>
      <c r="D40" s="12" t="s">
        <v>185</v>
      </c>
      <c r="E40" s="12" t="s">
        <v>191</v>
      </c>
      <c r="F40" s="19" t="s">
        <v>121</v>
      </c>
      <c r="G40" s="15">
        <v>5</v>
      </c>
      <c r="H40" s="15">
        <f>합산자재!H23</f>
        <v>4487</v>
      </c>
      <c r="I40" s="36">
        <f t="shared" si="0"/>
        <v>22435</v>
      </c>
      <c r="J40" s="15">
        <v>5</v>
      </c>
      <c r="K40" s="15">
        <f>합산자재!I23</f>
        <v>0</v>
      </c>
      <c r="L40" s="36" t="str">
        <f t="shared" si="1"/>
        <v/>
      </c>
      <c r="M40" s="15">
        <f>합산자재!J23</f>
        <v>0</v>
      </c>
      <c r="N40" s="36" t="str">
        <f t="shared" si="2"/>
        <v/>
      </c>
      <c r="O40" s="15">
        <f t="shared" si="3"/>
        <v>4487</v>
      </c>
      <c r="P40" s="15">
        <f t="shared" si="4"/>
        <v>22435</v>
      </c>
      <c r="Q40" s="12"/>
      <c r="AC40" s="2">
        <f>G40*H40</f>
        <v>22435</v>
      </c>
    </row>
    <row r="41" spans="1:31" ht="23.25" customHeight="1">
      <c r="A41" s="13" t="s">
        <v>402</v>
      </c>
      <c r="B41" s="13" t="s">
        <v>594</v>
      </c>
      <c r="C41" s="1" t="s">
        <v>231</v>
      </c>
      <c r="D41" s="12" t="s">
        <v>232</v>
      </c>
      <c r="E41" s="12" t="s">
        <v>233</v>
      </c>
      <c r="F41" s="19" t="s">
        <v>143</v>
      </c>
      <c r="G41" s="15">
        <v>1</v>
      </c>
      <c r="H41" s="15">
        <f>합산자재!H34</f>
        <v>5780</v>
      </c>
      <c r="I41" s="36">
        <f t="shared" si="0"/>
        <v>5780</v>
      </c>
      <c r="J41" s="15">
        <v>1</v>
      </c>
      <c r="K41" s="15">
        <f>합산자재!I34</f>
        <v>0</v>
      </c>
      <c r="L41" s="36" t="str">
        <f t="shared" si="1"/>
        <v/>
      </c>
      <c r="M41" s="15">
        <f>합산자재!J34</f>
        <v>0</v>
      </c>
      <c r="N41" s="36" t="str">
        <f t="shared" si="2"/>
        <v/>
      </c>
      <c r="O41" s="15">
        <f t="shared" si="3"/>
        <v>5780</v>
      </c>
      <c r="P41" s="15">
        <f t="shared" si="4"/>
        <v>5780</v>
      </c>
      <c r="Q41" s="12"/>
    </row>
    <row r="42" spans="1:31" ht="23.25" customHeight="1">
      <c r="A42" s="13" t="s">
        <v>569</v>
      </c>
      <c r="B42" s="13" t="s">
        <v>594</v>
      </c>
      <c r="C42" s="1" t="s">
        <v>570</v>
      </c>
      <c r="D42" s="12" t="s">
        <v>572</v>
      </c>
      <c r="E42" s="12" t="s">
        <v>573</v>
      </c>
      <c r="F42" s="19" t="s">
        <v>331</v>
      </c>
      <c r="G42" s="15">
        <v>1.7929999999999999</v>
      </c>
      <c r="H42" s="15">
        <f>일대목차!H6</f>
        <v>465</v>
      </c>
      <c r="I42" s="36">
        <f t="shared" si="0"/>
        <v>833.7</v>
      </c>
      <c r="J42" s="15">
        <v>1.7929999999999999</v>
      </c>
      <c r="K42" s="15">
        <f>일대목차!K6</f>
        <v>4298</v>
      </c>
      <c r="L42" s="36">
        <f t="shared" si="1"/>
        <v>7706.3</v>
      </c>
      <c r="M42" s="15">
        <f>일대목차!M6</f>
        <v>431</v>
      </c>
      <c r="N42" s="36">
        <f t="shared" si="2"/>
        <v>772.7</v>
      </c>
      <c r="O42" s="15">
        <f t="shared" si="3"/>
        <v>5194</v>
      </c>
      <c r="P42" s="15">
        <f t="shared" si="4"/>
        <v>9312.7000000000007</v>
      </c>
      <c r="Q42" s="12" t="s">
        <v>571</v>
      </c>
      <c r="R42" s="2" t="s">
        <v>757</v>
      </c>
    </row>
    <row r="43" spans="1:31" ht="23.25" customHeight="1">
      <c r="A43" s="13" t="s">
        <v>574</v>
      </c>
      <c r="B43" s="13" t="s">
        <v>594</v>
      </c>
      <c r="C43" s="1" t="s">
        <v>575</v>
      </c>
      <c r="D43" s="12" t="s">
        <v>577</v>
      </c>
      <c r="E43" s="12" t="s">
        <v>573</v>
      </c>
      <c r="F43" s="19" t="s">
        <v>331</v>
      </c>
      <c r="G43" s="15">
        <v>1.397</v>
      </c>
      <c r="H43" s="15">
        <f>일대목차!H7</f>
        <v>465</v>
      </c>
      <c r="I43" s="36">
        <f t="shared" si="0"/>
        <v>649.6</v>
      </c>
      <c r="J43" s="15">
        <v>1.397</v>
      </c>
      <c r="K43" s="15">
        <f>일대목차!K7</f>
        <v>2808</v>
      </c>
      <c r="L43" s="36">
        <f t="shared" si="1"/>
        <v>3922.7</v>
      </c>
      <c r="M43" s="15">
        <f>일대목차!M7</f>
        <v>431</v>
      </c>
      <c r="N43" s="36">
        <f t="shared" si="2"/>
        <v>602.1</v>
      </c>
      <c r="O43" s="15">
        <f t="shared" si="3"/>
        <v>3704</v>
      </c>
      <c r="P43" s="15">
        <f t="shared" si="4"/>
        <v>5174.4000000000005</v>
      </c>
      <c r="Q43" s="12" t="s">
        <v>576</v>
      </c>
      <c r="R43" s="2" t="s">
        <v>757</v>
      </c>
    </row>
    <row r="44" spans="1:31" ht="23.25" customHeight="1">
      <c r="A44" s="13" t="s">
        <v>582</v>
      </c>
      <c r="B44" s="13" t="s">
        <v>594</v>
      </c>
      <c r="C44" s="1" t="s">
        <v>583</v>
      </c>
      <c r="D44" s="12" t="s">
        <v>585</v>
      </c>
      <c r="E44" s="12" t="s">
        <v>586</v>
      </c>
      <c r="F44" s="19" t="s">
        <v>564</v>
      </c>
      <c r="G44" s="15">
        <v>0.39600000000000002</v>
      </c>
      <c r="H44" s="15">
        <f>일대목차!H9</f>
        <v>0</v>
      </c>
      <c r="I44" s="36" t="str">
        <f t="shared" si="0"/>
        <v/>
      </c>
      <c r="J44" s="15">
        <v>0.39600000000000002</v>
      </c>
      <c r="K44" s="15">
        <f>일대목차!K9</f>
        <v>33109</v>
      </c>
      <c r="L44" s="36">
        <f t="shared" si="1"/>
        <v>13111.1</v>
      </c>
      <c r="M44" s="15">
        <f>일대목차!M9</f>
        <v>0</v>
      </c>
      <c r="N44" s="36" t="str">
        <f t="shared" si="2"/>
        <v/>
      </c>
      <c r="O44" s="15">
        <f t="shared" si="3"/>
        <v>33109</v>
      </c>
      <c r="P44" s="15">
        <f t="shared" si="4"/>
        <v>13111.1</v>
      </c>
      <c r="Q44" s="12" t="s">
        <v>584</v>
      </c>
      <c r="R44" s="2" t="s">
        <v>757</v>
      </c>
    </row>
    <row r="45" spans="1:31" ht="23.25" customHeight="1">
      <c r="A45" s="13" t="s">
        <v>587</v>
      </c>
      <c r="B45" s="13" t="s">
        <v>594</v>
      </c>
      <c r="C45" s="1" t="s">
        <v>588</v>
      </c>
      <c r="D45" s="12" t="s">
        <v>590</v>
      </c>
      <c r="E45" s="12" t="s">
        <v>591</v>
      </c>
      <c r="F45" s="19" t="s">
        <v>331</v>
      </c>
      <c r="G45" s="15">
        <v>0.13200000000000001</v>
      </c>
      <c r="H45" s="15">
        <f>일대목차!H10</f>
        <v>89</v>
      </c>
      <c r="I45" s="36">
        <f t="shared" si="0"/>
        <v>11.7</v>
      </c>
      <c r="J45" s="15">
        <v>0.13200000000000001</v>
      </c>
      <c r="K45" s="15">
        <f>일대목차!K10</f>
        <v>2979</v>
      </c>
      <c r="L45" s="36">
        <f t="shared" si="1"/>
        <v>393.2</v>
      </c>
      <c r="M45" s="15">
        <f>일대목차!M10</f>
        <v>0</v>
      </c>
      <c r="N45" s="36" t="str">
        <f t="shared" si="2"/>
        <v/>
      </c>
      <c r="O45" s="15">
        <f t="shared" si="3"/>
        <v>3068</v>
      </c>
      <c r="P45" s="15">
        <f t="shared" si="4"/>
        <v>404.9</v>
      </c>
      <c r="Q45" s="12" t="s">
        <v>589</v>
      </c>
      <c r="R45" s="2" t="s">
        <v>757</v>
      </c>
    </row>
    <row r="46" spans="1:31" ht="23.25" customHeight="1">
      <c r="A46" s="13" t="s">
        <v>437</v>
      </c>
      <c r="B46" s="13" t="s">
        <v>594</v>
      </c>
      <c r="C46" s="1" t="s">
        <v>337</v>
      </c>
      <c r="D46" s="12" t="s">
        <v>338</v>
      </c>
      <c r="E46" s="12" t="s">
        <v>339</v>
      </c>
      <c r="F46" s="19" t="s">
        <v>340</v>
      </c>
      <c r="G46" s="15">
        <v>136.80000000000001</v>
      </c>
      <c r="H46" s="15">
        <f>합산자재!H68</f>
        <v>112</v>
      </c>
      <c r="I46" s="36">
        <f t="shared" si="0"/>
        <v>15321.6</v>
      </c>
      <c r="J46" s="15">
        <v>136.80000000000001</v>
      </c>
      <c r="K46" s="15">
        <f>합산자재!I68</f>
        <v>661</v>
      </c>
      <c r="L46" s="36">
        <f t="shared" si="1"/>
        <v>90424.8</v>
      </c>
      <c r="M46" s="15">
        <f>합산자재!J68</f>
        <v>147</v>
      </c>
      <c r="N46" s="36">
        <f t="shared" si="2"/>
        <v>20109.599999999999</v>
      </c>
      <c r="O46" s="15">
        <f t="shared" si="3"/>
        <v>920</v>
      </c>
      <c r="P46" s="15">
        <f t="shared" si="4"/>
        <v>125856</v>
      </c>
      <c r="Q46" s="12" t="s">
        <v>438</v>
      </c>
      <c r="R46" s="2" t="s">
        <v>758</v>
      </c>
    </row>
    <row r="47" spans="1:31" ht="23.25" customHeight="1">
      <c r="A47" s="13" t="s">
        <v>763</v>
      </c>
      <c r="B47" s="13" t="s">
        <v>594</v>
      </c>
      <c r="C47" s="1" t="s">
        <v>764</v>
      </c>
      <c r="D47" s="12" t="s">
        <v>765</v>
      </c>
      <c r="E47" s="12" t="s">
        <v>766</v>
      </c>
      <c r="F47" s="19" t="s">
        <v>298</v>
      </c>
      <c r="G47" s="15">
        <v>1</v>
      </c>
      <c r="H47" s="15">
        <f>IF(TRUNC((AD47+AC47)/$AD$3,1)*$AD$3-AD47 &lt;0, AC47, TRUNC((AD47+AC47)/$AD$3,1)*$AD$3-AD47)</f>
        <v>448.69999999995343</v>
      </c>
      <c r="I47" s="36">
        <f>H47</f>
        <v>448.69999999995343</v>
      </c>
      <c r="J47" s="15">
        <v>1</v>
      </c>
      <c r="K47" s="15"/>
      <c r="L47" s="36" t="str">
        <f t="shared" si="1"/>
        <v/>
      </c>
      <c r="M47" s="15"/>
      <c r="N47" s="36" t="str">
        <f t="shared" si="2"/>
        <v/>
      </c>
      <c r="O47" s="15">
        <f t="shared" si="3"/>
        <v>448.69999999995343</v>
      </c>
      <c r="P47" s="15">
        <f t="shared" si="4"/>
        <v>448.69999999995343</v>
      </c>
      <c r="Q47" s="12"/>
      <c r="AC47" s="2">
        <f>TRUNC(TRUNC(SUM(AC37:AC46))*옵션!$B$33/100,1)</f>
        <v>448.7</v>
      </c>
      <c r="AD47" s="2">
        <f>TRUNC(SUM(I37:I46))+TRUNC(SUM(N37:N46))</f>
        <v>526515</v>
      </c>
    </row>
    <row r="48" spans="1:31" ht="23.25" customHeight="1">
      <c r="A48" s="13" t="s">
        <v>446</v>
      </c>
      <c r="B48" s="13" t="s">
        <v>594</v>
      </c>
      <c r="C48" s="1" t="s">
        <v>357</v>
      </c>
      <c r="D48" s="12" t="s">
        <v>350</v>
      </c>
      <c r="E48" s="12" t="s">
        <v>358</v>
      </c>
      <c r="F48" s="19" t="s">
        <v>352</v>
      </c>
      <c r="G48" s="15">
        <f>일위노임!G28</f>
        <v>0.41</v>
      </c>
      <c r="H48" s="15">
        <f>합산자재!H75</f>
        <v>0</v>
      </c>
      <c r="I48" s="36" t="str">
        <f>IF(G48*H48&lt;&gt;0, TRUNC(G48*H48, 1), "")</f>
        <v/>
      </c>
      <c r="J48" s="15">
        <v>0.41</v>
      </c>
      <c r="K48" s="15">
        <f>합산자재!I75</f>
        <v>387376</v>
      </c>
      <c r="L48" s="36">
        <f t="shared" si="1"/>
        <v>158824.1</v>
      </c>
      <c r="M48" s="15">
        <f>합산자재!J75</f>
        <v>0</v>
      </c>
      <c r="N48" s="36" t="str">
        <f t="shared" si="2"/>
        <v/>
      </c>
      <c r="O48" s="15">
        <f t="shared" si="3"/>
        <v>387376</v>
      </c>
      <c r="P48" s="15">
        <f t="shared" si="4"/>
        <v>158824.1</v>
      </c>
      <c r="Q48" s="12"/>
      <c r="AE48" s="2">
        <f>L48</f>
        <v>158824.1</v>
      </c>
    </row>
    <row r="49" spans="1:31" ht="23.25" customHeight="1">
      <c r="A49" s="13" t="s">
        <v>449</v>
      </c>
      <c r="B49" s="13" t="s">
        <v>594</v>
      </c>
      <c r="C49" s="1" t="s">
        <v>363</v>
      </c>
      <c r="D49" s="12" t="s">
        <v>350</v>
      </c>
      <c r="E49" s="12" t="s">
        <v>364</v>
      </c>
      <c r="F49" s="19" t="s">
        <v>352</v>
      </c>
      <c r="G49" s="15">
        <f>일위노임!G29</f>
        <v>0.59</v>
      </c>
      <c r="H49" s="15">
        <f>합산자재!H78</f>
        <v>0</v>
      </c>
      <c r="I49" s="36" t="str">
        <f>IF(G49*H49&lt;&gt;0, TRUNC(G49*H49, 1), "")</f>
        <v/>
      </c>
      <c r="J49" s="15">
        <v>0.59</v>
      </c>
      <c r="K49" s="15">
        <f>합산자재!I78</f>
        <v>165545</v>
      </c>
      <c r="L49" s="36">
        <f t="shared" si="1"/>
        <v>97671.5</v>
      </c>
      <c r="M49" s="15">
        <f>합산자재!J78</f>
        <v>0</v>
      </c>
      <c r="N49" s="36" t="str">
        <f t="shared" si="2"/>
        <v/>
      </c>
      <c r="O49" s="15">
        <f t="shared" si="3"/>
        <v>165545</v>
      </c>
      <c r="P49" s="15">
        <f t="shared" si="4"/>
        <v>97671.5</v>
      </c>
      <c r="Q49" s="12"/>
      <c r="AE49" s="2">
        <f>L49</f>
        <v>97671.5</v>
      </c>
    </row>
    <row r="50" spans="1:31" ht="23.25" customHeight="1">
      <c r="A50" s="13" t="s">
        <v>450</v>
      </c>
      <c r="B50" s="13" t="s">
        <v>594</v>
      </c>
      <c r="C50" s="1" t="s">
        <v>365</v>
      </c>
      <c r="D50" s="12" t="s">
        <v>350</v>
      </c>
      <c r="E50" s="12" t="s">
        <v>366</v>
      </c>
      <c r="F50" s="19" t="s">
        <v>352</v>
      </c>
      <c r="G50" s="15">
        <f>일위노임!G30</f>
        <v>7.0000000000000007E-2</v>
      </c>
      <c r="H50" s="15">
        <f>합산자재!H79</f>
        <v>0</v>
      </c>
      <c r="I50" s="36" t="str">
        <f>IF(G50*H50&lt;&gt;0, TRUNC(G50*H50, 1), "")</f>
        <v/>
      </c>
      <c r="J50" s="15">
        <v>7.0000000000000007E-2</v>
      </c>
      <c r="K50" s="15">
        <f>합산자재!I79</f>
        <v>214222</v>
      </c>
      <c r="L50" s="36">
        <f t="shared" si="1"/>
        <v>14995.5</v>
      </c>
      <c r="M50" s="15">
        <f>합산자재!J79</f>
        <v>0</v>
      </c>
      <c r="N50" s="36" t="str">
        <f t="shared" si="2"/>
        <v/>
      </c>
      <c r="O50" s="15">
        <f t="shared" si="3"/>
        <v>214222</v>
      </c>
      <c r="P50" s="15">
        <f t="shared" si="4"/>
        <v>14995.5</v>
      </c>
      <c r="Q50" s="12"/>
      <c r="AE50" s="2">
        <f>L50</f>
        <v>14995.5</v>
      </c>
    </row>
    <row r="51" spans="1:31" ht="23.25" customHeight="1">
      <c r="A51" s="13" t="s">
        <v>759</v>
      </c>
      <c r="B51" s="13" t="s">
        <v>594</v>
      </c>
      <c r="C51" s="1" t="s">
        <v>760</v>
      </c>
      <c r="D51" s="12" t="s">
        <v>761</v>
      </c>
      <c r="E51" s="12" t="s">
        <v>762</v>
      </c>
      <c r="F51" s="19" t="s">
        <v>298</v>
      </c>
      <c r="G51" s="15">
        <v>1</v>
      </c>
      <c r="H51" s="15">
        <f>IF(TRUNC((AD52+AC52)/$AE$3,1)*$AE$3-AD52 &lt;0, AC52, TRUNC((AD52+AC52)/$AE$3,1)*$AE$3-AD52)</f>
        <v>8144.7000000000116</v>
      </c>
      <c r="I51" s="36">
        <f>H51</f>
        <v>8144.7000000000116</v>
      </c>
      <c r="J51" s="15">
        <v>1</v>
      </c>
      <c r="K51" s="15"/>
      <c r="L51" s="36" t="str">
        <f t="shared" si="1"/>
        <v/>
      </c>
      <c r="M51" s="15"/>
      <c r="N51" s="36" t="str">
        <f t="shared" si="2"/>
        <v/>
      </c>
      <c r="O51" s="15">
        <f t="shared" si="3"/>
        <v>8144.7000000000116</v>
      </c>
      <c r="P51" s="15">
        <f t="shared" si="4"/>
        <v>8144.7000000000116</v>
      </c>
      <c r="Q51" s="12"/>
    </row>
    <row r="52" spans="1:31" ht="23.25" customHeight="1">
      <c r="B52" s="13" t="s">
        <v>755</v>
      </c>
      <c r="D52" s="12" t="s">
        <v>756</v>
      </c>
      <c r="E52" s="12"/>
      <c r="F52" s="19"/>
      <c r="G52" s="15"/>
      <c r="H52" s="15"/>
      <c r="I52" s="36">
        <f>TRUNC(SUM(I37:I51))</f>
        <v>513625</v>
      </c>
      <c r="J52" s="15"/>
      <c r="K52" s="15"/>
      <c r="L52" s="36">
        <f>TRUNC(SUM(L37:L51))</f>
        <v>387049</v>
      </c>
      <c r="M52" s="15"/>
      <c r="N52" s="36">
        <f>TRUNC(SUM(N37:N51))</f>
        <v>21484</v>
      </c>
      <c r="O52" s="15" t="str">
        <f t="shared" si="3"/>
        <v/>
      </c>
      <c r="P52" s="15">
        <f t="shared" si="4"/>
        <v>922158</v>
      </c>
      <c r="Q52" s="12"/>
      <c r="AC52" s="2">
        <f>TRUNC(AE52*옵션!$B$36/100,1)</f>
        <v>8144.7</v>
      </c>
      <c r="AD52" s="2">
        <f>TRUNC(SUM(L37:L50))</f>
        <v>387049</v>
      </c>
      <c r="AE52" s="2">
        <f>TRUNC(SUM(AE37:AE51))</f>
        <v>271491</v>
      </c>
    </row>
    <row r="53" spans="1:31" ht="23.25" customHeight="1">
      <c r="D53" s="12"/>
      <c r="E53" s="12"/>
      <c r="F53" s="19"/>
      <c r="G53" s="15"/>
      <c r="H53" s="15"/>
      <c r="I53" s="36"/>
      <c r="J53" s="15"/>
      <c r="K53" s="15"/>
      <c r="L53" s="36"/>
      <c r="M53" s="15"/>
      <c r="N53" s="36"/>
      <c r="O53" s="15"/>
      <c r="P53" s="15"/>
      <c r="Q53" s="12"/>
    </row>
    <row r="54" spans="1:31" ht="23.25" customHeight="1">
      <c r="A54" s="13" t="s">
        <v>799</v>
      </c>
      <c r="B54" s="13" t="s">
        <v>775</v>
      </c>
      <c r="C54" s="1" t="s">
        <v>800</v>
      </c>
      <c r="D54" s="187" t="s">
        <v>798</v>
      </c>
      <c r="E54" s="189"/>
      <c r="F54" s="19"/>
      <c r="G54" s="15"/>
      <c r="H54" s="15"/>
      <c r="I54" s="36"/>
      <c r="J54" s="15"/>
      <c r="K54" s="15"/>
      <c r="L54" s="36"/>
      <c r="M54" s="15"/>
      <c r="N54" s="36"/>
      <c r="O54" s="15"/>
      <c r="P54" s="15"/>
      <c r="Q54" s="12"/>
    </row>
    <row r="55" spans="1:31" ht="23.25" customHeight="1">
      <c r="A55" s="13" t="s">
        <v>372</v>
      </c>
      <c r="B55" s="13" t="s">
        <v>599</v>
      </c>
      <c r="C55" s="1" t="s">
        <v>118</v>
      </c>
      <c r="D55" s="12" t="s">
        <v>119</v>
      </c>
      <c r="E55" s="12" t="s">
        <v>120</v>
      </c>
      <c r="F55" s="19" t="s">
        <v>121</v>
      </c>
      <c r="G55" s="15">
        <v>1</v>
      </c>
      <c r="H55" s="15">
        <f>합산자재!H4</f>
        <v>294</v>
      </c>
      <c r="I55" s="36">
        <f>IF(G55*H55&lt;&gt;0, TRUNC(G55*H55, 1), "")</f>
        <v>294</v>
      </c>
      <c r="J55" s="15">
        <v>1</v>
      </c>
      <c r="K55" s="15">
        <f>합산자재!I4</f>
        <v>0</v>
      </c>
      <c r="L55" s="36" t="str">
        <f t="shared" ref="L55:L60" si="5">IF(G55*K55&lt;&gt;0, TRUNC(G55*K55, 1), "")</f>
        <v/>
      </c>
      <c r="M55" s="15">
        <f>합산자재!J4</f>
        <v>0</v>
      </c>
      <c r="N55" s="36" t="str">
        <f t="shared" ref="N55:N60" si="6">IF(G55*M55&lt;&gt;0, TRUNC(G55*M55, 1), "")</f>
        <v/>
      </c>
      <c r="O55" s="15">
        <f t="shared" ref="O55:O61" si="7">IF((H55+K55+M55)=0, "", (H55+K55+M55))</f>
        <v>294</v>
      </c>
      <c r="P55" s="15">
        <f t="shared" ref="P55:P61" si="8">IF(SUM(I55,L55,N55)&lt;&gt;0,SUM(I55,L55,N55),"")</f>
        <v>294</v>
      </c>
      <c r="Q55" s="12"/>
      <c r="R55" s="2" t="s">
        <v>767</v>
      </c>
      <c r="AB55" s="2">
        <f>I55</f>
        <v>294</v>
      </c>
      <c r="AC55" s="2">
        <f>G55*H55</f>
        <v>294</v>
      </c>
    </row>
    <row r="56" spans="1:31" ht="23.25" customHeight="1">
      <c r="A56" s="13" t="s">
        <v>372</v>
      </c>
      <c r="B56" s="13" t="s">
        <v>599</v>
      </c>
      <c r="C56" s="1" t="s">
        <v>118</v>
      </c>
      <c r="D56" s="12" t="s">
        <v>119</v>
      </c>
      <c r="E56" s="12" t="s">
        <v>120</v>
      </c>
      <c r="F56" s="19" t="s">
        <v>121</v>
      </c>
      <c r="G56" s="15">
        <v>0.1</v>
      </c>
      <c r="H56" s="15">
        <f>합산자재!H4</f>
        <v>294</v>
      </c>
      <c r="I56" s="36">
        <f>IF(G56*H56&lt;&gt;0, TRUNC(G56*H56, 1), "")</f>
        <v>29.4</v>
      </c>
      <c r="J56" s="15">
        <v>0.1</v>
      </c>
      <c r="K56" s="15">
        <f>합산자재!I4</f>
        <v>0</v>
      </c>
      <c r="L56" s="36" t="str">
        <f t="shared" si="5"/>
        <v/>
      </c>
      <c r="M56" s="15">
        <f>합산자재!J4</f>
        <v>0</v>
      </c>
      <c r="N56" s="36" t="str">
        <f t="shared" si="6"/>
        <v/>
      </c>
      <c r="O56" s="15">
        <f t="shared" si="7"/>
        <v>294</v>
      </c>
      <c r="P56" s="15">
        <f t="shared" si="8"/>
        <v>29.4</v>
      </c>
      <c r="Q56" s="12"/>
      <c r="R56" s="2" t="s">
        <v>767</v>
      </c>
    </row>
    <row r="57" spans="1:31" ht="23.25" customHeight="1">
      <c r="A57" s="13" t="s">
        <v>768</v>
      </c>
      <c r="B57" s="13" t="s">
        <v>599</v>
      </c>
      <c r="C57" s="1" t="s">
        <v>769</v>
      </c>
      <c r="D57" s="12" t="s">
        <v>770</v>
      </c>
      <c r="E57" s="12" t="s">
        <v>771</v>
      </c>
      <c r="F57" s="19" t="s">
        <v>298</v>
      </c>
      <c r="G57" s="15">
        <v>1</v>
      </c>
      <c r="H57" s="15">
        <f>TRUNC(AB57*옵션!$B$31/100,1)</f>
        <v>58.8</v>
      </c>
      <c r="I57" s="36">
        <f>IF(G57*H57&lt;&gt;0, TRUNC(G57*H57, 1), "")</f>
        <v>58.8</v>
      </c>
      <c r="J57" s="15">
        <v>1</v>
      </c>
      <c r="K57" s="15"/>
      <c r="L57" s="36" t="str">
        <f t="shared" si="5"/>
        <v/>
      </c>
      <c r="M57" s="15"/>
      <c r="N57" s="36" t="str">
        <f t="shared" si="6"/>
        <v/>
      </c>
      <c r="O57" s="15">
        <f t="shared" si="7"/>
        <v>58.8</v>
      </c>
      <c r="P57" s="15">
        <f t="shared" si="8"/>
        <v>58.8</v>
      </c>
      <c r="Q57" s="12"/>
      <c r="AB57" s="2">
        <f>TRUNC(SUM(AB54:AB56))</f>
        <v>294</v>
      </c>
    </row>
    <row r="58" spans="1:31" ht="23.25" customHeight="1">
      <c r="A58" s="13" t="s">
        <v>763</v>
      </c>
      <c r="B58" s="13" t="s">
        <v>599</v>
      </c>
      <c r="C58" s="1" t="s">
        <v>764</v>
      </c>
      <c r="D58" s="12" t="s">
        <v>765</v>
      </c>
      <c r="E58" s="12" t="s">
        <v>766</v>
      </c>
      <c r="F58" s="19" t="s">
        <v>298</v>
      </c>
      <c r="G58" s="15">
        <v>1</v>
      </c>
      <c r="H58" s="15">
        <f>IF(TRUNC((AD58+AC58)/$AD$3,1)*$AD$3-AD58 &lt;0, AC58, TRUNC((AD58+AC58)/$AD$3,1)*$AD$3-AD58)</f>
        <v>5.8000000000000114</v>
      </c>
      <c r="I58" s="36">
        <f>H58</f>
        <v>5.8000000000000114</v>
      </c>
      <c r="J58" s="15">
        <v>1</v>
      </c>
      <c r="K58" s="15"/>
      <c r="L58" s="36" t="str">
        <f t="shared" si="5"/>
        <v/>
      </c>
      <c r="M58" s="15"/>
      <c r="N58" s="36" t="str">
        <f t="shared" si="6"/>
        <v/>
      </c>
      <c r="O58" s="15">
        <f t="shared" si="7"/>
        <v>5.8000000000000114</v>
      </c>
      <c r="P58" s="15">
        <f t="shared" si="8"/>
        <v>5.8000000000000114</v>
      </c>
      <c r="Q58" s="12"/>
      <c r="AC58" s="2">
        <f>TRUNC(TRUNC(SUM(AC54:AC57))*옵션!$B$33/100,1)</f>
        <v>5.8</v>
      </c>
      <c r="AD58" s="2">
        <f>TRUNC(SUM(I54:I57))+TRUNC(SUM(N54:N57))</f>
        <v>382</v>
      </c>
    </row>
    <row r="59" spans="1:31" ht="23.25" customHeight="1">
      <c r="A59" s="13" t="s">
        <v>443</v>
      </c>
      <c r="B59" s="13" t="s">
        <v>599</v>
      </c>
      <c r="C59" s="1" t="s">
        <v>349</v>
      </c>
      <c r="D59" s="12" t="s">
        <v>350</v>
      </c>
      <c r="E59" s="12" t="s">
        <v>351</v>
      </c>
      <c r="F59" s="19" t="s">
        <v>352</v>
      </c>
      <c r="G59" s="15">
        <f>일위노임!G33</f>
        <v>0.05</v>
      </c>
      <c r="H59" s="15">
        <f>합산자재!H72</f>
        <v>0</v>
      </c>
      <c r="I59" s="36" t="str">
        <f>IF(G59*H59&lt;&gt;0, TRUNC(G59*H59, 1), "")</f>
        <v/>
      </c>
      <c r="J59" s="15">
        <v>0.05</v>
      </c>
      <c r="K59" s="15">
        <f>합산자재!I72</f>
        <v>267277</v>
      </c>
      <c r="L59" s="36">
        <f t="shared" si="5"/>
        <v>13363.8</v>
      </c>
      <c r="M59" s="15">
        <f>합산자재!J72</f>
        <v>0</v>
      </c>
      <c r="N59" s="36" t="str">
        <f t="shared" si="6"/>
        <v/>
      </c>
      <c r="O59" s="15">
        <f t="shared" si="7"/>
        <v>267277</v>
      </c>
      <c r="P59" s="15">
        <f t="shared" si="8"/>
        <v>13363.8</v>
      </c>
      <c r="Q59" s="12"/>
      <c r="AE59" s="2">
        <f>L59</f>
        <v>13363.8</v>
      </c>
    </row>
    <row r="60" spans="1:31" ht="23.25" customHeight="1">
      <c r="A60" s="13" t="s">
        <v>759</v>
      </c>
      <c r="B60" s="13" t="s">
        <v>599</v>
      </c>
      <c r="C60" s="1" t="s">
        <v>760</v>
      </c>
      <c r="D60" s="12" t="s">
        <v>761</v>
      </c>
      <c r="E60" s="12" t="s">
        <v>762</v>
      </c>
      <c r="F60" s="19" t="s">
        <v>298</v>
      </c>
      <c r="G60" s="15">
        <v>1</v>
      </c>
      <c r="H60" s="15">
        <f>IF(TRUNC((AD61+AC61)/$AE$3,1)*$AE$3-AD61 &lt;0, AC61, TRUNC((AD61+AC61)/$AE$3,1)*$AE$3-AD61)</f>
        <v>400.79999999999927</v>
      </c>
      <c r="I60" s="36">
        <f>H60</f>
        <v>400.79999999999927</v>
      </c>
      <c r="J60" s="15">
        <v>1</v>
      </c>
      <c r="K60" s="15"/>
      <c r="L60" s="36" t="str">
        <f t="shared" si="5"/>
        <v/>
      </c>
      <c r="M60" s="15"/>
      <c r="N60" s="36" t="str">
        <f t="shared" si="6"/>
        <v/>
      </c>
      <c r="O60" s="15">
        <f t="shared" si="7"/>
        <v>400.79999999999927</v>
      </c>
      <c r="P60" s="15">
        <f t="shared" si="8"/>
        <v>400.79999999999927</v>
      </c>
      <c r="Q60" s="12"/>
    </row>
    <row r="61" spans="1:31" ht="23.25" customHeight="1">
      <c r="B61" s="13" t="s">
        <v>755</v>
      </c>
      <c r="D61" s="12" t="s">
        <v>756</v>
      </c>
      <c r="E61" s="12"/>
      <c r="F61" s="19"/>
      <c r="G61" s="15"/>
      <c r="H61" s="15"/>
      <c r="I61" s="36">
        <f>TRUNC(SUM(I54:I60))</f>
        <v>788</v>
      </c>
      <c r="J61" s="15"/>
      <c r="K61" s="15"/>
      <c r="L61" s="36">
        <f>TRUNC(SUM(L54:L60))</f>
        <v>13363</v>
      </c>
      <c r="M61" s="15"/>
      <c r="N61" s="36">
        <f>TRUNC(SUM(N54:N60))</f>
        <v>0</v>
      </c>
      <c r="O61" s="15" t="str">
        <f t="shared" si="7"/>
        <v/>
      </c>
      <c r="P61" s="15">
        <f t="shared" si="8"/>
        <v>14151</v>
      </c>
      <c r="Q61" s="12"/>
      <c r="AC61" s="2">
        <f>TRUNC(AE61*옵션!$B$36/100,1)</f>
        <v>400.8</v>
      </c>
      <c r="AD61" s="2">
        <f>TRUNC(SUM(L54:L59))</f>
        <v>13363</v>
      </c>
      <c r="AE61" s="2">
        <f>TRUNC(SUM(AE54:AE60))</f>
        <v>13363</v>
      </c>
    </row>
    <row r="62" spans="1:31" ht="23.25" customHeight="1">
      <c r="D62" s="12"/>
      <c r="E62" s="12"/>
      <c r="F62" s="19"/>
      <c r="G62" s="15"/>
      <c r="H62" s="15"/>
      <c r="I62" s="36"/>
      <c r="J62" s="15"/>
      <c r="K62" s="15"/>
      <c r="L62" s="36"/>
      <c r="M62" s="15"/>
      <c r="N62" s="36"/>
      <c r="O62" s="15"/>
      <c r="P62" s="15"/>
      <c r="Q62" s="12"/>
    </row>
    <row r="63" spans="1:31" ht="23.25" customHeight="1">
      <c r="A63" s="13" t="s">
        <v>802</v>
      </c>
      <c r="B63" s="13" t="s">
        <v>775</v>
      </c>
      <c r="C63" s="1" t="s">
        <v>803</v>
      </c>
      <c r="D63" s="187" t="s">
        <v>801</v>
      </c>
      <c r="E63" s="189"/>
      <c r="F63" s="19"/>
      <c r="G63" s="15"/>
      <c r="H63" s="15"/>
      <c r="I63" s="36"/>
      <c r="J63" s="15"/>
      <c r="K63" s="15"/>
      <c r="L63" s="36"/>
      <c r="M63" s="15"/>
      <c r="N63" s="36"/>
      <c r="O63" s="15"/>
      <c r="P63" s="15"/>
      <c r="Q63" s="12"/>
    </row>
    <row r="64" spans="1:31" ht="23.25" customHeight="1">
      <c r="A64" s="13" t="s">
        <v>373</v>
      </c>
      <c r="B64" s="13" t="s">
        <v>602</v>
      </c>
      <c r="C64" s="1" t="s">
        <v>118</v>
      </c>
      <c r="D64" s="12" t="s">
        <v>119</v>
      </c>
      <c r="E64" s="12" t="s">
        <v>120</v>
      </c>
      <c r="F64" s="19" t="s">
        <v>121</v>
      </c>
      <c r="G64" s="15">
        <v>1</v>
      </c>
      <c r="H64" s="15">
        <f>합산자재!H5</f>
        <v>294</v>
      </c>
      <c r="I64" s="36">
        <f>IF(G64*H64&lt;&gt;0, TRUNC(G64*H64, 1), "")</f>
        <v>294</v>
      </c>
      <c r="J64" s="15">
        <v>1</v>
      </c>
      <c r="K64" s="15">
        <f>합산자재!I5</f>
        <v>0</v>
      </c>
      <c r="L64" s="36" t="str">
        <f t="shared" ref="L64:L69" si="9">IF(G64*K64&lt;&gt;0, TRUNC(G64*K64, 1), "")</f>
        <v/>
      </c>
      <c r="M64" s="15">
        <f>합산자재!J5</f>
        <v>0</v>
      </c>
      <c r="N64" s="36" t="str">
        <f t="shared" ref="N64:N69" si="10">IF(G64*M64&lt;&gt;0, TRUNC(G64*M64, 1), "")</f>
        <v/>
      </c>
      <c r="O64" s="15">
        <f t="shared" ref="O64:O70" si="11">IF((H64+K64+M64)=0, "", (H64+K64+M64))</f>
        <v>294</v>
      </c>
      <c r="P64" s="15">
        <f t="shared" ref="P64:P70" si="12">IF(SUM(I64,L64,N64)&lt;&gt;0,SUM(I64,L64,N64),"")</f>
        <v>294</v>
      </c>
      <c r="Q64" s="12"/>
      <c r="R64" s="2" t="s">
        <v>767</v>
      </c>
      <c r="AB64" s="2">
        <f>I64</f>
        <v>294</v>
      </c>
      <c r="AC64" s="2">
        <f>G64*H64</f>
        <v>294</v>
      </c>
    </row>
    <row r="65" spans="1:31" ht="23.25" customHeight="1">
      <c r="A65" s="13" t="s">
        <v>373</v>
      </c>
      <c r="B65" s="13" t="s">
        <v>602</v>
      </c>
      <c r="C65" s="1" t="s">
        <v>118</v>
      </c>
      <c r="D65" s="12" t="s">
        <v>119</v>
      </c>
      <c r="E65" s="12" t="s">
        <v>120</v>
      </c>
      <c r="F65" s="19" t="s">
        <v>121</v>
      </c>
      <c r="G65" s="15">
        <v>0.03</v>
      </c>
      <c r="H65" s="15">
        <f>합산자재!H5</f>
        <v>294</v>
      </c>
      <c r="I65" s="36">
        <f>IF(G65*H65&lt;&gt;0, TRUNC(G65*H65, 1), "")</f>
        <v>8.8000000000000007</v>
      </c>
      <c r="J65" s="15">
        <v>0.03</v>
      </c>
      <c r="K65" s="15">
        <f>합산자재!I5</f>
        <v>0</v>
      </c>
      <c r="L65" s="36" t="str">
        <f t="shared" si="9"/>
        <v/>
      </c>
      <c r="M65" s="15">
        <f>합산자재!J5</f>
        <v>0</v>
      </c>
      <c r="N65" s="36" t="str">
        <f t="shared" si="10"/>
        <v/>
      </c>
      <c r="O65" s="15">
        <f t="shared" si="11"/>
        <v>294</v>
      </c>
      <c r="P65" s="15">
        <f t="shared" si="12"/>
        <v>8.8000000000000007</v>
      </c>
      <c r="Q65" s="12"/>
      <c r="R65" s="2" t="s">
        <v>767</v>
      </c>
    </row>
    <row r="66" spans="1:31" ht="23.25" customHeight="1">
      <c r="A66" s="13" t="s">
        <v>768</v>
      </c>
      <c r="B66" s="13" t="s">
        <v>602</v>
      </c>
      <c r="C66" s="1" t="s">
        <v>769</v>
      </c>
      <c r="D66" s="12" t="s">
        <v>770</v>
      </c>
      <c r="E66" s="12" t="s">
        <v>771</v>
      </c>
      <c r="F66" s="19" t="s">
        <v>298</v>
      </c>
      <c r="G66" s="15">
        <v>1</v>
      </c>
      <c r="H66" s="15">
        <f>TRUNC(AB66*옵션!$B$31/100,1)</f>
        <v>58.8</v>
      </c>
      <c r="I66" s="36">
        <f>IF(G66*H66&lt;&gt;0, TRUNC(G66*H66, 1), "")</f>
        <v>58.8</v>
      </c>
      <c r="J66" s="15">
        <v>1</v>
      </c>
      <c r="K66" s="15"/>
      <c r="L66" s="36" t="str">
        <f t="shared" si="9"/>
        <v/>
      </c>
      <c r="M66" s="15"/>
      <c r="N66" s="36" t="str">
        <f t="shared" si="10"/>
        <v/>
      </c>
      <c r="O66" s="15">
        <f t="shared" si="11"/>
        <v>58.8</v>
      </c>
      <c r="P66" s="15">
        <f t="shared" si="12"/>
        <v>58.8</v>
      </c>
      <c r="Q66" s="12"/>
      <c r="AB66" s="2">
        <f>TRUNC(SUM(AB63:AB65))</f>
        <v>294</v>
      </c>
    </row>
    <row r="67" spans="1:31" ht="23.25" customHeight="1">
      <c r="A67" s="13" t="s">
        <v>763</v>
      </c>
      <c r="B67" s="13" t="s">
        <v>602</v>
      </c>
      <c r="C67" s="1" t="s">
        <v>764</v>
      </c>
      <c r="D67" s="12" t="s">
        <v>765</v>
      </c>
      <c r="E67" s="12" t="s">
        <v>766</v>
      </c>
      <c r="F67" s="19" t="s">
        <v>298</v>
      </c>
      <c r="G67" s="15">
        <v>1</v>
      </c>
      <c r="H67" s="15">
        <f>IF(TRUNC((AD67+AC67)/$AD$3,1)*$AD$3-AD67 &lt;0, AC67, TRUNC((AD67+AC67)/$AD$3,1)*$AD$3-AD67)</f>
        <v>5.8000000000000114</v>
      </c>
      <c r="I67" s="36">
        <f>H67</f>
        <v>5.8000000000000114</v>
      </c>
      <c r="J67" s="15">
        <v>1</v>
      </c>
      <c r="K67" s="15"/>
      <c r="L67" s="36" t="str">
        <f t="shared" si="9"/>
        <v/>
      </c>
      <c r="M67" s="15"/>
      <c r="N67" s="36" t="str">
        <f t="shared" si="10"/>
        <v/>
      </c>
      <c r="O67" s="15">
        <f t="shared" si="11"/>
        <v>5.8000000000000114</v>
      </c>
      <c r="P67" s="15">
        <f t="shared" si="12"/>
        <v>5.8000000000000114</v>
      </c>
      <c r="Q67" s="12"/>
      <c r="AC67" s="2">
        <f>TRUNC(TRUNC(SUM(AC63:AC66))*옵션!$B$33/100,1)</f>
        <v>5.8</v>
      </c>
      <c r="AD67" s="2">
        <f>TRUNC(SUM(I63:I66))+TRUNC(SUM(N63:N66))</f>
        <v>361</v>
      </c>
    </row>
    <row r="68" spans="1:31" ht="23.25" customHeight="1">
      <c r="A68" s="13" t="s">
        <v>443</v>
      </c>
      <c r="B68" s="13" t="s">
        <v>602</v>
      </c>
      <c r="C68" s="1" t="s">
        <v>349</v>
      </c>
      <c r="D68" s="12" t="s">
        <v>350</v>
      </c>
      <c r="E68" s="12" t="s">
        <v>351</v>
      </c>
      <c r="F68" s="19" t="s">
        <v>352</v>
      </c>
      <c r="G68" s="15">
        <f>일위노임!G36</f>
        <v>3.5000000000000003E-2</v>
      </c>
      <c r="H68" s="15">
        <f>합산자재!H72</f>
        <v>0</v>
      </c>
      <c r="I68" s="36" t="str">
        <f>IF(G68*H68&lt;&gt;0, TRUNC(G68*H68, 1), "")</f>
        <v/>
      </c>
      <c r="J68" s="15">
        <v>3.5000000000000003E-2</v>
      </c>
      <c r="K68" s="15">
        <f>합산자재!I72</f>
        <v>267277</v>
      </c>
      <c r="L68" s="36">
        <f t="shared" si="9"/>
        <v>9354.6</v>
      </c>
      <c r="M68" s="15">
        <f>합산자재!J72</f>
        <v>0</v>
      </c>
      <c r="N68" s="36" t="str">
        <f t="shared" si="10"/>
        <v/>
      </c>
      <c r="O68" s="15">
        <f t="shared" si="11"/>
        <v>267277</v>
      </c>
      <c r="P68" s="15">
        <f t="shared" si="12"/>
        <v>9354.6</v>
      </c>
      <c r="Q68" s="12"/>
      <c r="AE68" s="2">
        <f>L68</f>
        <v>9354.6</v>
      </c>
    </row>
    <row r="69" spans="1:31" ht="23.25" customHeight="1">
      <c r="A69" s="13" t="s">
        <v>759</v>
      </c>
      <c r="B69" s="13" t="s">
        <v>602</v>
      </c>
      <c r="C69" s="1" t="s">
        <v>760</v>
      </c>
      <c r="D69" s="12" t="s">
        <v>761</v>
      </c>
      <c r="E69" s="12" t="s">
        <v>762</v>
      </c>
      <c r="F69" s="19" t="s">
        <v>298</v>
      </c>
      <c r="G69" s="15">
        <v>1</v>
      </c>
      <c r="H69" s="15">
        <f>IF(TRUNC((AD70+AC70)/$AE$3,1)*$AE$3-AD70 &lt;0, AC70, TRUNC((AD70+AC70)/$AE$3,1)*$AE$3-AD70)</f>
        <v>280.60000000000036</v>
      </c>
      <c r="I69" s="36">
        <f>H69</f>
        <v>280.60000000000036</v>
      </c>
      <c r="J69" s="15">
        <v>1</v>
      </c>
      <c r="K69" s="15"/>
      <c r="L69" s="36" t="str">
        <f t="shared" si="9"/>
        <v/>
      </c>
      <c r="M69" s="15"/>
      <c r="N69" s="36" t="str">
        <f t="shared" si="10"/>
        <v/>
      </c>
      <c r="O69" s="15">
        <f t="shared" si="11"/>
        <v>280.60000000000036</v>
      </c>
      <c r="P69" s="15">
        <f t="shared" si="12"/>
        <v>280.60000000000036</v>
      </c>
      <c r="Q69" s="12"/>
    </row>
    <row r="70" spans="1:31" ht="23.25" customHeight="1">
      <c r="B70" s="13" t="s">
        <v>755</v>
      </c>
      <c r="D70" s="12" t="s">
        <v>756</v>
      </c>
      <c r="E70" s="12"/>
      <c r="F70" s="19"/>
      <c r="G70" s="15"/>
      <c r="H70" s="15"/>
      <c r="I70" s="36">
        <f>TRUNC(SUM(I63:I69))</f>
        <v>648</v>
      </c>
      <c r="J70" s="15"/>
      <c r="K70" s="15"/>
      <c r="L70" s="36">
        <f>TRUNC(SUM(L63:L69))</f>
        <v>9354</v>
      </c>
      <c r="M70" s="15"/>
      <c r="N70" s="36">
        <f>TRUNC(SUM(N63:N69))</f>
        <v>0</v>
      </c>
      <c r="O70" s="15" t="str">
        <f t="shared" si="11"/>
        <v/>
      </c>
      <c r="P70" s="15">
        <f t="shared" si="12"/>
        <v>10002</v>
      </c>
      <c r="Q70" s="12"/>
      <c r="AC70" s="2">
        <f>TRUNC(AE70*옵션!$B$36/100,1)</f>
        <v>280.60000000000002</v>
      </c>
      <c r="AD70" s="2">
        <f>TRUNC(SUM(L63:L68))</f>
        <v>9354</v>
      </c>
      <c r="AE70" s="2">
        <f>TRUNC(SUM(AE63:AE69))</f>
        <v>9354</v>
      </c>
    </row>
    <row r="71" spans="1:31" ht="23.25" customHeight="1">
      <c r="D71" s="12"/>
      <c r="E71" s="12"/>
      <c r="F71" s="19"/>
      <c r="G71" s="15"/>
      <c r="H71" s="15"/>
      <c r="I71" s="36"/>
      <c r="J71" s="15"/>
      <c r="K71" s="15"/>
      <c r="L71" s="36"/>
      <c r="M71" s="15"/>
      <c r="N71" s="36"/>
      <c r="O71" s="15"/>
      <c r="P71" s="15"/>
      <c r="Q71" s="12"/>
    </row>
    <row r="72" spans="1:31" ht="23.25" customHeight="1">
      <c r="A72" s="13" t="s">
        <v>805</v>
      </c>
      <c r="B72" s="13" t="s">
        <v>775</v>
      </c>
      <c r="C72" s="1" t="s">
        <v>806</v>
      </c>
      <c r="D72" s="187" t="s">
        <v>804</v>
      </c>
      <c r="E72" s="189"/>
      <c r="F72" s="19"/>
      <c r="G72" s="15"/>
      <c r="H72" s="15"/>
      <c r="I72" s="36"/>
      <c r="J72" s="15"/>
      <c r="K72" s="15"/>
      <c r="L72" s="36"/>
      <c r="M72" s="15"/>
      <c r="N72" s="36"/>
      <c r="O72" s="15"/>
      <c r="P72" s="15"/>
      <c r="Q72" s="12"/>
    </row>
    <row r="73" spans="1:31" ht="23.25" customHeight="1">
      <c r="A73" s="13" t="s">
        <v>374</v>
      </c>
      <c r="B73" s="13" t="s">
        <v>606</v>
      </c>
      <c r="C73" s="1" t="s">
        <v>125</v>
      </c>
      <c r="D73" s="12" t="s">
        <v>126</v>
      </c>
      <c r="E73" s="12" t="s">
        <v>127</v>
      </c>
      <c r="F73" s="19" t="s">
        <v>121</v>
      </c>
      <c r="G73" s="15">
        <v>1</v>
      </c>
      <c r="H73" s="15">
        <f>합산자재!H6</f>
        <v>343</v>
      </c>
      <c r="I73" s="36">
        <f>IF(G73*H73&lt;&gt;0, TRUNC(G73*H73, 1), "")</f>
        <v>343</v>
      </c>
      <c r="J73" s="15">
        <v>1</v>
      </c>
      <c r="K73" s="15">
        <f>합산자재!I6</f>
        <v>0</v>
      </c>
      <c r="L73" s="36" t="str">
        <f t="shared" ref="L73:L79" si="13">IF(G73*K73&lt;&gt;0, TRUNC(G73*K73, 1), "")</f>
        <v/>
      </c>
      <c r="M73" s="15">
        <f>합산자재!J6</f>
        <v>0</v>
      </c>
      <c r="N73" s="36" t="str">
        <f t="shared" ref="N73:N79" si="14">IF(G73*M73&lt;&gt;0, TRUNC(G73*M73, 1), "")</f>
        <v/>
      </c>
      <c r="O73" s="15">
        <f t="shared" ref="O73:O80" si="15">IF((H73+K73+M73)=0, "", (H73+K73+M73))</f>
        <v>343</v>
      </c>
      <c r="P73" s="15">
        <f t="shared" ref="P73:P80" si="16">IF(SUM(I73,L73,N73)&lt;&gt;0,SUM(I73,L73,N73),"")</f>
        <v>343</v>
      </c>
      <c r="Q73" s="12"/>
      <c r="R73" s="2" t="s">
        <v>772</v>
      </c>
      <c r="AB73" s="2">
        <f>I73</f>
        <v>343</v>
      </c>
      <c r="AC73" s="2">
        <f>G73*H73</f>
        <v>343</v>
      </c>
    </row>
    <row r="74" spans="1:31" ht="23.25" customHeight="1">
      <c r="A74" s="13" t="s">
        <v>374</v>
      </c>
      <c r="B74" s="13" t="s">
        <v>606</v>
      </c>
      <c r="C74" s="1" t="s">
        <v>125</v>
      </c>
      <c r="D74" s="12" t="s">
        <v>126</v>
      </c>
      <c r="E74" s="12" t="s">
        <v>127</v>
      </c>
      <c r="F74" s="19" t="s">
        <v>121</v>
      </c>
      <c r="G74" s="15">
        <v>0.03</v>
      </c>
      <c r="H74" s="15">
        <f>합산자재!H6</f>
        <v>343</v>
      </c>
      <c r="I74" s="36">
        <f>IF(G74*H74&lt;&gt;0, TRUNC(G74*H74, 1), "")</f>
        <v>10.199999999999999</v>
      </c>
      <c r="J74" s="15">
        <v>0.03</v>
      </c>
      <c r="K74" s="15">
        <f>합산자재!I6</f>
        <v>0</v>
      </c>
      <c r="L74" s="36" t="str">
        <f t="shared" si="13"/>
        <v/>
      </c>
      <c r="M74" s="15">
        <f>합산자재!J6</f>
        <v>0</v>
      </c>
      <c r="N74" s="36" t="str">
        <f t="shared" si="14"/>
        <v/>
      </c>
      <c r="O74" s="15">
        <f t="shared" si="15"/>
        <v>343</v>
      </c>
      <c r="P74" s="15">
        <f t="shared" si="16"/>
        <v>10.199999999999999</v>
      </c>
      <c r="Q74" s="12"/>
      <c r="R74" s="2" t="s">
        <v>772</v>
      </c>
    </row>
    <row r="75" spans="1:31" ht="23.25" customHeight="1">
      <c r="A75" s="13" t="s">
        <v>768</v>
      </c>
      <c r="B75" s="13" t="s">
        <v>606</v>
      </c>
      <c r="C75" s="1" t="s">
        <v>769</v>
      </c>
      <c r="D75" s="12" t="s">
        <v>770</v>
      </c>
      <c r="E75" s="12" t="s">
        <v>771</v>
      </c>
      <c r="F75" s="19" t="s">
        <v>298</v>
      </c>
      <c r="G75" s="15">
        <v>1</v>
      </c>
      <c r="H75" s="15">
        <f>TRUNC(AB75*옵션!$B$31/100,1)</f>
        <v>68.599999999999994</v>
      </c>
      <c r="I75" s="36">
        <f>IF(G75*H75&lt;&gt;0, TRUNC(G75*H75, 1), "")</f>
        <v>68.599999999999994</v>
      </c>
      <c r="J75" s="15">
        <v>1</v>
      </c>
      <c r="K75" s="15"/>
      <c r="L75" s="36" t="str">
        <f t="shared" si="13"/>
        <v/>
      </c>
      <c r="M75" s="15"/>
      <c r="N75" s="36" t="str">
        <f t="shared" si="14"/>
        <v/>
      </c>
      <c r="O75" s="15">
        <f t="shared" si="15"/>
        <v>68.599999999999994</v>
      </c>
      <c r="P75" s="15">
        <f t="shared" si="16"/>
        <v>68.599999999999994</v>
      </c>
      <c r="Q75" s="12"/>
      <c r="AB75" s="2">
        <f>TRUNC(SUM(AB72:AB74))</f>
        <v>343</v>
      </c>
    </row>
    <row r="76" spans="1:31" ht="23.25" customHeight="1">
      <c r="A76" s="13" t="s">
        <v>763</v>
      </c>
      <c r="B76" s="13" t="s">
        <v>606</v>
      </c>
      <c r="C76" s="1" t="s">
        <v>764</v>
      </c>
      <c r="D76" s="12" t="s">
        <v>765</v>
      </c>
      <c r="E76" s="12" t="s">
        <v>766</v>
      </c>
      <c r="F76" s="19" t="s">
        <v>298</v>
      </c>
      <c r="G76" s="15">
        <v>1</v>
      </c>
      <c r="H76" s="15">
        <f>IF(TRUNC((AD76+AC76)/$AD$3,1)*$AD$3-AD76 &lt;0, AC76, TRUNC((AD76+AC76)/$AD$3,1)*$AD$3-AD76)</f>
        <v>6.8000000000000114</v>
      </c>
      <c r="I76" s="36">
        <f>H76</f>
        <v>6.8000000000000114</v>
      </c>
      <c r="J76" s="15">
        <v>1</v>
      </c>
      <c r="K76" s="15"/>
      <c r="L76" s="36" t="str">
        <f t="shared" si="13"/>
        <v/>
      </c>
      <c r="M76" s="15"/>
      <c r="N76" s="36" t="str">
        <f t="shared" si="14"/>
        <v/>
      </c>
      <c r="O76" s="15">
        <f t="shared" si="15"/>
        <v>6.8000000000000114</v>
      </c>
      <c r="P76" s="15">
        <f t="shared" si="16"/>
        <v>6.8000000000000114</v>
      </c>
      <c r="Q76" s="12"/>
      <c r="AC76" s="2">
        <f>TRUNC(TRUNC(SUM(AC72:AC75))*옵션!$B$33/100,1)</f>
        <v>6.8</v>
      </c>
      <c r="AD76" s="2">
        <f>TRUNC(SUM(I72:I75))+TRUNC(SUM(N72:N75))</f>
        <v>421</v>
      </c>
    </row>
    <row r="77" spans="1:31" ht="23.25" customHeight="1">
      <c r="A77" s="13" t="s">
        <v>446</v>
      </c>
      <c r="B77" s="13" t="s">
        <v>606</v>
      </c>
      <c r="C77" s="1" t="s">
        <v>357</v>
      </c>
      <c r="D77" s="12" t="s">
        <v>350</v>
      </c>
      <c r="E77" s="12" t="s">
        <v>358</v>
      </c>
      <c r="F77" s="19" t="s">
        <v>352</v>
      </c>
      <c r="G77" s="15">
        <f>일위노임!G40</f>
        <v>7.0000000000000001E-3</v>
      </c>
      <c r="H77" s="15">
        <f>합산자재!H75</f>
        <v>0</v>
      </c>
      <c r="I77" s="36" t="str">
        <f>IF(G77*H77&lt;&gt;0, TRUNC(G77*H77, 1), "")</f>
        <v/>
      </c>
      <c r="J77" s="15">
        <v>7.0000000000000001E-3</v>
      </c>
      <c r="K77" s="15">
        <f>합산자재!I75</f>
        <v>387376</v>
      </c>
      <c r="L77" s="36">
        <f t="shared" si="13"/>
        <v>2711.6</v>
      </c>
      <c r="M77" s="15">
        <f>합산자재!J75</f>
        <v>0</v>
      </c>
      <c r="N77" s="36" t="str">
        <f t="shared" si="14"/>
        <v/>
      </c>
      <c r="O77" s="15">
        <f t="shared" si="15"/>
        <v>387376</v>
      </c>
      <c r="P77" s="15">
        <f t="shared" si="16"/>
        <v>2711.6</v>
      </c>
      <c r="Q77" s="12"/>
      <c r="AE77" s="2">
        <f>L77</f>
        <v>2711.6</v>
      </c>
    </row>
    <row r="78" spans="1:31" ht="23.25" customHeight="1">
      <c r="A78" s="13" t="s">
        <v>449</v>
      </c>
      <c r="B78" s="13" t="s">
        <v>606</v>
      </c>
      <c r="C78" s="1" t="s">
        <v>363</v>
      </c>
      <c r="D78" s="12" t="s">
        <v>350</v>
      </c>
      <c r="E78" s="12" t="s">
        <v>364</v>
      </c>
      <c r="F78" s="19" t="s">
        <v>352</v>
      </c>
      <c r="G78" s="15">
        <f>일위노임!G41</f>
        <v>1.4E-2</v>
      </c>
      <c r="H78" s="15">
        <f>합산자재!H78</f>
        <v>0</v>
      </c>
      <c r="I78" s="36" t="str">
        <f>IF(G78*H78&lt;&gt;0, TRUNC(G78*H78, 1), "")</f>
        <v/>
      </c>
      <c r="J78" s="15">
        <v>1.4E-2</v>
      </c>
      <c r="K78" s="15">
        <f>합산자재!I78</f>
        <v>165545</v>
      </c>
      <c r="L78" s="36">
        <f t="shared" si="13"/>
        <v>2317.6</v>
      </c>
      <c r="M78" s="15">
        <f>합산자재!J78</f>
        <v>0</v>
      </c>
      <c r="N78" s="36" t="str">
        <f t="shared" si="14"/>
        <v/>
      </c>
      <c r="O78" s="15">
        <f t="shared" si="15"/>
        <v>165545</v>
      </c>
      <c r="P78" s="15">
        <f t="shared" si="16"/>
        <v>2317.6</v>
      </c>
      <c r="Q78" s="12"/>
      <c r="AE78" s="2">
        <f>L78</f>
        <v>2317.6</v>
      </c>
    </row>
    <row r="79" spans="1:31" ht="23.25" customHeight="1">
      <c r="A79" s="13" t="s">
        <v>759</v>
      </c>
      <c r="B79" s="13" t="s">
        <v>606</v>
      </c>
      <c r="C79" s="1" t="s">
        <v>760</v>
      </c>
      <c r="D79" s="12" t="s">
        <v>761</v>
      </c>
      <c r="E79" s="12" t="s">
        <v>762</v>
      </c>
      <c r="F79" s="19" t="s">
        <v>298</v>
      </c>
      <c r="G79" s="15">
        <v>1</v>
      </c>
      <c r="H79" s="15">
        <f>IF(TRUNC((AD80+AC80)/$AE$3,1)*$AE$3-AD80 &lt;0, AC80, TRUNC((AD80+AC80)/$AE$3,1)*$AE$3-AD80)</f>
        <v>150.80000000000018</v>
      </c>
      <c r="I79" s="36">
        <f>H79</f>
        <v>150.80000000000018</v>
      </c>
      <c r="J79" s="15">
        <v>1</v>
      </c>
      <c r="K79" s="15"/>
      <c r="L79" s="36" t="str">
        <f t="shared" si="13"/>
        <v/>
      </c>
      <c r="M79" s="15"/>
      <c r="N79" s="36" t="str">
        <f t="shared" si="14"/>
        <v/>
      </c>
      <c r="O79" s="15">
        <f t="shared" si="15"/>
        <v>150.80000000000018</v>
      </c>
      <c r="P79" s="15">
        <f t="shared" si="16"/>
        <v>150.80000000000018</v>
      </c>
      <c r="Q79" s="12"/>
    </row>
    <row r="80" spans="1:31" ht="23.25" customHeight="1">
      <c r="B80" s="13" t="s">
        <v>755</v>
      </c>
      <c r="D80" s="12" t="s">
        <v>756</v>
      </c>
      <c r="E80" s="12"/>
      <c r="F80" s="19"/>
      <c r="G80" s="15"/>
      <c r="H80" s="15"/>
      <c r="I80" s="36">
        <f>TRUNC(SUM(I72:I79))</f>
        <v>579</v>
      </c>
      <c r="J80" s="15"/>
      <c r="K80" s="15"/>
      <c r="L80" s="36">
        <f>TRUNC(SUM(L72:L79))</f>
        <v>5029</v>
      </c>
      <c r="M80" s="15"/>
      <c r="N80" s="36">
        <f>TRUNC(SUM(N72:N79))</f>
        <v>0</v>
      </c>
      <c r="O80" s="15" t="str">
        <f t="shared" si="15"/>
        <v/>
      </c>
      <c r="P80" s="15">
        <f t="shared" si="16"/>
        <v>5608</v>
      </c>
      <c r="Q80" s="12"/>
      <c r="AC80" s="2">
        <f>TRUNC(AE80*옵션!$B$36/100,1)</f>
        <v>150.80000000000001</v>
      </c>
      <c r="AD80" s="2">
        <f>TRUNC(SUM(L72:L78))</f>
        <v>5029</v>
      </c>
      <c r="AE80" s="2">
        <f>TRUNC(SUM(AE72:AE79))</f>
        <v>5029</v>
      </c>
    </row>
    <row r="81" spans="1:31" ht="23.25" customHeight="1">
      <c r="D81" s="12"/>
      <c r="E81" s="12"/>
      <c r="F81" s="19"/>
      <c r="G81" s="15"/>
      <c r="H81" s="15"/>
      <c r="I81" s="36"/>
      <c r="J81" s="15"/>
      <c r="K81" s="15"/>
      <c r="L81" s="36"/>
      <c r="M81" s="15"/>
      <c r="N81" s="36"/>
      <c r="O81" s="15"/>
      <c r="P81" s="15"/>
      <c r="Q81" s="12"/>
    </row>
    <row r="82" spans="1:31" ht="23.25" customHeight="1">
      <c r="A82" s="13" t="s">
        <v>808</v>
      </c>
      <c r="B82" s="13" t="s">
        <v>775</v>
      </c>
      <c r="C82" s="1" t="s">
        <v>809</v>
      </c>
      <c r="D82" s="187" t="s">
        <v>807</v>
      </c>
      <c r="E82" s="189"/>
      <c r="F82" s="19"/>
      <c r="G82" s="15"/>
      <c r="H82" s="15"/>
      <c r="I82" s="36"/>
      <c r="J82" s="15"/>
      <c r="K82" s="15"/>
      <c r="L82" s="36"/>
      <c r="M82" s="15"/>
      <c r="N82" s="36"/>
      <c r="O82" s="15"/>
      <c r="P82" s="15"/>
      <c r="Q82" s="12"/>
    </row>
    <row r="83" spans="1:31" ht="23.25" customHeight="1">
      <c r="A83" s="13" t="s">
        <v>375</v>
      </c>
      <c r="B83" s="13" t="s">
        <v>610</v>
      </c>
      <c r="C83" s="1" t="s">
        <v>131</v>
      </c>
      <c r="D83" s="12" t="s">
        <v>126</v>
      </c>
      <c r="E83" s="12" t="s">
        <v>132</v>
      </c>
      <c r="F83" s="19" t="s">
        <v>121</v>
      </c>
      <c r="G83" s="15">
        <v>1</v>
      </c>
      <c r="H83" s="15">
        <f>합산자재!H7</f>
        <v>523</v>
      </c>
      <c r="I83" s="36">
        <f>IF(G83*H83&lt;&gt;0, TRUNC(G83*H83, 1), "")</f>
        <v>523</v>
      </c>
      <c r="J83" s="15">
        <v>1</v>
      </c>
      <c r="K83" s="15">
        <f>합산자재!I7</f>
        <v>0</v>
      </c>
      <c r="L83" s="36" t="str">
        <f t="shared" ref="L83:L89" si="17">IF(G83*K83&lt;&gt;0, TRUNC(G83*K83, 1), "")</f>
        <v/>
      </c>
      <c r="M83" s="15">
        <f>합산자재!J7</f>
        <v>0</v>
      </c>
      <c r="N83" s="36" t="str">
        <f t="shared" ref="N83:N89" si="18">IF(G83*M83&lt;&gt;0, TRUNC(G83*M83, 1), "")</f>
        <v/>
      </c>
      <c r="O83" s="15">
        <f t="shared" ref="O83:O90" si="19">IF((H83+K83+M83)=0, "", (H83+K83+M83))</f>
        <v>523</v>
      </c>
      <c r="P83" s="15">
        <f t="shared" ref="P83:P90" si="20">IF(SUM(I83,L83,N83)&lt;&gt;0,SUM(I83,L83,N83),"")</f>
        <v>523</v>
      </c>
      <c r="Q83" s="12"/>
      <c r="R83" s="2" t="s">
        <v>772</v>
      </c>
      <c r="AB83" s="2">
        <f>I83</f>
        <v>523</v>
      </c>
      <c r="AC83" s="2">
        <f>G83*H83</f>
        <v>523</v>
      </c>
    </row>
    <row r="84" spans="1:31" ht="23.25" customHeight="1">
      <c r="A84" s="13" t="s">
        <v>375</v>
      </c>
      <c r="B84" s="13" t="s">
        <v>610</v>
      </c>
      <c r="C84" s="1" t="s">
        <v>131</v>
      </c>
      <c r="D84" s="12" t="s">
        <v>126</v>
      </c>
      <c r="E84" s="12" t="s">
        <v>132</v>
      </c>
      <c r="F84" s="19" t="s">
        <v>121</v>
      </c>
      <c r="G84" s="15">
        <v>0.03</v>
      </c>
      <c r="H84" s="15">
        <f>합산자재!H7</f>
        <v>523</v>
      </c>
      <c r="I84" s="36">
        <f>IF(G84*H84&lt;&gt;0, TRUNC(G84*H84, 1), "")</f>
        <v>15.6</v>
      </c>
      <c r="J84" s="15">
        <v>0.03</v>
      </c>
      <c r="K84" s="15">
        <f>합산자재!I7</f>
        <v>0</v>
      </c>
      <c r="L84" s="36" t="str">
        <f t="shared" si="17"/>
        <v/>
      </c>
      <c r="M84" s="15">
        <f>합산자재!J7</f>
        <v>0</v>
      </c>
      <c r="N84" s="36" t="str">
        <f t="shared" si="18"/>
        <v/>
      </c>
      <c r="O84" s="15">
        <f t="shared" si="19"/>
        <v>523</v>
      </c>
      <c r="P84" s="15">
        <f t="shared" si="20"/>
        <v>15.6</v>
      </c>
      <c r="Q84" s="12"/>
      <c r="R84" s="2" t="s">
        <v>772</v>
      </c>
    </row>
    <row r="85" spans="1:31" ht="23.25" customHeight="1">
      <c r="A85" s="13" t="s">
        <v>768</v>
      </c>
      <c r="B85" s="13" t="s">
        <v>610</v>
      </c>
      <c r="C85" s="1" t="s">
        <v>769</v>
      </c>
      <c r="D85" s="12" t="s">
        <v>770</v>
      </c>
      <c r="E85" s="12" t="s">
        <v>771</v>
      </c>
      <c r="F85" s="19" t="s">
        <v>298</v>
      </c>
      <c r="G85" s="15">
        <v>1</v>
      </c>
      <c r="H85" s="15">
        <f>TRUNC(AB85*옵션!$B$31/100,1)</f>
        <v>104.6</v>
      </c>
      <c r="I85" s="36">
        <f>IF(G85*H85&lt;&gt;0, TRUNC(G85*H85, 1), "")</f>
        <v>104.6</v>
      </c>
      <c r="J85" s="15">
        <v>1</v>
      </c>
      <c r="K85" s="15"/>
      <c r="L85" s="36" t="str">
        <f t="shared" si="17"/>
        <v/>
      </c>
      <c r="M85" s="15"/>
      <c r="N85" s="36" t="str">
        <f t="shared" si="18"/>
        <v/>
      </c>
      <c r="O85" s="15">
        <f t="shared" si="19"/>
        <v>104.6</v>
      </c>
      <c r="P85" s="15">
        <f t="shared" si="20"/>
        <v>104.6</v>
      </c>
      <c r="Q85" s="12"/>
      <c r="AB85" s="2">
        <f>TRUNC(SUM(AB82:AB84))</f>
        <v>523</v>
      </c>
    </row>
    <row r="86" spans="1:31" ht="23.25" customHeight="1">
      <c r="A86" s="13" t="s">
        <v>763</v>
      </c>
      <c r="B86" s="13" t="s">
        <v>610</v>
      </c>
      <c r="C86" s="1" t="s">
        <v>764</v>
      </c>
      <c r="D86" s="12" t="s">
        <v>765</v>
      </c>
      <c r="E86" s="12" t="s">
        <v>766</v>
      </c>
      <c r="F86" s="19" t="s">
        <v>298</v>
      </c>
      <c r="G86" s="15">
        <v>1</v>
      </c>
      <c r="H86" s="15">
        <f>IF(TRUNC((AD86+AC86)/$AD$3,1)*$AD$3-AD86 &lt;0, AC86, TRUNC((AD86+AC86)/$AD$3,1)*$AD$3-AD86)</f>
        <v>10.399999999999977</v>
      </c>
      <c r="I86" s="36">
        <f>H86</f>
        <v>10.399999999999977</v>
      </c>
      <c r="J86" s="15">
        <v>1</v>
      </c>
      <c r="K86" s="15"/>
      <c r="L86" s="36" t="str">
        <f t="shared" si="17"/>
        <v/>
      </c>
      <c r="M86" s="15"/>
      <c r="N86" s="36" t="str">
        <f t="shared" si="18"/>
        <v/>
      </c>
      <c r="O86" s="15">
        <f t="shared" si="19"/>
        <v>10.399999999999977</v>
      </c>
      <c r="P86" s="15">
        <f t="shared" si="20"/>
        <v>10.399999999999977</v>
      </c>
      <c r="Q86" s="12"/>
      <c r="AC86" s="2">
        <f>TRUNC(TRUNC(SUM(AC82:AC85))*옵션!$B$33/100,1)</f>
        <v>10.4</v>
      </c>
      <c r="AD86" s="2">
        <f>TRUNC(SUM(I82:I85))+TRUNC(SUM(N82:N85))</f>
        <v>643</v>
      </c>
    </row>
    <row r="87" spans="1:31" ht="23.25" customHeight="1">
      <c r="A87" s="13" t="s">
        <v>446</v>
      </c>
      <c r="B87" s="13" t="s">
        <v>610</v>
      </c>
      <c r="C87" s="1" t="s">
        <v>357</v>
      </c>
      <c r="D87" s="12" t="s">
        <v>350</v>
      </c>
      <c r="E87" s="12" t="s">
        <v>358</v>
      </c>
      <c r="F87" s="19" t="s">
        <v>352</v>
      </c>
      <c r="G87" s="15">
        <f>일위노임!G45</f>
        <v>1.2E-2</v>
      </c>
      <c r="H87" s="15">
        <f>합산자재!H75</f>
        <v>0</v>
      </c>
      <c r="I87" s="36" t="str">
        <f>IF(G87*H87&lt;&gt;0, TRUNC(G87*H87, 1), "")</f>
        <v/>
      </c>
      <c r="J87" s="15">
        <v>1.2E-2</v>
      </c>
      <c r="K87" s="15">
        <f>합산자재!I75</f>
        <v>387376</v>
      </c>
      <c r="L87" s="36">
        <f t="shared" si="17"/>
        <v>4648.5</v>
      </c>
      <c r="M87" s="15">
        <f>합산자재!J75</f>
        <v>0</v>
      </c>
      <c r="N87" s="36" t="str">
        <f t="shared" si="18"/>
        <v/>
      </c>
      <c r="O87" s="15">
        <f t="shared" si="19"/>
        <v>387376</v>
      </c>
      <c r="P87" s="15">
        <f t="shared" si="20"/>
        <v>4648.5</v>
      </c>
      <c r="Q87" s="12"/>
      <c r="AE87" s="2">
        <f>L87</f>
        <v>4648.5</v>
      </c>
    </row>
    <row r="88" spans="1:31" ht="23.25" customHeight="1">
      <c r="A88" s="13" t="s">
        <v>449</v>
      </c>
      <c r="B88" s="13" t="s">
        <v>610</v>
      </c>
      <c r="C88" s="1" t="s">
        <v>363</v>
      </c>
      <c r="D88" s="12" t="s">
        <v>350</v>
      </c>
      <c r="E88" s="12" t="s">
        <v>364</v>
      </c>
      <c r="F88" s="19" t="s">
        <v>352</v>
      </c>
      <c r="G88" s="15">
        <f>일위노임!G46</f>
        <v>2.9000000000000001E-2</v>
      </c>
      <c r="H88" s="15">
        <f>합산자재!H78</f>
        <v>0</v>
      </c>
      <c r="I88" s="36" t="str">
        <f>IF(G88*H88&lt;&gt;0, TRUNC(G88*H88, 1), "")</f>
        <v/>
      </c>
      <c r="J88" s="15">
        <v>2.9000000000000001E-2</v>
      </c>
      <c r="K88" s="15">
        <f>합산자재!I78</f>
        <v>165545</v>
      </c>
      <c r="L88" s="36">
        <f t="shared" si="17"/>
        <v>4800.8</v>
      </c>
      <c r="M88" s="15">
        <f>합산자재!J78</f>
        <v>0</v>
      </c>
      <c r="N88" s="36" t="str">
        <f t="shared" si="18"/>
        <v/>
      </c>
      <c r="O88" s="15">
        <f t="shared" si="19"/>
        <v>165545</v>
      </c>
      <c r="P88" s="15">
        <f t="shared" si="20"/>
        <v>4800.8</v>
      </c>
      <c r="Q88" s="12"/>
      <c r="AE88" s="2">
        <f>L88</f>
        <v>4800.8</v>
      </c>
    </row>
    <row r="89" spans="1:31" ht="23.25" customHeight="1">
      <c r="A89" s="13" t="s">
        <v>759</v>
      </c>
      <c r="B89" s="13" t="s">
        <v>610</v>
      </c>
      <c r="C89" s="1" t="s">
        <v>760</v>
      </c>
      <c r="D89" s="12" t="s">
        <v>761</v>
      </c>
      <c r="E89" s="12" t="s">
        <v>762</v>
      </c>
      <c r="F89" s="19" t="s">
        <v>298</v>
      </c>
      <c r="G89" s="15">
        <v>1</v>
      </c>
      <c r="H89" s="15">
        <f>IF(TRUNC((AD90+AC90)/$AE$3,1)*$AE$3-AD90 &lt;0, AC90, TRUNC((AD90+AC90)/$AE$3,1)*$AE$3-AD90)</f>
        <v>283.39999999999964</v>
      </c>
      <c r="I89" s="36">
        <f>H89</f>
        <v>283.39999999999964</v>
      </c>
      <c r="J89" s="15">
        <v>1</v>
      </c>
      <c r="K89" s="15"/>
      <c r="L89" s="36" t="str">
        <f t="shared" si="17"/>
        <v/>
      </c>
      <c r="M89" s="15"/>
      <c r="N89" s="36" t="str">
        <f t="shared" si="18"/>
        <v/>
      </c>
      <c r="O89" s="15">
        <f t="shared" si="19"/>
        <v>283.39999999999964</v>
      </c>
      <c r="P89" s="15">
        <f t="shared" si="20"/>
        <v>283.39999999999964</v>
      </c>
      <c r="Q89" s="12"/>
    </row>
    <row r="90" spans="1:31" ht="23.25" customHeight="1">
      <c r="B90" s="13" t="s">
        <v>755</v>
      </c>
      <c r="D90" s="12" t="s">
        <v>756</v>
      </c>
      <c r="E90" s="12"/>
      <c r="F90" s="19"/>
      <c r="G90" s="15"/>
      <c r="H90" s="15"/>
      <c r="I90" s="36">
        <f>TRUNC(SUM(I82:I89))</f>
        <v>937</v>
      </c>
      <c r="J90" s="15"/>
      <c r="K90" s="15"/>
      <c r="L90" s="36">
        <f>TRUNC(SUM(L82:L89))</f>
        <v>9449</v>
      </c>
      <c r="M90" s="15"/>
      <c r="N90" s="36">
        <f>TRUNC(SUM(N82:N89))</f>
        <v>0</v>
      </c>
      <c r="O90" s="15" t="str">
        <f t="shared" si="19"/>
        <v/>
      </c>
      <c r="P90" s="15">
        <f t="shared" si="20"/>
        <v>10386</v>
      </c>
      <c r="Q90" s="12"/>
      <c r="AC90" s="2">
        <f>TRUNC(AE90*옵션!$B$36/100,1)</f>
        <v>283.39999999999998</v>
      </c>
      <c r="AD90" s="2">
        <f>TRUNC(SUM(L82:L88))</f>
        <v>9449</v>
      </c>
      <c r="AE90" s="2">
        <f>TRUNC(SUM(AE82:AE89))</f>
        <v>9449</v>
      </c>
    </row>
    <row r="91" spans="1:31" ht="23.25" customHeight="1">
      <c r="D91" s="12"/>
      <c r="E91" s="12"/>
      <c r="F91" s="19"/>
      <c r="G91" s="15"/>
      <c r="H91" s="15"/>
      <c r="I91" s="36"/>
      <c r="J91" s="15"/>
      <c r="K91" s="15"/>
      <c r="L91" s="36"/>
      <c r="M91" s="15"/>
      <c r="N91" s="36"/>
      <c r="O91" s="15"/>
      <c r="P91" s="15"/>
      <c r="Q91" s="12"/>
    </row>
    <row r="92" spans="1:31" ht="23.25" customHeight="1">
      <c r="A92" s="13" t="s">
        <v>811</v>
      </c>
      <c r="B92" s="13" t="s">
        <v>775</v>
      </c>
      <c r="C92" s="1" t="s">
        <v>812</v>
      </c>
      <c r="D92" s="187" t="s">
        <v>810</v>
      </c>
      <c r="E92" s="189"/>
      <c r="F92" s="19"/>
      <c r="G92" s="15"/>
      <c r="H92" s="15"/>
      <c r="I92" s="36"/>
      <c r="J92" s="15"/>
      <c r="K92" s="15"/>
      <c r="L92" s="36"/>
      <c r="M92" s="15"/>
      <c r="N92" s="36"/>
      <c r="O92" s="15"/>
      <c r="P92" s="15"/>
      <c r="Q92" s="12"/>
    </row>
    <row r="93" spans="1:31" ht="23.25" customHeight="1">
      <c r="A93" s="13" t="s">
        <v>422</v>
      </c>
      <c r="B93" s="13" t="s">
        <v>614</v>
      </c>
      <c r="C93" s="1" t="s">
        <v>293</v>
      </c>
      <c r="D93" s="12" t="s">
        <v>295</v>
      </c>
      <c r="E93" s="12" t="s">
        <v>296</v>
      </c>
      <c r="F93" s="19" t="s">
        <v>121</v>
      </c>
      <c r="G93" s="15">
        <v>1</v>
      </c>
      <c r="H93" s="15">
        <f>합산자재!H54</f>
        <v>13000</v>
      </c>
      <c r="I93" s="36">
        <f>IF(G93*H93&lt;&gt;0, TRUNC(G93*H93, 1), "")</f>
        <v>13000</v>
      </c>
      <c r="J93" s="15">
        <v>1</v>
      </c>
      <c r="K93" s="15">
        <f>합산자재!I54</f>
        <v>0</v>
      </c>
      <c r="L93" s="36" t="str">
        <f t="shared" ref="L93:L99" si="21">IF(G93*K93&lt;&gt;0, TRUNC(G93*K93, 1), "")</f>
        <v/>
      </c>
      <c r="M93" s="15">
        <f>합산자재!J54</f>
        <v>0</v>
      </c>
      <c r="N93" s="36" t="str">
        <f t="shared" ref="N93:N99" si="22">IF(G93*M93&lt;&gt;0, TRUNC(G93*M93, 1), "")</f>
        <v/>
      </c>
      <c r="O93" s="15">
        <f t="shared" ref="O93:O100" si="23">IF((H93+K93+M93)=0, "", (H93+K93+M93))</f>
        <v>13000</v>
      </c>
      <c r="P93" s="15">
        <f t="shared" ref="P93:P100" si="24">IF(SUM(I93,L93,N93)&lt;&gt;0,SUM(I93,L93,N93),"")</f>
        <v>13000</v>
      </c>
      <c r="Q93" s="12"/>
      <c r="AB93" s="2">
        <f>I93</f>
        <v>13000</v>
      </c>
      <c r="AC93" s="2">
        <f>G93*H93</f>
        <v>13000</v>
      </c>
    </row>
    <row r="94" spans="1:31" ht="23.25" customHeight="1">
      <c r="A94" s="13" t="s">
        <v>422</v>
      </c>
      <c r="B94" s="13" t="s">
        <v>614</v>
      </c>
      <c r="C94" s="1" t="s">
        <v>293</v>
      </c>
      <c r="D94" s="12" t="s">
        <v>295</v>
      </c>
      <c r="E94" s="12" t="s">
        <v>296</v>
      </c>
      <c r="F94" s="19" t="s">
        <v>121</v>
      </c>
      <c r="G94" s="15">
        <v>0.03</v>
      </c>
      <c r="H94" s="15">
        <f>합산자재!H54</f>
        <v>13000</v>
      </c>
      <c r="I94" s="36">
        <f>IF(G94*H94&lt;&gt;0, TRUNC(G94*H94, 1), "")</f>
        <v>390</v>
      </c>
      <c r="J94" s="15">
        <v>0.03</v>
      </c>
      <c r="K94" s="15">
        <f>합산자재!I54</f>
        <v>0</v>
      </c>
      <c r="L94" s="36" t="str">
        <f t="shared" si="21"/>
        <v/>
      </c>
      <c r="M94" s="15">
        <f>합산자재!J54</f>
        <v>0</v>
      </c>
      <c r="N94" s="36" t="str">
        <f t="shared" si="22"/>
        <v/>
      </c>
      <c r="O94" s="15">
        <f t="shared" si="23"/>
        <v>13000</v>
      </c>
      <c r="P94" s="15">
        <f t="shared" si="24"/>
        <v>390</v>
      </c>
      <c r="Q94" s="12"/>
    </row>
    <row r="95" spans="1:31" ht="23.25" customHeight="1">
      <c r="A95" s="13" t="s">
        <v>768</v>
      </c>
      <c r="B95" s="13" t="s">
        <v>614</v>
      </c>
      <c r="C95" s="1" t="s">
        <v>769</v>
      </c>
      <c r="D95" s="12" t="s">
        <v>770</v>
      </c>
      <c r="E95" s="12" t="s">
        <v>771</v>
      </c>
      <c r="F95" s="19" t="s">
        <v>298</v>
      </c>
      <c r="G95" s="15">
        <v>1</v>
      </c>
      <c r="H95" s="15">
        <f>TRUNC(AB95*옵션!$B$31/100,1)</f>
        <v>2600</v>
      </c>
      <c r="I95" s="36">
        <f>IF(G95*H95&lt;&gt;0, TRUNC(G95*H95, 1), "")</f>
        <v>2600</v>
      </c>
      <c r="J95" s="15">
        <v>1</v>
      </c>
      <c r="K95" s="15"/>
      <c r="L95" s="36" t="str">
        <f t="shared" si="21"/>
        <v/>
      </c>
      <c r="M95" s="15"/>
      <c r="N95" s="36" t="str">
        <f t="shared" si="22"/>
        <v/>
      </c>
      <c r="O95" s="15">
        <f t="shared" si="23"/>
        <v>2600</v>
      </c>
      <c r="P95" s="15">
        <f t="shared" si="24"/>
        <v>2600</v>
      </c>
      <c r="Q95" s="12"/>
      <c r="AB95" s="2">
        <f>TRUNC(SUM(AB92:AB94))</f>
        <v>13000</v>
      </c>
    </row>
    <row r="96" spans="1:31" ht="23.25" customHeight="1">
      <c r="A96" s="13" t="s">
        <v>763</v>
      </c>
      <c r="B96" s="13" t="s">
        <v>614</v>
      </c>
      <c r="C96" s="1" t="s">
        <v>764</v>
      </c>
      <c r="D96" s="12" t="s">
        <v>765</v>
      </c>
      <c r="E96" s="12" t="s">
        <v>766</v>
      </c>
      <c r="F96" s="19" t="s">
        <v>298</v>
      </c>
      <c r="G96" s="15">
        <v>1</v>
      </c>
      <c r="H96" s="15">
        <f>IF(TRUNC((AD96+AC96)/$AD$3,1)*$AD$3-AD96 &lt;0, AC96, TRUNC((AD96+AC96)/$AD$3,1)*$AD$3-AD96)</f>
        <v>260</v>
      </c>
      <c r="I96" s="36">
        <f>H96</f>
        <v>260</v>
      </c>
      <c r="J96" s="15">
        <v>1</v>
      </c>
      <c r="K96" s="15"/>
      <c r="L96" s="36" t="str">
        <f t="shared" si="21"/>
        <v/>
      </c>
      <c r="M96" s="15"/>
      <c r="N96" s="36" t="str">
        <f t="shared" si="22"/>
        <v/>
      </c>
      <c r="O96" s="15">
        <f t="shared" si="23"/>
        <v>260</v>
      </c>
      <c r="P96" s="15">
        <f t="shared" si="24"/>
        <v>260</v>
      </c>
      <c r="Q96" s="12"/>
      <c r="AC96" s="2">
        <f>TRUNC(TRUNC(SUM(AC92:AC95))*옵션!$B$33/100,1)</f>
        <v>260</v>
      </c>
      <c r="AD96" s="2">
        <f>TRUNC(SUM(I92:I95))+TRUNC(SUM(N92:N95))</f>
        <v>15990</v>
      </c>
    </row>
    <row r="97" spans="1:31" ht="23.25" customHeight="1">
      <c r="A97" s="13" t="s">
        <v>446</v>
      </c>
      <c r="B97" s="13" t="s">
        <v>614</v>
      </c>
      <c r="C97" s="1" t="s">
        <v>357</v>
      </c>
      <c r="D97" s="12" t="s">
        <v>350</v>
      </c>
      <c r="E97" s="12" t="s">
        <v>358</v>
      </c>
      <c r="F97" s="19" t="s">
        <v>352</v>
      </c>
      <c r="G97" s="15">
        <f>일위노임!G50</f>
        <v>2.5000000000000001E-2</v>
      </c>
      <c r="H97" s="15">
        <f>합산자재!H75</f>
        <v>0</v>
      </c>
      <c r="I97" s="36" t="str">
        <f>IF(G97*H97&lt;&gt;0, TRUNC(G97*H97, 1), "")</f>
        <v/>
      </c>
      <c r="J97" s="15">
        <v>2.5000000000000001E-2</v>
      </c>
      <c r="K97" s="15">
        <f>합산자재!I75</f>
        <v>387376</v>
      </c>
      <c r="L97" s="36">
        <f t="shared" si="21"/>
        <v>9684.4</v>
      </c>
      <c r="M97" s="15">
        <f>합산자재!J75</f>
        <v>0</v>
      </c>
      <c r="N97" s="36" t="str">
        <f t="shared" si="22"/>
        <v/>
      </c>
      <c r="O97" s="15">
        <f t="shared" si="23"/>
        <v>387376</v>
      </c>
      <c r="P97" s="15">
        <f t="shared" si="24"/>
        <v>9684.4</v>
      </c>
      <c r="Q97" s="12"/>
      <c r="AE97" s="2">
        <f>L97</f>
        <v>9684.4</v>
      </c>
    </row>
    <row r="98" spans="1:31" ht="23.25" customHeight="1">
      <c r="A98" s="13" t="s">
        <v>449</v>
      </c>
      <c r="B98" s="13" t="s">
        <v>614</v>
      </c>
      <c r="C98" s="1" t="s">
        <v>363</v>
      </c>
      <c r="D98" s="12" t="s">
        <v>350</v>
      </c>
      <c r="E98" s="12" t="s">
        <v>364</v>
      </c>
      <c r="F98" s="19" t="s">
        <v>352</v>
      </c>
      <c r="G98" s="15">
        <f>일위노임!G51</f>
        <v>7.6999999999999999E-2</v>
      </c>
      <c r="H98" s="15">
        <f>합산자재!H78</f>
        <v>0</v>
      </c>
      <c r="I98" s="36" t="str">
        <f>IF(G98*H98&lt;&gt;0, TRUNC(G98*H98, 1), "")</f>
        <v/>
      </c>
      <c r="J98" s="15">
        <v>7.6999999999999999E-2</v>
      </c>
      <c r="K98" s="15">
        <f>합산자재!I78</f>
        <v>165545</v>
      </c>
      <c r="L98" s="36">
        <f t="shared" si="21"/>
        <v>12746.9</v>
      </c>
      <c r="M98" s="15">
        <f>합산자재!J78</f>
        <v>0</v>
      </c>
      <c r="N98" s="36" t="str">
        <f t="shared" si="22"/>
        <v/>
      </c>
      <c r="O98" s="15">
        <f t="shared" si="23"/>
        <v>165545</v>
      </c>
      <c r="P98" s="15">
        <f t="shared" si="24"/>
        <v>12746.9</v>
      </c>
      <c r="Q98" s="12"/>
      <c r="AE98" s="2">
        <f>L98</f>
        <v>12746.9</v>
      </c>
    </row>
    <row r="99" spans="1:31" ht="23.25" customHeight="1">
      <c r="A99" s="13" t="s">
        <v>759</v>
      </c>
      <c r="B99" s="13" t="s">
        <v>614</v>
      </c>
      <c r="C99" s="1" t="s">
        <v>760</v>
      </c>
      <c r="D99" s="12" t="s">
        <v>761</v>
      </c>
      <c r="E99" s="12" t="s">
        <v>762</v>
      </c>
      <c r="F99" s="19" t="s">
        <v>298</v>
      </c>
      <c r="G99" s="15">
        <v>1</v>
      </c>
      <c r="H99" s="15">
        <f>IF(TRUNC((AD100+AC100)/$AE$3,1)*$AE$3-AD100 &lt;0, AC100, TRUNC((AD100+AC100)/$AE$3,1)*$AE$3-AD100)</f>
        <v>672.90000000000146</v>
      </c>
      <c r="I99" s="36">
        <f>H99</f>
        <v>672.90000000000146</v>
      </c>
      <c r="J99" s="15">
        <v>1</v>
      </c>
      <c r="K99" s="15"/>
      <c r="L99" s="36" t="str">
        <f t="shared" si="21"/>
        <v/>
      </c>
      <c r="M99" s="15"/>
      <c r="N99" s="36" t="str">
        <f t="shared" si="22"/>
        <v/>
      </c>
      <c r="O99" s="15">
        <f t="shared" si="23"/>
        <v>672.90000000000146</v>
      </c>
      <c r="P99" s="15">
        <f t="shared" si="24"/>
        <v>672.90000000000146</v>
      </c>
      <c r="Q99" s="12"/>
    </row>
    <row r="100" spans="1:31" ht="23.25" customHeight="1">
      <c r="B100" s="13" t="s">
        <v>755</v>
      </c>
      <c r="D100" s="12" t="s">
        <v>756</v>
      </c>
      <c r="E100" s="12"/>
      <c r="F100" s="19"/>
      <c r="G100" s="15"/>
      <c r="H100" s="15"/>
      <c r="I100" s="36">
        <f>TRUNC(SUM(I92:I99))</f>
        <v>16922</v>
      </c>
      <c r="J100" s="15"/>
      <c r="K100" s="15"/>
      <c r="L100" s="36">
        <f>TRUNC(SUM(L92:L99))</f>
        <v>22431</v>
      </c>
      <c r="M100" s="15"/>
      <c r="N100" s="36">
        <f>TRUNC(SUM(N92:N99))</f>
        <v>0</v>
      </c>
      <c r="O100" s="15" t="str">
        <f t="shared" si="23"/>
        <v/>
      </c>
      <c r="P100" s="15">
        <f t="shared" si="24"/>
        <v>39353</v>
      </c>
      <c r="Q100" s="12"/>
      <c r="AC100" s="2">
        <f>TRUNC(AE100*옵션!$B$36/100,1)</f>
        <v>672.9</v>
      </c>
      <c r="AD100" s="2">
        <f>TRUNC(SUM(L92:L98))</f>
        <v>22431</v>
      </c>
      <c r="AE100" s="2">
        <f>TRUNC(SUM(AE92:AE99))</f>
        <v>22431</v>
      </c>
    </row>
    <row r="101" spans="1:31" ht="23.25" customHeight="1">
      <c r="D101" s="12"/>
      <c r="E101" s="12"/>
      <c r="F101" s="19"/>
      <c r="G101" s="15"/>
      <c r="H101" s="15"/>
      <c r="I101" s="36"/>
      <c r="J101" s="15"/>
      <c r="K101" s="15"/>
      <c r="L101" s="36"/>
      <c r="M101" s="15"/>
      <c r="N101" s="36"/>
      <c r="O101" s="15"/>
      <c r="P101" s="15"/>
      <c r="Q101" s="12"/>
    </row>
    <row r="102" spans="1:31" ht="23.25" customHeight="1">
      <c r="A102" s="13" t="s">
        <v>814</v>
      </c>
      <c r="B102" s="13" t="s">
        <v>775</v>
      </c>
      <c r="C102" s="1" t="s">
        <v>815</v>
      </c>
      <c r="D102" s="187" t="s">
        <v>813</v>
      </c>
      <c r="E102" s="189"/>
      <c r="F102" s="19"/>
      <c r="G102" s="15"/>
      <c r="H102" s="15"/>
      <c r="I102" s="36"/>
      <c r="J102" s="15"/>
      <c r="K102" s="15"/>
      <c r="L102" s="36"/>
      <c r="M102" s="15"/>
      <c r="N102" s="36"/>
      <c r="O102" s="15"/>
      <c r="P102" s="15"/>
      <c r="Q102" s="12"/>
    </row>
    <row r="103" spans="1:31" ht="23.25" customHeight="1">
      <c r="A103" s="13" t="s">
        <v>411</v>
      </c>
      <c r="B103" s="13" t="s">
        <v>617</v>
      </c>
      <c r="C103" s="1" t="s">
        <v>268</v>
      </c>
      <c r="D103" s="12" t="s">
        <v>269</v>
      </c>
      <c r="E103" s="12" t="s">
        <v>270</v>
      </c>
      <c r="F103" s="19" t="s">
        <v>121</v>
      </c>
      <c r="G103" s="15">
        <v>1</v>
      </c>
      <c r="H103" s="15">
        <f>합산자재!H43</f>
        <v>2849</v>
      </c>
      <c r="I103" s="36">
        <f>IF(G103*H103&lt;&gt;0, TRUNC(G103*H103, 1), "")</f>
        <v>2849</v>
      </c>
      <c r="J103" s="15">
        <v>1</v>
      </c>
      <c r="K103" s="15">
        <f>합산자재!I43</f>
        <v>0</v>
      </c>
      <c r="L103" s="36" t="str">
        <f>IF(G103*K103&lt;&gt;0, TRUNC(G103*K103, 1), "")</f>
        <v/>
      </c>
      <c r="M103" s="15">
        <f>합산자재!J43</f>
        <v>0</v>
      </c>
      <c r="N103" s="36" t="str">
        <f>IF(G103*M103&lt;&gt;0, TRUNC(G103*M103, 1), "")</f>
        <v/>
      </c>
      <c r="O103" s="15">
        <f t="shared" ref="O103:O108" si="25">IF((H103+K103+M103)=0, "", (H103+K103+M103))</f>
        <v>2849</v>
      </c>
      <c r="P103" s="15">
        <f t="shared" ref="P103:P108" si="26">IF(SUM(I103,L103,N103)&lt;&gt;0,SUM(I103,L103,N103),"")</f>
        <v>2849</v>
      </c>
      <c r="Q103" s="12"/>
      <c r="AC103" s="2">
        <f>G103*H103</f>
        <v>2849</v>
      </c>
    </row>
    <row r="104" spans="1:31" ht="23.25" customHeight="1">
      <c r="A104" s="13" t="s">
        <v>411</v>
      </c>
      <c r="B104" s="13" t="s">
        <v>617</v>
      </c>
      <c r="C104" s="1" t="s">
        <v>268</v>
      </c>
      <c r="D104" s="12" t="s">
        <v>269</v>
      </c>
      <c r="E104" s="12" t="s">
        <v>270</v>
      </c>
      <c r="F104" s="19" t="s">
        <v>121</v>
      </c>
      <c r="G104" s="15">
        <v>0.1</v>
      </c>
      <c r="H104" s="15">
        <f>합산자재!H43</f>
        <v>2849</v>
      </c>
      <c r="I104" s="36">
        <f>IF(G104*H104&lt;&gt;0, TRUNC(G104*H104, 1), "")</f>
        <v>284.89999999999998</v>
      </c>
      <c r="J104" s="15">
        <v>0.1</v>
      </c>
      <c r="K104" s="15">
        <f>합산자재!I43</f>
        <v>0</v>
      </c>
      <c r="L104" s="36" t="str">
        <f>IF(G104*K104&lt;&gt;0, TRUNC(G104*K104, 1), "")</f>
        <v/>
      </c>
      <c r="M104" s="15">
        <f>합산자재!J43</f>
        <v>0</v>
      </c>
      <c r="N104" s="36" t="str">
        <f>IF(G104*M104&lt;&gt;0, TRUNC(G104*M104, 1), "")</f>
        <v/>
      </c>
      <c r="O104" s="15">
        <f t="shared" si="25"/>
        <v>2849</v>
      </c>
      <c r="P104" s="15">
        <f t="shared" si="26"/>
        <v>284.89999999999998</v>
      </c>
      <c r="Q104" s="12"/>
    </row>
    <row r="105" spans="1:31" ht="23.25" customHeight="1">
      <c r="A105" s="13" t="s">
        <v>763</v>
      </c>
      <c r="B105" s="13" t="s">
        <v>617</v>
      </c>
      <c r="C105" s="1" t="s">
        <v>764</v>
      </c>
      <c r="D105" s="12" t="s">
        <v>765</v>
      </c>
      <c r="E105" s="12" t="s">
        <v>766</v>
      </c>
      <c r="F105" s="19" t="s">
        <v>298</v>
      </c>
      <c r="G105" s="15">
        <v>1</v>
      </c>
      <c r="H105" s="15">
        <f>IF(TRUNC((AD105+AC105)/$AD$3,1)*$AD$3-AD105 &lt;0, AC105, TRUNC((AD105+AC105)/$AD$3,1)*$AD$3-AD105)</f>
        <v>56.900000000000091</v>
      </c>
      <c r="I105" s="36">
        <f>H105</f>
        <v>56.900000000000091</v>
      </c>
      <c r="J105" s="15">
        <v>1</v>
      </c>
      <c r="K105" s="15"/>
      <c r="L105" s="36" t="str">
        <f>IF(G105*K105&lt;&gt;0, TRUNC(G105*K105, 1), "")</f>
        <v/>
      </c>
      <c r="M105" s="15"/>
      <c r="N105" s="36" t="str">
        <f>IF(G105*M105&lt;&gt;0, TRUNC(G105*M105, 1), "")</f>
        <v/>
      </c>
      <c r="O105" s="15">
        <f t="shared" si="25"/>
        <v>56.900000000000091</v>
      </c>
      <c r="P105" s="15">
        <f t="shared" si="26"/>
        <v>56.900000000000091</v>
      </c>
      <c r="Q105" s="12"/>
      <c r="AC105" s="2">
        <f>TRUNC(TRUNC(SUM(AC102:AC104))*옵션!$B$33/100,1)</f>
        <v>56.9</v>
      </c>
      <c r="AD105" s="2">
        <f>TRUNC(SUM(I102:I104))+TRUNC(SUM(N102:N104))</f>
        <v>3133</v>
      </c>
    </row>
    <row r="106" spans="1:31" ht="23.25" customHeight="1">
      <c r="A106" s="13" t="s">
        <v>443</v>
      </c>
      <c r="B106" s="13" t="s">
        <v>617</v>
      </c>
      <c r="C106" s="1" t="s">
        <v>349</v>
      </c>
      <c r="D106" s="12" t="s">
        <v>350</v>
      </c>
      <c r="E106" s="12" t="s">
        <v>351</v>
      </c>
      <c r="F106" s="19" t="s">
        <v>352</v>
      </c>
      <c r="G106" s="15">
        <f>일위노임!G54</f>
        <v>0.06</v>
      </c>
      <c r="H106" s="15">
        <f>합산자재!H72</f>
        <v>0</v>
      </c>
      <c r="I106" s="36" t="str">
        <f>IF(G106*H106&lt;&gt;0, TRUNC(G106*H106, 1), "")</f>
        <v/>
      </c>
      <c r="J106" s="15">
        <v>0.06</v>
      </c>
      <c r="K106" s="15">
        <f>합산자재!I72</f>
        <v>267277</v>
      </c>
      <c r="L106" s="36">
        <f>IF(G106*K106&lt;&gt;0, TRUNC(G106*K106, 1), "")</f>
        <v>16036.6</v>
      </c>
      <c r="M106" s="15">
        <f>합산자재!J72</f>
        <v>0</v>
      </c>
      <c r="N106" s="36" t="str">
        <f>IF(G106*M106&lt;&gt;0, TRUNC(G106*M106, 1), "")</f>
        <v/>
      </c>
      <c r="O106" s="15">
        <f t="shared" si="25"/>
        <v>267277</v>
      </c>
      <c r="P106" s="15">
        <f t="shared" si="26"/>
        <v>16036.6</v>
      </c>
      <c r="Q106" s="12"/>
      <c r="AE106" s="2">
        <f>L106</f>
        <v>16036.6</v>
      </c>
    </row>
    <row r="107" spans="1:31" ht="23.25" customHeight="1">
      <c r="A107" s="13" t="s">
        <v>759</v>
      </c>
      <c r="B107" s="13" t="s">
        <v>617</v>
      </c>
      <c r="C107" s="1" t="s">
        <v>760</v>
      </c>
      <c r="D107" s="12" t="s">
        <v>761</v>
      </c>
      <c r="E107" s="12" t="s">
        <v>762</v>
      </c>
      <c r="F107" s="19" t="s">
        <v>298</v>
      </c>
      <c r="G107" s="15">
        <v>1</v>
      </c>
      <c r="H107" s="15">
        <f>IF(TRUNC((AD108+AC108)/$AE$3,1)*$AE$3-AD108 &lt;0, AC108, TRUNC((AD108+AC108)/$AE$3,1)*$AE$3-AD108)</f>
        <v>481</v>
      </c>
      <c r="I107" s="36">
        <f>H107</f>
        <v>481</v>
      </c>
      <c r="J107" s="15">
        <v>1</v>
      </c>
      <c r="K107" s="15"/>
      <c r="L107" s="36" t="str">
        <f>IF(G107*K107&lt;&gt;0, TRUNC(G107*K107, 1), "")</f>
        <v/>
      </c>
      <c r="M107" s="15"/>
      <c r="N107" s="36" t="str">
        <f>IF(G107*M107&lt;&gt;0, TRUNC(G107*M107, 1), "")</f>
        <v/>
      </c>
      <c r="O107" s="15">
        <f t="shared" si="25"/>
        <v>481</v>
      </c>
      <c r="P107" s="15">
        <f t="shared" si="26"/>
        <v>481</v>
      </c>
      <c r="Q107" s="12"/>
    </row>
    <row r="108" spans="1:31" ht="23.25" customHeight="1">
      <c r="B108" s="13" t="s">
        <v>755</v>
      </c>
      <c r="D108" s="12" t="s">
        <v>756</v>
      </c>
      <c r="E108" s="12"/>
      <c r="F108" s="19"/>
      <c r="G108" s="15"/>
      <c r="H108" s="15"/>
      <c r="I108" s="36">
        <f>TRUNC(SUM(I102:I107))</f>
        <v>3671</v>
      </c>
      <c r="J108" s="15"/>
      <c r="K108" s="15"/>
      <c r="L108" s="36">
        <f>TRUNC(SUM(L102:L107))</f>
        <v>16036</v>
      </c>
      <c r="M108" s="15"/>
      <c r="N108" s="36">
        <f>TRUNC(SUM(N102:N107))</f>
        <v>0</v>
      </c>
      <c r="O108" s="15" t="str">
        <f t="shared" si="25"/>
        <v/>
      </c>
      <c r="P108" s="15">
        <f t="shared" si="26"/>
        <v>19707</v>
      </c>
      <c r="Q108" s="12"/>
      <c r="AC108" s="2">
        <f>TRUNC(AE108*옵션!$B$36/100,1)</f>
        <v>481</v>
      </c>
      <c r="AD108" s="2">
        <f>TRUNC(SUM(L102:L106))</f>
        <v>16036</v>
      </c>
      <c r="AE108" s="2">
        <f>TRUNC(SUM(AE102:AE107))</f>
        <v>16036</v>
      </c>
    </row>
    <row r="109" spans="1:31" ht="23.25" customHeight="1">
      <c r="D109" s="12"/>
      <c r="E109" s="12"/>
      <c r="F109" s="19"/>
      <c r="G109" s="15"/>
      <c r="H109" s="15"/>
      <c r="I109" s="36"/>
      <c r="J109" s="15"/>
      <c r="K109" s="15"/>
      <c r="L109" s="36"/>
      <c r="M109" s="15"/>
      <c r="N109" s="36"/>
      <c r="O109" s="15"/>
      <c r="P109" s="15"/>
      <c r="Q109" s="12"/>
    </row>
    <row r="110" spans="1:31" ht="23.25" customHeight="1">
      <c r="A110" s="13" t="s">
        <v>817</v>
      </c>
      <c r="B110" s="13" t="s">
        <v>775</v>
      </c>
      <c r="C110" s="1" t="s">
        <v>818</v>
      </c>
      <c r="D110" s="187" t="s">
        <v>816</v>
      </c>
      <c r="E110" s="189"/>
      <c r="F110" s="19"/>
      <c r="G110" s="15"/>
      <c r="H110" s="15"/>
      <c r="I110" s="36"/>
      <c r="J110" s="15"/>
      <c r="K110" s="15"/>
      <c r="L110" s="36"/>
      <c r="M110" s="15"/>
      <c r="N110" s="36"/>
      <c r="O110" s="15"/>
      <c r="P110" s="15"/>
      <c r="Q110" s="12"/>
    </row>
    <row r="111" spans="1:31" ht="23.25" customHeight="1">
      <c r="A111" s="13" t="s">
        <v>412</v>
      </c>
      <c r="B111" s="13" t="s">
        <v>620</v>
      </c>
      <c r="C111" s="1" t="s">
        <v>272</v>
      </c>
      <c r="D111" s="12" t="s">
        <v>269</v>
      </c>
      <c r="E111" s="12" t="s">
        <v>273</v>
      </c>
      <c r="F111" s="19" t="s">
        <v>121</v>
      </c>
      <c r="G111" s="15">
        <v>1</v>
      </c>
      <c r="H111" s="15">
        <f>합산자재!H44</f>
        <v>3890</v>
      </c>
      <c r="I111" s="36">
        <f>IF(G111*H111&lt;&gt;0, TRUNC(G111*H111, 1), "")</f>
        <v>3890</v>
      </c>
      <c r="J111" s="15">
        <v>1</v>
      </c>
      <c r="K111" s="15">
        <f>합산자재!I44</f>
        <v>0</v>
      </c>
      <c r="L111" s="36" t="str">
        <f>IF(G111*K111&lt;&gt;0, TRUNC(G111*K111, 1), "")</f>
        <v/>
      </c>
      <c r="M111" s="15">
        <f>합산자재!J44</f>
        <v>0</v>
      </c>
      <c r="N111" s="36" t="str">
        <f>IF(G111*M111&lt;&gt;0, TRUNC(G111*M111, 1), "")</f>
        <v/>
      </c>
      <c r="O111" s="15">
        <f t="shared" ref="O111:O116" si="27">IF((H111+K111+M111)=0, "", (H111+K111+M111))</f>
        <v>3890</v>
      </c>
      <c r="P111" s="15">
        <f t="shared" ref="P111:P116" si="28">IF(SUM(I111,L111,N111)&lt;&gt;0,SUM(I111,L111,N111),"")</f>
        <v>3890</v>
      </c>
      <c r="Q111" s="12"/>
      <c r="AC111" s="2">
        <f>G111*H111</f>
        <v>3890</v>
      </c>
    </row>
    <row r="112" spans="1:31" ht="23.25" customHeight="1">
      <c r="A112" s="13" t="s">
        <v>412</v>
      </c>
      <c r="B112" s="13" t="s">
        <v>620</v>
      </c>
      <c r="C112" s="1" t="s">
        <v>272</v>
      </c>
      <c r="D112" s="12" t="s">
        <v>269</v>
      </c>
      <c r="E112" s="12" t="s">
        <v>273</v>
      </c>
      <c r="F112" s="19" t="s">
        <v>121</v>
      </c>
      <c r="G112" s="15">
        <v>0.1</v>
      </c>
      <c r="H112" s="15">
        <f>합산자재!H44</f>
        <v>3890</v>
      </c>
      <c r="I112" s="36">
        <f>IF(G112*H112&lt;&gt;0, TRUNC(G112*H112, 1), "")</f>
        <v>389</v>
      </c>
      <c r="J112" s="15">
        <v>0.1</v>
      </c>
      <c r="K112" s="15">
        <f>합산자재!I44</f>
        <v>0</v>
      </c>
      <c r="L112" s="36" t="str">
        <f>IF(G112*K112&lt;&gt;0, TRUNC(G112*K112, 1), "")</f>
        <v/>
      </c>
      <c r="M112" s="15">
        <f>합산자재!J44</f>
        <v>0</v>
      </c>
      <c r="N112" s="36" t="str">
        <f>IF(G112*M112&lt;&gt;0, TRUNC(G112*M112, 1), "")</f>
        <v/>
      </c>
      <c r="O112" s="15">
        <f t="shared" si="27"/>
        <v>3890</v>
      </c>
      <c r="P112" s="15">
        <f t="shared" si="28"/>
        <v>389</v>
      </c>
      <c r="Q112" s="12"/>
    </row>
    <row r="113" spans="1:31" ht="23.25" customHeight="1">
      <c r="A113" s="13" t="s">
        <v>763</v>
      </c>
      <c r="B113" s="13" t="s">
        <v>620</v>
      </c>
      <c r="C113" s="1" t="s">
        <v>764</v>
      </c>
      <c r="D113" s="12" t="s">
        <v>765</v>
      </c>
      <c r="E113" s="12" t="s">
        <v>766</v>
      </c>
      <c r="F113" s="19" t="s">
        <v>298</v>
      </c>
      <c r="G113" s="15">
        <v>1</v>
      </c>
      <c r="H113" s="15">
        <f>IF(TRUNC((AD113+AC113)/$AD$3,1)*$AD$3-AD113 &lt;0, AC113, TRUNC((AD113+AC113)/$AD$3,1)*$AD$3-AD113)</f>
        <v>77.800000000000182</v>
      </c>
      <c r="I113" s="36">
        <f>H113</f>
        <v>77.800000000000182</v>
      </c>
      <c r="J113" s="15">
        <v>1</v>
      </c>
      <c r="K113" s="15"/>
      <c r="L113" s="36" t="str">
        <f>IF(G113*K113&lt;&gt;0, TRUNC(G113*K113, 1), "")</f>
        <v/>
      </c>
      <c r="M113" s="15"/>
      <c r="N113" s="36" t="str">
        <f>IF(G113*M113&lt;&gt;0, TRUNC(G113*M113, 1), "")</f>
        <v/>
      </c>
      <c r="O113" s="15">
        <f t="shared" si="27"/>
        <v>77.800000000000182</v>
      </c>
      <c r="P113" s="15">
        <f t="shared" si="28"/>
        <v>77.800000000000182</v>
      </c>
      <c r="Q113" s="12"/>
      <c r="AC113" s="2">
        <f>TRUNC(TRUNC(SUM(AC110:AC112))*옵션!$B$33/100,1)</f>
        <v>77.8</v>
      </c>
      <c r="AD113" s="2">
        <f>TRUNC(SUM(I110:I112))+TRUNC(SUM(N110:N112))</f>
        <v>4279</v>
      </c>
    </row>
    <row r="114" spans="1:31" ht="23.25" customHeight="1">
      <c r="A114" s="13" t="s">
        <v>443</v>
      </c>
      <c r="B114" s="13" t="s">
        <v>620</v>
      </c>
      <c r="C114" s="1" t="s">
        <v>349</v>
      </c>
      <c r="D114" s="12" t="s">
        <v>350</v>
      </c>
      <c r="E114" s="12" t="s">
        <v>351</v>
      </c>
      <c r="F114" s="19" t="s">
        <v>352</v>
      </c>
      <c r="G114" s="15">
        <f>일위노임!G57</f>
        <v>0.08</v>
      </c>
      <c r="H114" s="15">
        <f>합산자재!H72</f>
        <v>0</v>
      </c>
      <c r="I114" s="36" t="str">
        <f>IF(G114*H114&lt;&gt;0, TRUNC(G114*H114, 1), "")</f>
        <v/>
      </c>
      <c r="J114" s="15">
        <v>0.08</v>
      </c>
      <c r="K114" s="15">
        <f>합산자재!I72</f>
        <v>267277</v>
      </c>
      <c r="L114" s="36">
        <f>IF(G114*K114&lt;&gt;0, TRUNC(G114*K114, 1), "")</f>
        <v>21382.1</v>
      </c>
      <c r="M114" s="15">
        <f>합산자재!J72</f>
        <v>0</v>
      </c>
      <c r="N114" s="36" t="str">
        <f>IF(G114*M114&lt;&gt;0, TRUNC(G114*M114, 1), "")</f>
        <v/>
      </c>
      <c r="O114" s="15">
        <f t="shared" si="27"/>
        <v>267277</v>
      </c>
      <c r="P114" s="15">
        <f t="shared" si="28"/>
        <v>21382.1</v>
      </c>
      <c r="Q114" s="12"/>
      <c r="AE114" s="2">
        <f>L114</f>
        <v>21382.1</v>
      </c>
    </row>
    <row r="115" spans="1:31" ht="23.25" customHeight="1">
      <c r="A115" s="13" t="s">
        <v>759</v>
      </c>
      <c r="B115" s="13" t="s">
        <v>620</v>
      </c>
      <c r="C115" s="1" t="s">
        <v>760</v>
      </c>
      <c r="D115" s="12" t="s">
        <v>761</v>
      </c>
      <c r="E115" s="12" t="s">
        <v>762</v>
      </c>
      <c r="F115" s="19" t="s">
        <v>298</v>
      </c>
      <c r="G115" s="15">
        <v>1</v>
      </c>
      <c r="H115" s="15">
        <f>IF(TRUNC((AD116+AC116)/$AE$3,1)*$AE$3-AD116 &lt;0, AC116, TRUNC((AD116+AC116)/$AE$3,1)*$AE$3-AD116)</f>
        <v>641.40000000000146</v>
      </c>
      <c r="I115" s="36">
        <f>H115</f>
        <v>641.40000000000146</v>
      </c>
      <c r="J115" s="15">
        <v>1</v>
      </c>
      <c r="K115" s="15"/>
      <c r="L115" s="36" t="str">
        <f>IF(G115*K115&lt;&gt;0, TRUNC(G115*K115, 1), "")</f>
        <v/>
      </c>
      <c r="M115" s="15"/>
      <c r="N115" s="36" t="str">
        <f>IF(G115*M115&lt;&gt;0, TRUNC(G115*M115, 1), "")</f>
        <v/>
      </c>
      <c r="O115" s="15">
        <f t="shared" si="27"/>
        <v>641.40000000000146</v>
      </c>
      <c r="P115" s="15">
        <f t="shared" si="28"/>
        <v>641.40000000000146</v>
      </c>
      <c r="Q115" s="12"/>
    </row>
    <row r="116" spans="1:31" ht="23.25" customHeight="1">
      <c r="B116" s="13" t="s">
        <v>755</v>
      </c>
      <c r="D116" s="12" t="s">
        <v>756</v>
      </c>
      <c r="E116" s="12"/>
      <c r="F116" s="19"/>
      <c r="G116" s="15"/>
      <c r="H116" s="15"/>
      <c r="I116" s="36">
        <f>TRUNC(SUM(I110:I115))</f>
        <v>4998</v>
      </c>
      <c r="J116" s="15"/>
      <c r="K116" s="15"/>
      <c r="L116" s="36">
        <f>TRUNC(SUM(L110:L115))</f>
        <v>21382</v>
      </c>
      <c r="M116" s="15"/>
      <c r="N116" s="36">
        <f>TRUNC(SUM(N110:N115))</f>
        <v>0</v>
      </c>
      <c r="O116" s="15" t="str">
        <f t="shared" si="27"/>
        <v/>
      </c>
      <c r="P116" s="15">
        <f t="shared" si="28"/>
        <v>26380</v>
      </c>
      <c r="Q116" s="12"/>
      <c r="AC116" s="2">
        <f>TRUNC(AE116*옵션!$B$36/100,1)</f>
        <v>641.4</v>
      </c>
      <c r="AD116" s="2">
        <f>TRUNC(SUM(L110:L114))</f>
        <v>21382</v>
      </c>
      <c r="AE116" s="2">
        <f>TRUNC(SUM(AE110:AE115))</f>
        <v>21382</v>
      </c>
    </row>
    <row r="117" spans="1:31" ht="23.25" customHeight="1">
      <c r="D117" s="12"/>
      <c r="E117" s="12"/>
      <c r="F117" s="19"/>
      <c r="G117" s="15"/>
      <c r="H117" s="15"/>
      <c r="I117" s="36"/>
      <c r="J117" s="15"/>
      <c r="K117" s="15"/>
      <c r="L117" s="36"/>
      <c r="M117" s="15"/>
      <c r="N117" s="36"/>
      <c r="O117" s="15"/>
      <c r="P117" s="15"/>
      <c r="Q117" s="12"/>
    </row>
    <row r="118" spans="1:31" ht="23.25" customHeight="1">
      <c r="A118" s="13" t="s">
        <v>820</v>
      </c>
      <c r="B118" s="13" t="s">
        <v>775</v>
      </c>
      <c r="C118" s="1" t="s">
        <v>821</v>
      </c>
      <c r="D118" s="187" t="s">
        <v>819</v>
      </c>
      <c r="E118" s="189"/>
      <c r="F118" s="19"/>
      <c r="G118" s="15"/>
      <c r="H118" s="15"/>
      <c r="I118" s="36"/>
      <c r="J118" s="15"/>
      <c r="K118" s="15"/>
      <c r="L118" s="36"/>
      <c r="M118" s="15"/>
      <c r="N118" s="36"/>
      <c r="O118" s="15"/>
      <c r="P118" s="15"/>
      <c r="Q118" s="12"/>
    </row>
    <row r="119" spans="1:31" ht="23.25" customHeight="1">
      <c r="A119" s="13" t="s">
        <v>413</v>
      </c>
      <c r="B119" s="13" t="s">
        <v>623</v>
      </c>
      <c r="C119" s="1" t="s">
        <v>274</v>
      </c>
      <c r="D119" s="12" t="s">
        <v>269</v>
      </c>
      <c r="E119" s="12" t="s">
        <v>275</v>
      </c>
      <c r="F119" s="19" t="s">
        <v>121</v>
      </c>
      <c r="G119" s="15">
        <v>1</v>
      </c>
      <c r="H119" s="15">
        <f>합산자재!H45</f>
        <v>4834</v>
      </c>
      <c r="I119" s="36">
        <f>IF(G119*H119&lt;&gt;0, TRUNC(G119*H119, 1), "")</f>
        <v>4834</v>
      </c>
      <c r="J119" s="15">
        <v>1</v>
      </c>
      <c r="K119" s="15">
        <f>합산자재!I45</f>
        <v>0</v>
      </c>
      <c r="L119" s="36" t="str">
        <f>IF(G119*K119&lt;&gt;0, TRUNC(G119*K119, 1), "")</f>
        <v/>
      </c>
      <c r="M119" s="15">
        <f>합산자재!J45</f>
        <v>0</v>
      </c>
      <c r="N119" s="36" t="str">
        <f>IF(G119*M119&lt;&gt;0, TRUNC(G119*M119, 1), "")</f>
        <v/>
      </c>
      <c r="O119" s="15">
        <f t="shared" ref="O119:O124" si="29">IF((H119+K119+M119)=0, "", (H119+K119+M119))</f>
        <v>4834</v>
      </c>
      <c r="P119" s="15">
        <f t="shared" ref="P119:P124" si="30">IF(SUM(I119,L119,N119)&lt;&gt;0,SUM(I119,L119,N119),"")</f>
        <v>4834</v>
      </c>
      <c r="Q119" s="12"/>
      <c r="AC119" s="2">
        <f>G119*H119</f>
        <v>4834</v>
      </c>
    </row>
    <row r="120" spans="1:31" ht="23.25" customHeight="1">
      <c r="A120" s="13" t="s">
        <v>413</v>
      </c>
      <c r="B120" s="13" t="s">
        <v>623</v>
      </c>
      <c r="C120" s="1" t="s">
        <v>274</v>
      </c>
      <c r="D120" s="12" t="s">
        <v>269</v>
      </c>
      <c r="E120" s="12" t="s">
        <v>275</v>
      </c>
      <c r="F120" s="19" t="s">
        <v>121</v>
      </c>
      <c r="G120" s="15">
        <v>0.1</v>
      </c>
      <c r="H120" s="15">
        <f>합산자재!H45</f>
        <v>4834</v>
      </c>
      <c r="I120" s="36">
        <f>IF(G120*H120&lt;&gt;0, TRUNC(G120*H120, 1), "")</f>
        <v>483.4</v>
      </c>
      <c r="J120" s="15">
        <v>0.1</v>
      </c>
      <c r="K120" s="15">
        <f>합산자재!I45</f>
        <v>0</v>
      </c>
      <c r="L120" s="36" t="str">
        <f>IF(G120*K120&lt;&gt;0, TRUNC(G120*K120, 1), "")</f>
        <v/>
      </c>
      <c r="M120" s="15">
        <f>합산자재!J45</f>
        <v>0</v>
      </c>
      <c r="N120" s="36" t="str">
        <f>IF(G120*M120&lt;&gt;0, TRUNC(G120*M120, 1), "")</f>
        <v/>
      </c>
      <c r="O120" s="15">
        <f t="shared" si="29"/>
        <v>4834</v>
      </c>
      <c r="P120" s="15">
        <f t="shared" si="30"/>
        <v>483.4</v>
      </c>
      <c r="Q120" s="12"/>
    </row>
    <row r="121" spans="1:31" ht="23.25" customHeight="1">
      <c r="A121" s="13" t="s">
        <v>763</v>
      </c>
      <c r="B121" s="13" t="s">
        <v>623</v>
      </c>
      <c r="C121" s="1" t="s">
        <v>764</v>
      </c>
      <c r="D121" s="12" t="s">
        <v>765</v>
      </c>
      <c r="E121" s="12" t="s">
        <v>766</v>
      </c>
      <c r="F121" s="19" t="s">
        <v>298</v>
      </c>
      <c r="G121" s="15">
        <v>1</v>
      </c>
      <c r="H121" s="15">
        <f>IF(TRUNC((AD121+AC121)/$AD$3,1)*$AD$3-AD121 &lt;0, AC121, TRUNC((AD121+AC121)/$AD$3,1)*$AD$3-AD121)</f>
        <v>96.600000000000364</v>
      </c>
      <c r="I121" s="36">
        <f>H121</f>
        <v>96.600000000000364</v>
      </c>
      <c r="J121" s="15">
        <v>1</v>
      </c>
      <c r="K121" s="15"/>
      <c r="L121" s="36" t="str">
        <f>IF(G121*K121&lt;&gt;0, TRUNC(G121*K121, 1), "")</f>
        <v/>
      </c>
      <c r="M121" s="15"/>
      <c r="N121" s="36" t="str">
        <f>IF(G121*M121&lt;&gt;0, TRUNC(G121*M121, 1), "")</f>
        <v/>
      </c>
      <c r="O121" s="15">
        <f t="shared" si="29"/>
        <v>96.600000000000364</v>
      </c>
      <c r="P121" s="15">
        <f t="shared" si="30"/>
        <v>96.600000000000364</v>
      </c>
      <c r="Q121" s="12"/>
      <c r="AC121" s="2">
        <f>TRUNC(TRUNC(SUM(AC118:AC120))*옵션!$B$33/100,1)</f>
        <v>96.6</v>
      </c>
      <c r="AD121" s="2">
        <f>TRUNC(SUM(I118:I120))+TRUNC(SUM(N118:N120))</f>
        <v>5317</v>
      </c>
    </row>
    <row r="122" spans="1:31" ht="23.25" customHeight="1">
      <c r="A122" s="13" t="s">
        <v>443</v>
      </c>
      <c r="B122" s="13" t="s">
        <v>623</v>
      </c>
      <c r="C122" s="1" t="s">
        <v>349</v>
      </c>
      <c r="D122" s="12" t="s">
        <v>350</v>
      </c>
      <c r="E122" s="12" t="s">
        <v>351</v>
      </c>
      <c r="F122" s="19" t="s">
        <v>352</v>
      </c>
      <c r="G122" s="15">
        <f>일위노임!G60</f>
        <v>0.1</v>
      </c>
      <c r="H122" s="15">
        <f>합산자재!H72</f>
        <v>0</v>
      </c>
      <c r="I122" s="36" t="str">
        <f>IF(G122*H122&lt;&gt;0, TRUNC(G122*H122, 1), "")</f>
        <v/>
      </c>
      <c r="J122" s="15">
        <v>0.1</v>
      </c>
      <c r="K122" s="15">
        <f>합산자재!I72</f>
        <v>267277</v>
      </c>
      <c r="L122" s="36">
        <f>IF(G122*K122&lt;&gt;0, TRUNC(G122*K122, 1), "")</f>
        <v>26727.7</v>
      </c>
      <c r="M122" s="15">
        <f>합산자재!J72</f>
        <v>0</v>
      </c>
      <c r="N122" s="36" t="str">
        <f>IF(G122*M122&lt;&gt;0, TRUNC(G122*M122, 1), "")</f>
        <v/>
      </c>
      <c r="O122" s="15">
        <f t="shared" si="29"/>
        <v>267277</v>
      </c>
      <c r="P122" s="15">
        <f t="shared" si="30"/>
        <v>26727.7</v>
      </c>
      <c r="Q122" s="12"/>
      <c r="AE122" s="2">
        <f>L122</f>
        <v>26727.7</v>
      </c>
    </row>
    <row r="123" spans="1:31" ht="23.25" customHeight="1">
      <c r="A123" s="13" t="s">
        <v>759</v>
      </c>
      <c r="B123" s="13" t="s">
        <v>623</v>
      </c>
      <c r="C123" s="1" t="s">
        <v>760</v>
      </c>
      <c r="D123" s="12" t="s">
        <v>761</v>
      </c>
      <c r="E123" s="12" t="s">
        <v>762</v>
      </c>
      <c r="F123" s="19" t="s">
        <v>298</v>
      </c>
      <c r="G123" s="15">
        <v>1</v>
      </c>
      <c r="H123" s="15">
        <f>IF(TRUNC((AD124+AC124)/$AE$3,1)*$AE$3-AD124 &lt;0, AC124, TRUNC((AD124+AC124)/$AE$3,1)*$AE$3-AD124)</f>
        <v>801.79999999999927</v>
      </c>
      <c r="I123" s="36">
        <f>H123</f>
        <v>801.79999999999927</v>
      </c>
      <c r="J123" s="15">
        <v>1</v>
      </c>
      <c r="K123" s="15"/>
      <c r="L123" s="36" t="str">
        <f>IF(G123*K123&lt;&gt;0, TRUNC(G123*K123, 1), "")</f>
        <v/>
      </c>
      <c r="M123" s="15"/>
      <c r="N123" s="36" t="str">
        <f>IF(G123*M123&lt;&gt;0, TRUNC(G123*M123, 1), "")</f>
        <v/>
      </c>
      <c r="O123" s="15">
        <f t="shared" si="29"/>
        <v>801.79999999999927</v>
      </c>
      <c r="P123" s="15">
        <f t="shared" si="30"/>
        <v>801.79999999999927</v>
      </c>
      <c r="Q123" s="12"/>
    </row>
    <row r="124" spans="1:31" ht="23.25" customHeight="1">
      <c r="B124" s="13" t="s">
        <v>755</v>
      </c>
      <c r="D124" s="12" t="s">
        <v>756</v>
      </c>
      <c r="E124" s="12"/>
      <c r="F124" s="19"/>
      <c r="G124" s="15"/>
      <c r="H124" s="15"/>
      <c r="I124" s="36">
        <f>TRUNC(SUM(I118:I123))</f>
        <v>6215</v>
      </c>
      <c r="J124" s="15"/>
      <c r="K124" s="15"/>
      <c r="L124" s="36">
        <f>TRUNC(SUM(L118:L123))</f>
        <v>26727</v>
      </c>
      <c r="M124" s="15"/>
      <c r="N124" s="36">
        <f>TRUNC(SUM(N118:N123))</f>
        <v>0</v>
      </c>
      <c r="O124" s="15" t="str">
        <f t="shared" si="29"/>
        <v/>
      </c>
      <c r="P124" s="15">
        <f t="shared" si="30"/>
        <v>32942</v>
      </c>
      <c r="Q124" s="12"/>
      <c r="AC124" s="2">
        <f>TRUNC(AE124*옵션!$B$36/100,1)</f>
        <v>801.8</v>
      </c>
      <c r="AD124" s="2">
        <f>TRUNC(SUM(L118:L122))</f>
        <v>26727</v>
      </c>
      <c r="AE124" s="2">
        <f>TRUNC(SUM(AE118:AE123))</f>
        <v>26727</v>
      </c>
    </row>
    <row r="125" spans="1:31" ht="23.25" customHeight="1">
      <c r="D125" s="12"/>
      <c r="E125" s="12"/>
      <c r="F125" s="19"/>
      <c r="G125" s="15"/>
      <c r="H125" s="15"/>
      <c r="I125" s="36"/>
      <c r="J125" s="15"/>
      <c r="K125" s="15"/>
      <c r="L125" s="36"/>
      <c r="M125" s="15"/>
      <c r="N125" s="36"/>
      <c r="O125" s="15"/>
      <c r="P125" s="15"/>
      <c r="Q125" s="12"/>
    </row>
    <row r="126" spans="1:31" ht="23.25" customHeight="1">
      <c r="A126" s="13" t="s">
        <v>823</v>
      </c>
      <c r="B126" s="13" t="s">
        <v>775</v>
      </c>
      <c r="C126" s="1" t="s">
        <v>824</v>
      </c>
      <c r="D126" s="187" t="s">
        <v>822</v>
      </c>
      <c r="E126" s="189"/>
      <c r="F126" s="19"/>
      <c r="G126" s="15"/>
      <c r="H126" s="15"/>
      <c r="I126" s="36"/>
      <c r="J126" s="15"/>
      <c r="K126" s="15"/>
      <c r="L126" s="36"/>
      <c r="M126" s="15"/>
      <c r="N126" s="36"/>
      <c r="O126" s="15"/>
      <c r="P126" s="15"/>
      <c r="Q126" s="12"/>
    </row>
    <row r="127" spans="1:31" ht="23.25" customHeight="1">
      <c r="A127" s="13" t="s">
        <v>376</v>
      </c>
      <c r="B127" s="13" t="s">
        <v>626</v>
      </c>
      <c r="C127" s="1" t="s">
        <v>133</v>
      </c>
      <c r="D127" s="12" t="s">
        <v>134</v>
      </c>
      <c r="E127" s="12" t="s">
        <v>135</v>
      </c>
      <c r="F127" s="19" t="s">
        <v>136</v>
      </c>
      <c r="G127" s="15">
        <v>1</v>
      </c>
      <c r="H127" s="15">
        <f>합산자재!H8</f>
        <v>12750</v>
      </c>
      <c r="I127" s="36">
        <f>IF(G127*H127&lt;&gt;0, TRUNC(G127*H127, 1), "")</f>
        <v>12750</v>
      </c>
      <c r="J127" s="15">
        <v>1</v>
      </c>
      <c r="K127" s="15">
        <f>합산자재!I8</f>
        <v>0</v>
      </c>
      <c r="L127" s="36" t="str">
        <f>IF(G127*K127&lt;&gt;0, TRUNC(G127*K127, 1), "")</f>
        <v/>
      </c>
      <c r="M127" s="15">
        <f>합산자재!J8</f>
        <v>0</v>
      </c>
      <c r="N127" s="36" t="str">
        <f>IF(G127*M127&lt;&gt;0, TRUNC(G127*M127, 1), "")</f>
        <v/>
      </c>
      <c r="O127" s="15">
        <f>IF((H127+K127+M127)=0, "", (H127+K127+M127))</f>
        <v>12750</v>
      </c>
      <c r="P127" s="15">
        <f>IF(SUM(I127,L127,N127)&lt;&gt;0,SUM(I127,L127,N127),"")</f>
        <v>12750</v>
      </c>
      <c r="Q127" s="12"/>
    </row>
    <row r="128" spans="1:31" ht="23.25" customHeight="1">
      <c r="A128" s="13" t="s">
        <v>446</v>
      </c>
      <c r="B128" s="13" t="s">
        <v>626</v>
      </c>
      <c r="C128" s="1" t="s">
        <v>357</v>
      </c>
      <c r="D128" s="12" t="s">
        <v>350</v>
      </c>
      <c r="E128" s="12" t="s">
        <v>358</v>
      </c>
      <c r="F128" s="19" t="s">
        <v>352</v>
      </c>
      <c r="G128" s="15">
        <f>일위노임!G64</f>
        <v>0.13</v>
      </c>
      <c r="H128" s="15">
        <f>합산자재!H75</f>
        <v>0</v>
      </c>
      <c r="I128" s="36" t="str">
        <f>IF(G128*H128&lt;&gt;0, TRUNC(G128*H128, 1), "")</f>
        <v/>
      </c>
      <c r="J128" s="15">
        <v>0.13</v>
      </c>
      <c r="K128" s="15">
        <f>합산자재!I75</f>
        <v>387376</v>
      </c>
      <c r="L128" s="36">
        <f>IF(G128*K128&lt;&gt;0, TRUNC(G128*K128, 1), "")</f>
        <v>50358.8</v>
      </c>
      <c r="M128" s="15">
        <f>합산자재!J75</f>
        <v>0</v>
      </c>
      <c r="N128" s="36" t="str">
        <f>IF(G128*M128&lt;&gt;0, TRUNC(G128*M128, 1), "")</f>
        <v/>
      </c>
      <c r="O128" s="15">
        <f>IF((H128+K128+M128)=0, "", (H128+K128+M128))</f>
        <v>387376</v>
      </c>
      <c r="P128" s="15">
        <f>IF(SUM(I128,L128,N128)&lt;&gt;0,SUM(I128,L128,N128),"")</f>
        <v>50358.8</v>
      </c>
      <c r="Q128" s="12"/>
      <c r="AE128" s="2">
        <f>L128</f>
        <v>50358.8</v>
      </c>
    </row>
    <row r="129" spans="1:31" ht="23.25" customHeight="1">
      <c r="A129" s="13" t="s">
        <v>449</v>
      </c>
      <c r="B129" s="13" t="s">
        <v>626</v>
      </c>
      <c r="C129" s="1" t="s">
        <v>363</v>
      </c>
      <c r="D129" s="12" t="s">
        <v>350</v>
      </c>
      <c r="E129" s="12" t="s">
        <v>364</v>
      </c>
      <c r="F129" s="19" t="s">
        <v>352</v>
      </c>
      <c r="G129" s="15">
        <f>일위노임!G65</f>
        <v>0.13</v>
      </c>
      <c r="H129" s="15">
        <f>합산자재!H78</f>
        <v>0</v>
      </c>
      <c r="I129" s="36" t="str">
        <f>IF(G129*H129&lt;&gt;0, TRUNC(G129*H129, 1), "")</f>
        <v/>
      </c>
      <c r="J129" s="15">
        <v>0.13</v>
      </c>
      <c r="K129" s="15">
        <f>합산자재!I78</f>
        <v>165545</v>
      </c>
      <c r="L129" s="36">
        <f>IF(G129*K129&lt;&gt;0, TRUNC(G129*K129, 1), "")</f>
        <v>21520.799999999999</v>
      </c>
      <c r="M129" s="15">
        <f>합산자재!J78</f>
        <v>0</v>
      </c>
      <c r="N129" s="36" t="str">
        <f>IF(G129*M129&lt;&gt;0, TRUNC(G129*M129, 1), "")</f>
        <v/>
      </c>
      <c r="O129" s="15">
        <f>IF((H129+K129+M129)=0, "", (H129+K129+M129))</f>
        <v>165545</v>
      </c>
      <c r="P129" s="15">
        <f>IF(SUM(I129,L129,N129)&lt;&gt;0,SUM(I129,L129,N129),"")</f>
        <v>21520.799999999999</v>
      </c>
      <c r="Q129" s="12"/>
      <c r="AE129" s="2">
        <f>L129</f>
        <v>21520.799999999999</v>
      </c>
    </row>
    <row r="130" spans="1:31" ht="23.25" customHeight="1">
      <c r="A130" s="13" t="s">
        <v>759</v>
      </c>
      <c r="B130" s="13" t="s">
        <v>626</v>
      </c>
      <c r="C130" s="1" t="s">
        <v>760</v>
      </c>
      <c r="D130" s="12" t="s">
        <v>761</v>
      </c>
      <c r="E130" s="12" t="s">
        <v>762</v>
      </c>
      <c r="F130" s="19" t="s">
        <v>298</v>
      </c>
      <c r="G130" s="15">
        <v>1</v>
      </c>
      <c r="H130" s="15">
        <f>IF(TRUNC((AD131+AC131)/$AE$3,1)*$AE$3-AD131 &lt;0, AC131, TRUNC((AD131+AC131)/$AE$3,1)*$AE$3-AD131)</f>
        <v>2156.3000000000029</v>
      </c>
      <c r="I130" s="36">
        <f>H130</f>
        <v>2156.3000000000029</v>
      </c>
      <c r="J130" s="15">
        <v>1</v>
      </c>
      <c r="K130" s="15"/>
      <c r="L130" s="36" t="str">
        <f>IF(G130*K130&lt;&gt;0, TRUNC(G130*K130, 1), "")</f>
        <v/>
      </c>
      <c r="M130" s="15"/>
      <c r="N130" s="36" t="str">
        <f>IF(G130*M130&lt;&gt;0, TRUNC(G130*M130, 1), "")</f>
        <v/>
      </c>
      <c r="O130" s="15">
        <f>IF((H130+K130+M130)=0, "", (H130+K130+M130))</f>
        <v>2156.3000000000029</v>
      </c>
      <c r="P130" s="15">
        <f>IF(SUM(I130,L130,N130)&lt;&gt;0,SUM(I130,L130,N130),"")</f>
        <v>2156.3000000000029</v>
      </c>
      <c r="Q130" s="12"/>
    </row>
    <row r="131" spans="1:31" ht="23.25" customHeight="1">
      <c r="B131" s="13" t="s">
        <v>755</v>
      </c>
      <c r="D131" s="12" t="s">
        <v>756</v>
      </c>
      <c r="E131" s="12"/>
      <c r="F131" s="19"/>
      <c r="G131" s="15"/>
      <c r="H131" s="15"/>
      <c r="I131" s="36">
        <f>TRUNC(SUM(I126:I130))</f>
        <v>14906</v>
      </c>
      <c r="J131" s="15"/>
      <c r="K131" s="15"/>
      <c r="L131" s="36">
        <f>TRUNC(SUM(L126:L130))</f>
        <v>71879</v>
      </c>
      <c r="M131" s="15"/>
      <c r="N131" s="36">
        <f>TRUNC(SUM(N126:N130))</f>
        <v>0</v>
      </c>
      <c r="O131" s="15" t="str">
        <f>IF((H131+K131+M131)=0, "", (H131+K131+M131))</f>
        <v/>
      </c>
      <c r="P131" s="15">
        <f>IF(SUM(I131,L131,N131)&lt;&gt;0,SUM(I131,L131,N131),"")</f>
        <v>86785</v>
      </c>
      <c r="Q131" s="12"/>
      <c r="AC131" s="2">
        <f>TRUNC(AE131*옵션!$B$36/100,1)</f>
        <v>2156.3000000000002</v>
      </c>
      <c r="AD131" s="2">
        <f>TRUNC(SUM(L126:L129))</f>
        <v>71879</v>
      </c>
      <c r="AE131" s="2">
        <f>TRUNC(SUM(AE126:AE130))</f>
        <v>71879</v>
      </c>
    </row>
    <row r="132" spans="1:31" ht="23.25" customHeight="1">
      <c r="D132" s="12"/>
      <c r="E132" s="12"/>
      <c r="F132" s="19"/>
      <c r="G132" s="15"/>
      <c r="H132" s="15"/>
      <c r="I132" s="36"/>
      <c r="J132" s="15"/>
      <c r="K132" s="15"/>
      <c r="L132" s="36"/>
      <c r="M132" s="15"/>
      <c r="N132" s="36"/>
      <c r="O132" s="15"/>
      <c r="P132" s="15"/>
      <c r="Q132" s="12"/>
    </row>
    <row r="133" spans="1:31" ht="23.25" customHeight="1">
      <c r="A133" s="13" t="s">
        <v>826</v>
      </c>
      <c r="B133" s="13" t="s">
        <v>775</v>
      </c>
      <c r="C133" s="1" t="s">
        <v>827</v>
      </c>
      <c r="D133" s="187" t="s">
        <v>825</v>
      </c>
      <c r="E133" s="189"/>
      <c r="F133" s="19"/>
      <c r="G133" s="15"/>
      <c r="H133" s="15"/>
      <c r="I133" s="36"/>
      <c r="J133" s="15"/>
      <c r="K133" s="15"/>
      <c r="L133" s="36"/>
      <c r="M133" s="15"/>
      <c r="N133" s="36"/>
      <c r="O133" s="15"/>
      <c r="P133" s="15"/>
      <c r="Q133" s="12"/>
    </row>
    <row r="134" spans="1:31" ht="23.25" customHeight="1">
      <c r="A134" s="13" t="s">
        <v>377</v>
      </c>
      <c r="B134" s="13" t="s">
        <v>629</v>
      </c>
      <c r="C134" s="1" t="s">
        <v>138</v>
      </c>
      <c r="D134" s="12" t="s">
        <v>134</v>
      </c>
      <c r="E134" s="12" t="s">
        <v>139</v>
      </c>
      <c r="F134" s="19" t="s">
        <v>136</v>
      </c>
      <c r="G134" s="15">
        <v>1</v>
      </c>
      <c r="H134" s="15">
        <f>합산자재!H9</f>
        <v>33750</v>
      </c>
      <c r="I134" s="36">
        <f>IF(G134*H134&lt;&gt;0, TRUNC(G134*H134, 1), "")</f>
        <v>33750</v>
      </c>
      <c r="J134" s="15">
        <v>1</v>
      </c>
      <c r="K134" s="15">
        <f>합산자재!I9</f>
        <v>0</v>
      </c>
      <c r="L134" s="36" t="str">
        <f>IF(G134*K134&lt;&gt;0, TRUNC(G134*K134, 1), "")</f>
        <v/>
      </c>
      <c r="M134" s="15">
        <f>합산자재!J9</f>
        <v>0</v>
      </c>
      <c r="N134" s="36" t="str">
        <f>IF(G134*M134&lt;&gt;0, TRUNC(G134*M134, 1), "")</f>
        <v/>
      </c>
      <c r="O134" s="15">
        <f>IF((H134+K134+M134)=0, "", (H134+K134+M134))</f>
        <v>33750</v>
      </c>
      <c r="P134" s="15">
        <f>IF(SUM(I134,L134,N134)&lt;&gt;0,SUM(I134,L134,N134),"")</f>
        <v>33750</v>
      </c>
      <c r="Q134" s="12"/>
    </row>
    <row r="135" spans="1:31" ht="23.25" customHeight="1">
      <c r="A135" s="13" t="s">
        <v>446</v>
      </c>
      <c r="B135" s="13" t="s">
        <v>629</v>
      </c>
      <c r="C135" s="1" t="s">
        <v>357</v>
      </c>
      <c r="D135" s="12" t="s">
        <v>350</v>
      </c>
      <c r="E135" s="12" t="s">
        <v>358</v>
      </c>
      <c r="F135" s="19" t="s">
        <v>352</v>
      </c>
      <c r="G135" s="15">
        <f>일위노임!G69</f>
        <v>0.13</v>
      </c>
      <c r="H135" s="15">
        <f>합산자재!H75</f>
        <v>0</v>
      </c>
      <c r="I135" s="36" t="str">
        <f>IF(G135*H135&lt;&gt;0, TRUNC(G135*H135, 1), "")</f>
        <v/>
      </c>
      <c r="J135" s="15">
        <v>0.13</v>
      </c>
      <c r="K135" s="15">
        <f>합산자재!I75</f>
        <v>387376</v>
      </c>
      <c r="L135" s="36">
        <f>IF(G135*K135&lt;&gt;0, TRUNC(G135*K135, 1), "")</f>
        <v>50358.8</v>
      </c>
      <c r="M135" s="15">
        <f>합산자재!J75</f>
        <v>0</v>
      </c>
      <c r="N135" s="36" t="str">
        <f>IF(G135*M135&lt;&gt;0, TRUNC(G135*M135, 1), "")</f>
        <v/>
      </c>
      <c r="O135" s="15">
        <f>IF((H135+K135+M135)=0, "", (H135+K135+M135))</f>
        <v>387376</v>
      </c>
      <c r="P135" s="15">
        <f>IF(SUM(I135,L135,N135)&lt;&gt;0,SUM(I135,L135,N135),"")</f>
        <v>50358.8</v>
      </c>
      <c r="Q135" s="12"/>
      <c r="AE135" s="2">
        <f>L135</f>
        <v>50358.8</v>
      </c>
    </row>
    <row r="136" spans="1:31" ht="23.25" customHeight="1">
      <c r="A136" s="13" t="s">
        <v>449</v>
      </c>
      <c r="B136" s="13" t="s">
        <v>629</v>
      </c>
      <c r="C136" s="1" t="s">
        <v>363</v>
      </c>
      <c r="D136" s="12" t="s">
        <v>350</v>
      </c>
      <c r="E136" s="12" t="s">
        <v>364</v>
      </c>
      <c r="F136" s="19" t="s">
        <v>352</v>
      </c>
      <c r="G136" s="15">
        <f>일위노임!G70</f>
        <v>0.13</v>
      </c>
      <c r="H136" s="15">
        <f>합산자재!H78</f>
        <v>0</v>
      </c>
      <c r="I136" s="36" t="str">
        <f>IF(G136*H136&lt;&gt;0, TRUNC(G136*H136, 1), "")</f>
        <v/>
      </c>
      <c r="J136" s="15">
        <v>0.13</v>
      </c>
      <c r="K136" s="15">
        <f>합산자재!I78</f>
        <v>165545</v>
      </c>
      <c r="L136" s="36">
        <f>IF(G136*K136&lt;&gt;0, TRUNC(G136*K136, 1), "")</f>
        <v>21520.799999999999</v>
      </c>
      <c r="M136" s="15">
        <f>합산자재!J78</f>
        <v>0</v>
      </c>
      <c r="N136" s="36" t="str">
        <f>IF(G136*M136&lt;&gt;0, TRUNC(G136*M136, 1), "")</f>
        <v/>
      </c>
      <c r="O136" s="15">
        <f>IF((H136+K136+M136)=0, "", (H136+K136+M136))</f>
        <v>165545</v>
      </c>
      <c r="P136" s="15">
        <f>IF(SUM(I136,L136,N136)&lt;&gt;0,SUM(I136,L136,N136),"")</f>
        <v>21520.799999999999</v>
      </c>
      <c r="Q136" s="12"/>
      <c r="AE136" s="2">
        <f>L136</f>
        <v>21520.799999999999</v>
      </c>
    </row>
    <row r="137" spans="1:31" ht="23.25" customHeight="1">
      <c r="A137" s="13" t="s">
        <v>759</v>
      </c>
      <c r="B137" s="13" t="s">
        <v>629</v>
      </c>
      <c r="C137" s="1" t="s">
        <v>760</v>
      </c>
      <c r="D137" s="12" t="s">
        <v>761</v>
      </c>
      <c r="E137" s="12" t="s">
        <v>762</v>
      </c>
      <c r="F137" s="19" t="s">
        <v>298</v>
      </c>
      <c r="G137" s="15">
        <v>1</v>
      </c>
      <c r="H137" s="15">
        <f>IF(TRUNC((AD138+AC138)/$AE$3,1)*$AE$3-AD138 &lt;0, AC138, TRUNC((AD138+AC138)/$AE$3,1)*$AE$3-AD138)</f>
        <v>2156.3000000000029</v>
      </c>
      <c r="I137" s="36">
        <f>H137</f>
        <v>2156.3000000000029</v>
      </c>
      <c r="J137" s="15">
        <v>1</v>
      </c>
      <c r="K137" s="15"/>
      <c r="L137" s="36" t="str">
        <f>IF(G137*K137&lt;&gt;0, TRUNC(G137*K137, 1), "")</f>
        <v/>
      </c>
      <c r="M137" s="15"/>
      <c r="N137" s="36" t="str">
        <f>IF(G137*M137&lt;&gt;0, TRUNC(G137*M137, 1), "")</f>
        <v/>
      </c>
      <c r="O137" s="15">
        <f>IF((H137+K137+M137)=0, "", (H137+K137+M137))</f>
        <v>2156.3000000000029</v>
      </c>
      <c r="P137" s="15">
        <f>IF(SUM(I137,L137,N137)&lt;&gt;0,SUM(I137,L137,N137),"")</f>
        <v>2156.3000000000029</v>
      </c>
      <c r="Q137" s="12"/>
    </row>
    <row r="138" spans="1:31" ht="23.25" customHeight="1">
      <c r="B138" s="13" t="s">
        <v>755</v>
      </c>
      <c r="D138" s="12" t="s">
        <v>756</v>
      </c>
      <c r="E138" s="12"/>
      <c r="F138" s="19"/>
      <c r="G138" s="15"/>
      <c r="H138" s="15"/>
      <c r="I138" s="36">
        <f>TRUNC(SUM(I133:I137))</f>
        <v>35906</v>
      </c>
      <c r="J138" s="15"/>
      <c r="K138" s="15"/>
      <c r="L138" s="36">
        <f>TRUNC(SUM(L133:L137))</f>
        <v>71879</v>
      </c>
      <c r="M138" s="15"/>
      <c r="N138" s="36">
        <f>TRUNC(SUM(N133:N137))</f>
        <v>0</v>
      </c>
      <c r="O138" s="15" t="str">
        <f>IF((H138+K138+M138)=0, "", (H138+K138+M138))</f>
        <v/>
      </c>
      <c r="P138" s="15">
        <f>IF(SUM(I138,L138,N138)&lt;&gt;0,SUM(I138,L138,N138),"")</f>
        <v>107785</v>
      </c>
      <c r="Q138" s="12"/>
      <c r="AC138" s="2">
        <f>TRUNC(AE138*옵션!$B$36/100,1)</f>
        <v>2156.3000000000002</v>
      </c>
      <c r="AD138" s="2">
        <f>TRUNC(SUM(L133:L136))</f>
        <v>71879</v>
      </c>
      <c r="AE138" s="2">
        <f>TRUNC(SUM(AE133:AE137))</f>
        <v>71879</v>
      </c>
    </row>
    <row r="139" spans="1:31" ht="23.25" customHeight="1">
      <c r="D139" s="12"/>
      <c r="E139" s="12"/>
      <c r="F139" s="19"/>
      <c r="G139" s="15"/>
      <c r="H139" s="15"/>
      <c r="I139" s="36"/>
      <c r="J139" s="15"/>
      <c r="K139" s="15"/>
      <c r="L139" s="36"/>
      <c r="M139" s="15"/>
      <c r="N139" s="36"/>
      <c r="O139" s="15"/>
      <c r="P139" s="15"/>
      <c r="Q139" s="12"/>
    </row>
    <row r="140" spans="1:31" ht="23.25" customHeight="1">
      <c r="A140" s="13" t="s">
        <v>829</v>
      </c>
      <c r="B140" s="13" t="s">
        <v>775</v>
      </c>
      <c r="C140" s="1" t="s">
        <v>830</v>
      </c>
      <c r="D140" s="187" t="s">
        <v>828</v>
      </c>
      <c r="E140" s="189"/>
      <c r="F140" s="19"/>
      <c r="G140" s="15"/>
      <c r="H140" s="15"/>
      <c r="I140" s="36"/>
      <c r="J140" s="15"/>
      <c r="K140" s="15"/>
      <c r="L140" s="36"/>
      <c r="M140" s="15"/>
      <c r="N140" s="36"/>
      <c r="O140" s="15"/>
      <c r="P140" s="15"/>
      <c r="Q140" s="12"/>
    </row>
    <row r="141" spans="1:31" ht="23.25" customHeight="1">
      <c r="A141" s="13" t="s">
        <v>384</v>
      </c>
      <c r="B141" s="13" t="s">
        <v>632</v>
      </c>
      <c r="C141" s="1" t="s">
        <v>166</v>
      </c>
      <c r="D141" s="12" t="s">
        <v>157</v>
      </c>
      <c r="E141" s="12" t="s">
        <v>167</v>
      </c>
      <c r="F141" s="19" t="s">
        <v>168</v>
      </c>
      <c r="G141" s="15">
        <v>1</v>
      </c>
      <c r="H141" s="15">
        <f>합산자재!H16</f>
        <v>88</v>
      </c>
      <c r="I141" s="36">
        <f>IF(G141*H141&lt;&gt;0, TRUNC(G141*H141, 1), "")</f>
        <v>88</v>
      </c>
      <c r="J141" s="15">
        <v>1</v>
      </c>
      <c r="K141" s="15">
        <f>합산자재!I16</f>
        <v>0</v>
      </c>
      <c r="L141" s="36" t="str">
        <f>IF(G141*K141&lt;&gt;0, TRUNC(G141*K141, 1), "")</f>
        <v/>
      </c>
      <c r="M141" s="15">
        <f>합산자재!J16</f>
        <v>0</v>
      </c>
      <c r="N141" s="36" t="str">
        <f>IF(G141*M141&lt;&gt;0, TRUNC(G141*M141, 1), "")</f>
        <v/>
      </c>
      <c r="O141" s="15">
        <f>IF((H141+K141+M141)=0, "", (H141+K141+M141))</f>
        <v>88</v>
      </c>
      <c r="P141" s="15">
        <f>IF(SUM(I141,L141,N141)&lt;&gt;0,SUM(I141,L141,N141),"")</f>
        <v>88</v>
      </c>
      <c r="Q141" s="12"/>
    </row>
    <row r="142" spans="1:31" ht="23.25" customHeight="1">
      <c r="A142" s="13" t="s">
        <v>443</v>
      </c>
      <c r="B142" s="13" t="s">
        <v>632</v>
      </c>
      <c r="C142" s="1" t="s">
        <v>349</v>
      </c>
      <c r="D142" s="12" t="s">
        <v>350</v>
      </c>
      <c r="E142" s="12" t="s">
        <v>351</v>
      </c>
      <c r="F142" s="19" t="s">
        <v>352</v>
      </c>
      <c r="G142" s="15">
        <f>일위노임!G73</f>
        <v>1.7999999999999999E-2</v>
      </c>
      <c r="H142" s="15">
        <f>합산자재!H72</f>
        <v>0</v>
      </c>
      <c r="I142" s="36" t="str">
        <f>IF(G142*H142&lt;&gt;0, TRUNC(G142*H142, 1), "")</f>
        <v/>
      </c>
      <c r="J142" s="15">
        <v>1.7999999999999999E-2</v>
      </c>
      <c r="K142" s="15">
        <f>합산자재!I72</f>
        <v>267277</v>
      </c>
      <c r="L142" s="36">
        <f>IF(G142*K142&lt;&gt;0, TRUNC(G142*K142, 1), "")</f>
        <v>4810.8999999999996</v>
      </c>
      <c r="M142" s="15">
        <f>합산자재!J72</f>
        <v>0</v>
      </c>
      <c r="N142" s="36" t="str">
        <f>IF(G142*M142&lt;&gt;0, TRUNC(G142*M142, 1), "")</f>
        <v/>
      </c>
      <c r="O142" s="15">
        <f>IF((H142+K142+M142)=0, "", (H142+K142+M142))</f>
        <v>267277</v>
      </c>
      <c r="P142" s="15">
        <f>IF(SUM(I142,L142,N142)&lt;&gt;0,SUM(I142,L142,N142),"")</f>
        <v>4810.8999999999996</v>
      </c>
      <c r="Q142" s="12"/>
      <c r="AE142" s="2">
        <f>L142</f>
        <v>4810.8999999999996</v>
      </c>
    </row>
    <row r="143" spans="1:31" ht="23.25" customHeight="1">
      <c r="A143" s="13" t="s">
        <v>759</v>
      </c>
      <c r="B143" s="13" t="s">
        <v>632</v>
      </c>
      <c r="C143" s="1" t="s">
        <v>760</v>
      </c>
      <c r="D143" s="12" t="s">
        <v>761</v>
      </c>
      <c r="E143" s="12" t="s">
        <v>762</v>
      </c>
      <c r="F143" s="19" t="s">
        <v>298</v>
      </c>
      <c r="G143" s="15">
        <v>1</v>
      </c>
      <c r="H143" s="15">
        <f>IF(TRUNC((AD144+AC144)/$AE$3,1)*$AE$3-AD144 &lt;0, AC144, TRUNC((AD144+AC144)/$AE$3,1)*$AE$3-AD144)</f>
        <v>144.30000000000018</v>
      </c>
      <c r="I143" s="36">
        <f>H143</f>
        <v>144.30000000000018</v>
      </c>
      <c r="J143" s="15">
        <v>1</v>
      </c>
      <c r="K143" s="15"/>
      <c r="L143" s="36" t="str">
        <f>IF(G143*K143&lt;&gt;0, TRUNC(G143*K143, 1), "")</f>
        <v/>
      </c>
      <c r="M143" s="15"/>
      <c r="N143" s="36" t="str">
        <f>IF(G143*M143&lt;&gt;0, TRUNC(G143*M143, 1), "")</f>
        <v/>
      </c>
      <c r="O143" s="15">
        <f>IF((H143+K143+M143)=0, "", (H143+K143+M143))</f>
        <v>144.30000000000018</v>
      </c>
      <c r="P143" s="15">
        <f>IF(SUM(I143,L143,N143)&lt;&gt;0,SUM(I143,L143,N143),"")</f>
        <v>144.30000000000018</v>
      </c>
      <c r="Q143" s="12"/>
    </row>
    <row r="144" spans="1:31" ht="23.25" customHeight="1">
      <c r="B144" s="13" t="s">
        <v>755</v>
      </c>
      <c r="D144" s="12" t="s">
        <v>756</v>
      </c>
      <c r="E144" s="12"/>
      <c r="F144" s="19"/>
      <c r="G144" s="15"/>
      <c r="H144" s="15"/>
      <c r="I144" s="36">
        <f>TRUNC(SUM(I140:I143))</f>
        <v>232</v>
      </c>
      <c r="J144" s="15"/>
      <c r="K144" s="15"/>
      <c r="L144" s="36">
        <f>TRUNC(SUM(L140:L143))</f>
        <v>4810</v>
      </c>
      <c r="M144" s="15"/>
      <c r="N144" s="36">
        <f>TRUNC(SUM(N140:N143))</f>
        <v>0</v>
      </c>
      <c r="O144" s="15" t="str">
        <f>IF((H144+K144+M144)=0, "", (H144+K144+M144))</f>
        <v/>
      </c>
      <c r="P144" s="15">
        <f>IF(SUM(I144,L144,N144)&lt;&gt;0,SUM(I144,L144,N144),"")</f>
        <v>5042</v>
      </c>
      <c r="Q144" s="12"/>
      <c r="AC144" s="2">
        <f>TRUNC(AE144*옵션!$B$36/100,1)</f>
        <v>144.30000000000001</v>
      </c>
      <c r="AD144" s="2">
        <f>TRUNC(SUM(L140:L142))</f>
        <v>4810</v>
      </c>
      <c r="AE144" s="2">
        <f>TRUNC(SUM(AE140:AE143))</f>
        <v>4810</v>
      </c>
    </row>
    <row r="145" spans="1:31" ht="23.25" customHeight="1">
      <c r="D145" s="12"/>
      <c r="E145" s="12"/>
      <c r="F145" s="19"/>
      <c r="G145" s="15"/>
      <c r="H145" s="15"/>
      <c r="I145" s="36"/>
      <c r="J145" s="15"/>
      <c r="K145" s="15"/>
      <c r="L145" s="36"/>
      <c r="M145" s="15"/>
      <c r="N145" s="36"/>
      <c r="O145" s="15"/>
      <c r="P145" s="15"/>
      <c r="Q145" s="12"/>
    </row>
    <row r="146" spans="1:31" ht="23.25" customHeight="1">
      <c r="A146" s="13" t="s">
        <v>832</v>
      </c>
      <c r="B146" s="13" t="s">
        <v>775</v>
      </c>
      <c r="C146" s="1" t="s">
        <v>833</v>
      </c>
      <c r="D146" s="187" t="s">
        <v>831</v>
      </c>
      <c r="E146" s="189"/>
      <c r="F146" s="19"/>
      <c r="G146" s="15"/>
      <c r="H146" s="15"/>
      <c r="I146" s="36"/>
      <c r="J146" s="15"/>
      <c r="K146" s="15"/>
      <c r="L146" s="36"/>
      <c r="M146" s="15"/>
      <c r="N146" s="36"/>
      <c r="O146" s="15"/>
      <c r="P146" s="15"/>
      <c r="Q146" s="12"/>
    </row>
    <row r="147" spans="1:31" ht="23.25" customHeight="1">
      <c r="A147" s="13" t="s">
        <v>385</v>
      </c>
      <c r="B147" s="13" t="s">
        <v>637</v>
      </c>
      <c r="C147" s="1" t="s">
        <v>169</v>
      </c>
      <c r="D147" s="12" t="s">
        <v>157</v>
      </c>
      <c r="E147" s="12" t="s">
        <v>170</v>
      </c>
      <c r="F147" s="19" t="s">
        <v>168</v>
      </c>
      <c r="G147" s="15">
        <v>1</v>
      </c>
      <c r="H147" s="15">
        <f>합산자재!H17</f>
        <v>93</v>
      </c>
      <c r="I147" s="36">
        <f>IF(G147*H147&lt;&gt;0, TRUNC(G147*H147, 1), "")</f>
        <v>93</v>
      </c>
      <c r="J147" s="15">
        <v>1</v>
      </c>
      <c r="K147" s="15">
        <f>합산자재!I17</f>
        <v>0</v>
      </c>
      <c r="L147" s="36" t="str">
        <f>IF(G147*K147&lt;&gt;0, TRUNC(G147*K147, 1), "")</f>
        <v/>
      </c>
      <c r="M147" s="15">
        <f>합산자재!J17</f>
        <v>0</v>
      </c>
      <c r="N147" s="36" t="str">
        <f>IF(G147*M147&lt;&gt;0, TRUNC(G147*M147, 1), "")</f>
        <v/>
      </c>
      <c r="O147" s="15">
        <f>IF((H147+K147+M147)=0, "", (H147+K147+M147))</f>
        <v>93</v>
      </c>
      <c r="P147" s="15">
        <f>IF(SUM(I147,L147,N147)&lt;&gt;0,SUM(I147,L147,N147),"")</f>
        <v>93</v>
      </c>
      <c r="Q147" s="12"/>
    </row>
    <row r="148" spans="1:31" ht="23.25" customHeight="1">
      <c r="A148" s="13" t="s">
        <v>443</v>
      </c>
      <c r="B148" s="13" t="s">
        <v>637</v>
      </c>
      <c r="C148" s="1" t="s">
        <v>349</v>
      </c>
      <c r="D148" s="12" t="s">
        <v>350</v>
      </c>
      <c r="E148" s="12" t="s">
        <v>351</v>
      </c>
      <c r="F148" s="19" t="s">
        <v>352</v>
      </c>
      <c r="G148" s="15">
        <f>일위노임!G76</f>
        <v>1.7999999999999999E-2</v>
      </c>
      <c r="H148" s="15">
        <f>합산자재!H72</f>
        <v>0</v>
      </c>
      <c r="I148" s="36" t="str">
        <f>IF(G148*H148&lt;&gt;0, TRUNC(G148*H148, 1), "")</f>
        <v/>
      </c>
      <c r="J148" s="15">
        <v>1.7999999999999999E-2</v>
      </c>
      <c r="K148" s="15">
        <f>합산자재!I72</f>
        <v>267277</v>
      </c>
      <c r="L148" s="36">
        <f>IF(G148*K148&lt;&gt;0, TRUNC(G148*K148, 1), "")</f>
        <v>4810.8999999999996</v>
      </c>
      <c r="M148" s="15">
        <f>합산자재!J72</f>
        <v>0</v>
      </c>
      <c r="N148" s="36" t="str">
        <f>IF(G148*M148&lt;&gt;0, TRUNC(G148*M148, 1), "")</f>
        <v/>
      </c>
      <c r="O148" s="15">
        <f>IF((H148+K148+M148)=0, "", (H148+K148+M148))</f>
        <v>267277</v>
      </c>
      <c r="P148" s="15">
        <f>IF(SUM(I148,L148,N148)&lt;&gt;0,SUM(I148,L148,N148),"")</f>
        <v>4810.8999999999996</v>
      </c>
      <c r="Q148" s="12"/>
      <c r="AE148" s="2">
        <f>L148</f>
        <v>4810.8999999999996</v>
      </c>
    </row>
    <row r="149" spans="1:31" ht="23.25" customHeight="1">
      <c r="A149" s="13" t="s">
        <v>759</v>
      </c>
      <c r="B149" s="13" t="s">
        <v>637</v>
      </c>
      <c r="C149" s="1" t="s">
        <v>760</v>
      </c>
      <c r="D149" s="12" t="s">
        <v>761</v>
      </c>
      <c r="E149" s="12" t="s">
        <v>762</v>
      </c>
      <c r="F149" s="19" t="s">
        <v>298</v>
      </c>
      <c r="G149" s="15">
        <v>1</v>
      </c>
      <c r="H149" s="15">
        <f>IF(TRUNC((AD150+AC150)/$AE$3,1)*$AE$3-AD150 &lt;0, AC150, TRUNC((AD150+AC150)/$AE$3,1)*$AE$3-AD150)</f>
        <v>144.30000000000018</v>
      </c>
      <c r="I149" s="36">
        <f>H149</f>
        <v>144.30000000000018</v>
      </c>
      <c r="J149" s="15">
        <v>1</v>
      </c>
      <c r="K149" s="15"/>
      <c r="L149" s="36" t="str">
        <f>IF(G149*K149&lt;&gt;0, TRUNC(G149*K149, 1), "")</f>
        <v/>
      </c>
      <c r="M149" s="15"/>
      <c r="N149" s="36" t="str">
        <f>IF(G149*M149&lt;&gt;0, TRUNC(G149*M149, 1), "")</f>
        <v/>
      </c>
      <c r="O149" s="15">
        <f>IF((H149+K149+M149)=0, "", (H149+K149+M149))</f>
        <v>144.30000000000018</v>
      </c>
      <c r="P149" s="15">
        <f>IF(SUM(I149,L149,N149)&lt;&gt;0,SUM(I149,L149,N149),"")</f>
        <v>144.30000000000018</v>
      </c>
      <c r="Q149" s="12"/>
    </row>
    <row r="150" spans="1:31" ht="23.25" customHeight="1">
      <c r="B150" s="13" t="s">
        <v>755</v>
      </c>
      <c r="D150" s="12" t="s">
        <v>756</v>
      </c>
      <c r="E150" s="12"/>
      <c r="F150" s="19"/>
      <c r="G150" s="15"/>
      <c r="H150" s="15"/>
      <c r="I150" s="36">
        <f>TRUNC(SUM(I146:I149))</f>
        <v>237</v>
      </c>
      <c r="J150" s="15"/>
      <c r="K150" s="15"/>
      <c r="L150" s="36">
        <f>TRUNC(SUM(L146:L149))</f>
        <v>4810</v>
      </c>
      <c r="M150" s="15"/>
      <c r="N150" s="36">
        <f>TRUNC(SUM(N146:N149))</f>
        <v>0</v>
      </c>
      <c r="O150" s="15" t="str">
        <f>IF((H150+K150+M150)=0, "", (H150+K150+M150))</f>
        <v/>
      </c>
      <c r="P150" s="15">
        <f>IF(SUM(I150,L150,N150)&lt;&gt;0,SUM(I150,L150,N150),"")</f>
        <v>5047</v>
      </c>
      <c r="Q150" s="12"/>
      <c r="AC150" s="2">
        <f>TRUNC(AE150*옵션!$B$36/100,1)</f>
        <v>144.30000000000001</v>
      </c>
      <c r="AD150" s="2">
        <f>TRUNC(SUM(L146:L148))</f>
        <v>4810</v>
      </c>
      <c r="AE150" s="2">
        <f>TRUNC(SUM(AE146:AE149))</f>
        <v>4810</v>
      </c>
    </row>
    <row r="151" spans="1:31" ht="23.25" customHeight="1">
      <c r="D151" s="12"/>
      <c r="E151" s="12"/>
      <c r="F151" s="19"/>
      <c r="G151" s="15"/>
      <c r="H151" s="15"/>
      <c r="I151" s="36"/>
      <c r="J151" s="15"/>
      <c r="K151" s="15"/>
      <c r="L151" s="36"/>
      <c r="M151" s="15"/>
      <c r="N151" s="36"/>
      <c r="O151" s="15"/>
      <c r="P151" s="15"/>
      <c r="Q151" s="12"/>
    </row>
    <row r="152" spans="1:31" ht="23.25" customHeight="1">
      <c r="A152" s="13" t="s">
        <v>835</v>
      </c>
      <c r="B152" s="13" t="s">
        <v>775</v>
      </c>
      <c r="C152" s="1" t="s">
        <v>836</v>
      </c>
      <c r="D152" s="187" t="s">
        <v>834</v>
      </c>
      <c r="E152" s="189"/>
      <c r="F152" s="19"/>
      <c r="G152" s="15"/>
      <c r="H152" s="15"/>
      <c r="I152" s="36"/>
      <c r="J152" s="15"/>
      <c r="K152" s="15"/>
      <c r="L152" s="36"/>
      <c r="M152" s="15"/>
      <c r="N152" s="36"/>
      <c r="O152" s="15"/>
      <c r="P152" s="15"/>
      <c r="Q152" s="12"/>
    </row>
    <row r="153" spans="1:31" ht="23.25" customHeight="1">
      <c r="A153" s="13" t="s">
        <v>386</v>
      </c>
      <c r="B153" s="13" t="s">
        <v>641</v>
      </c>
      <c r="C153" s="1" t="s">
        <v>171</v>
      </c>
      <c r="D153" s="12" t="s">
        <v>157</v>
      </c>
      <c r="E153" s="12" t="s">
        <v>172</v>
      </c>
      <c r="F153" s="19" t="s">
        <v>168</v>
      </c>
      <c r="G153" s="15">
        <v>1</v>
      </c>
      <c r="H153" s="15">
        <f>합산자재!H18</f>
        <v>124</v>
      </c>
      <c r="I153" s="36">
        <f>IF(G153*H153&lt;&gt;0, TRUNC(G153*H153, 1), "")</f>
        <v>124</v>
      </c>
      <c r="J153" s="15">
        <v>1</v>
      </c>
      <c r="K153" s="15">
        <f>합산자재!I18</f>
        <v>0</v>
      </c>
      <c r="L153" s="36" t="str">
        <f>IF(G153*K153&lt;&gt;0, TRUNC(G153*K153, 1), "")</f>
        <v/>
      </c>
      <c r="M153" s="15">
        <f>합산자재!J18</f>
        <v>0</v>
      </c>
      <c r="N153" s="36" t="str">
        <f>IF(G153*M153&lt;&gt;0, TRUNC(G153*M153, 1), "")</f>
        <v/>
      </c>
      <c r="O153" s="15">
        <f>IF((H153+K153+M153)=0, "", (H153+K153+M153))</f>
        <v>124</v>
      </c>
      <c r="P153" s="15">
        <f>IF(SUM(I153,L153,N153)&lt;&gt;0,SUM(I153,L153,N153),"")</f>
        <v>124</v>
      </c>
      <c r="Q153" s="12"/>
    </row>
    <row r="154" spans="1:31" ht="23.25" customHeight="1">
      <c r="A154" s="13" t="s">
        <v>443</v>
      </c>
      <c r="B154" s="13" t="s">
        <v>641</v>
      </c>
      <c r="C154" s="1" t="s">
        <v>349</v>
      </c>
      <c r="D154" s="12" t="s">
        <v>350</v>
      </c>
      <c r="E154" s="12" t="s">
        <v>351</v>
      </c>
      <c r="F154" s="19" t="s">
        <v>352</v>
      </c>
      <c r="G154" s="15">
        <f>일위노임!G79</f>
        <v>1.7999999999999999E-2</v>
      </c>
      <c r="H154" s="15">
        <f>합산자재!H72</f>
        <v>0</v>
      </c>
      <c r="I154" s="36" t="str">
        <f>IF(G154*H154&lt;&gt;0, TRUNC(G154*H154, 1), "")</f>
        <v/>
      </c>
      <c r="J154" s="15">
        <v>1.7999999999999999E-2</v>
      </c>
      <c r="K154" s="15">
        <f>합산자재!I72</f>
        <v>267277</v>
      </c>
      <c r="L154" s="36">
        <f>IF(G154*K154&lt;&gt;0, TRUNC(G154*K154, 1), "")</f>
        <v>4810.8999999999996</v>
      </c>
      <c r="M154" s="15">
        <f>합산자재!J72</f>
        <v>0</v>
      </c>
      <c r="N154" s="36" t="str">
        <f>IF(G154*M154&lt;&gt;0, TRUNC(G154*M154, 1), "")</f>
        <v/>
      </c>
      <c r="O154" s="15">
        <f>IF((H154+K154+M154)=0, "", (H154+K154+M154))</f>
        <v>267277</v>
      </c>
      <c r="P154" s="15">
        <f>IF(SUM(I154,L154,N154)&lt;&gt;0,SUM(I154,L154,N154),"")</f>
        <v>4810.8999999999996</v>
      </c>
      <c r="Q154" s="12"/>
      <c r="AE154" s="2">
        <f>L154</f>
        <v>4810.8999999999996</v>
      </c>
    </row>
    <row r="155" spans="1:31" ht="23.25" customHeight="1">
      <c r="A155" s="13" t="s">
        <v>759</v>
      </c>
      <c r="B155" s="13" t="s">
        <v>641</v>
      </c>
      <c r="C155" s="1" t="s">
        <v>760</v>
      </c>
      <c r="D155" s="12" t="s">
        <v>761</v>
      </c>
      <c r="E155" s="12" t="s">
        <v>762</v>
      </c>
      <c r="F155" s="19" t="s">
        <v>298</v>
      </c>
      <c r="G155" s="15">
        <v>1</v>
      </c>
      <c r="H155" s="15">
        <f>IF(TRUNC((AD156+AC156)/$AE$3,1)*$AE$3-AD156 &lt;0, AC156, TRUNC((AD156+AC156)/$AE$3,1)*$AE$3-AD156)</f>
        <v>144.30000000000018</v>
      </c>
      <c r="I155" s="36">
        <f>H155</f>
        <v>144.30000000000018</v>
      </c>
      <c r="J155" s="15">
        <v>1</v>
      </c>
      <c r="K155" s="15"/>
      <c r="L155" s="36" t="str">
        <f>IF(G155*K155&lt;&gt;0, TRUNC(G155*K155, 1), "")</f>
        <v/>
      </c>
      <c r="M155" s="15"/>
      <c r="N155" s="36" t="str">
        <f>IF(G155*M155&lt;&gt;0, TRUNC(G155*M155, 1), "")</f>
        <v/>
      </c>
      <c r="O155" s="15">
        <f>IF((H155+K155+M155)=0, "", (H155+K155+M155))</f>
        <v>144.30000000000018</v>
      </c>
      <c r="P155" s="15">
        <f>IF(SUM(I155,L155,N155)&lt;&gt;0,SUM(I155,L155,N155),"")</f>
        <v>144.30000000000018</v>
      </c>
      <c r="Q155" s="12"/>
    </row>
    <row r="156" spans="1:31" ht="23.25" customHeight="1">
      <c r="B156" s="13" t="s">
        <v>755</v>
      </c>
      <c r="D156" s="12" t="s">
        <v>756</v>
      </c>
      <c r="E156" s="12"/>
      <c r="F156" s="19"/>
      <c r="G156" s="15"/>
      <c r="H156" s="15"/>
      <c r="I156" s="36">
        <f>TRUNC(SUM(I152:I155))</f>
        <v>268</v>
      </c>
      <c r="J156" s="15"/>
      <c r="K156" s="15"/>
      <c r="L156" s="36">
        <f>TRUNC(SUM(L152:L155))</f>
        <v>4810</v>
      </c>
      <c r="M156" s="15"/>
      <c r="N156" s="36">
        <f>TRUNC(SUM(N152:N155))</f>
        <v>0</v>
      </c>
      <c r="O156" s="15" t="str">
        <f>IF((H156+K156+M156)=0, "", (H156+K156+M156))</f>
        <v/>
      </c>
      <c r="P156" s="15">
        <f>IF(SUM(I156,L156,N156)&lt;&gt;0,SUM(I156,L156,N156),"")</f>
        <v>5078</v>
      </c>
      <c r="Q156" s="12"/>
      <c r="AC156" s="2">
        <f>TRUNC(AE156*옵션!$B$36/100,1)</f>
        <v>144.30000000000001</v>
      </c>
      <c r="AD156" s="2">
        <f>TRUNC(SUM(L152:L154))</f>
        <v>4810</v>
      </c>
      <c r="AE156" s="2">
        <f>TRUNC(SUM(AE152:AE155))</f>
        <v>4810</v>
      </c>
    </row>
    <row r="157" spans="1:31" ht="23.25" customHeight="1">
      <c r="D157" s="12"/>
      <c r="E157" s="12"/>
      <c r="F157" s="19"/>
      <c r="G157" s="15"/>
      <c r="H157" s="15"/>
      <c r="I157" s="36"/>
      <c r="J157" s="15"/>
      <c r="K157" s="15"/>
      <c r="L157" s="36"/>
      <c r="M157" s="15"/>
      <c r="N157" s="36"/>
      <c r="O157" s="15"/>
      <c r="P157" s="15"/>
      <c r="Q157" s="12"/>
    </row>
    <row r="158" spans="1:31" ht="23.25" customHeight="1">
      <c r="A158" s="13" t="s">
        <v>838</v>
      </c>
      <c r="B158" s="13" t="s">
        <v>775</v>
      </c>
      <c r="C158" s="1" t="s">
        <v>839</v>
      </c>
      <c r="D158" s="187" t="s">
        <v>837</v>
      </c>
      <c r="E158" s="189"/>
      <c r="F158" s="19"/>
      <c r="G158" s="15"/>
      <c r="H158" s="15"/>
      <c r="I158" s="36"/>
      <c r="J158" s="15"/>
      <c r="K158" s="15"/>
      <c r="L158" s="36"/>
      <c r="M158" s="15"/>
      <c r="N158" s="36"/>
      <c r="O158" s="15"/>
      <c r="P158" s="15"/>
      <c r="Q158" s="12"/>
    </row>
    <row r="159" spans="1:31" ht="23.25" customHeight="1">
      <c r="A159" s="13" t="s">
        <v>387</v>
      </c>
      <c r="B159" s="13" t="s">
        <v>645</v>
      </c>
      <c r="C159" s="1" t="s">
        <v>173</v>
      </c>
      <c r="D159" s="12" t="s">
        <v>157</v>
      </c>
      <c r="E159" s="12" t="s">
        <v>174</v>
      </c>
      <c r="F159" s="19" t="s">
        <v>168</v>
      </c>
      <c r="G159" s="15">
        <v>1</v>
      </c>
      <c r="H159" s="15">
        <f>합산자재!H19</f>
        <v>155</v>
      </c>
      <c r="I159" s="36">
        <f>IF(G159*H159&lt;&gt;0, TRUNC(G159*H159, 1), "")</f>
        <v>155</v>
      </c>
      <c r="J159" s="15">
        <v>1</v>
      </c>
      <c r="K159" s="15">
        <f>합산자재!I19</f>
        <v>0</v>
      </c>
      <c r="L159" s="36" t="str">
        <f>IF(G159*K159&lt;&gt;0, TRUNC(G159*K159, 1), "")</f>
        <v/>
      </c>
      <c r="M159" s="15">
        <f>합산자재!J19</f>
        <v>0</v>
      </c>
      <c r="N159" s="36" t="str">
        <f>IF(G159*M159&lt;&gt;0, TRUNC(G159*M159, 1), "")</f>
        <v/>
      </c>
      <c r="O159" s="15">
        <f>IF((H159+K159+M159)=0, "", (H159+K159+M159))</f>
        <v>155</v>
      </c>
      <c r="P159" s="15">
        <f>IF(SUM(I159,L159,N159)&lt;&gt;0,SUM(I159,L159,N159),"")</f>
        <v>155</v>
      </c>
      <c r="Q159" s="12"/>
    </row>
    <row r="160" spans="1:31" ht="23.25" customHeight="1">
      <c r="A160" s="13" t="s">
        <v>443</v>
      </c>
      <c r="B160" s="13" t="s">
        <v>645</v>
      </c>
      <c r="C160" s="1" t="s">
        <v>349</v>
      </c>
      <c r="D160" s="12" t="s">
        <v>350</v>
      </c>
      <c r="E160" s="12" t="s">
        <v>351</v>
      </c>
      <c r="F160" s="19" t="s">
        <v>352</v>
      </c>
      <c r="G160" s="15">
        <f>일위노임!G82</f>
        <v>1.7999999999999999E-2</v>
      </c>
      <c r="H160" s="15">
        <f>합산자재!H72</f>
        <v>0</v>
      </c>
      <c r="I160" s="36" t="str">
        <f>IF(G160*H160&lt;&gt;0, TRUNC(G160*H160, 1), "")</f>
        <v/>
      </c>
      <c r="J160" s="15">
        <v>1.7999999999999999E-2</v>
      </c>
      <c r="K160" s="15">
        <f>합산자재!I72</f>
        <v>267277</v>
      </c>
      <c r="L160" s="36">
        <f>IF(G160*K160&lt;&gt;0, TRUNC(G160*K160, 1), "")</f>
        <v>4810.8999999999996</v>
      </c>
      <c r="M160" s="15">
        <f>합산자재!J72</f>
        <v>0</v>
      </c>
      <c r="N160" s="36" t="str">
        <f>IF(G160*M160&lt;&gt;0, TRUNC(G160*M160, 1), "")</f>
        <v/>
      </c>
      <c r="O160" s="15">
        <f>IF((H160+K160+M160)=0, "", (H160+K160+M160))</f>
        <v>267277</v>
      </c>
      <c r="P160" s="15">
        <f>IF(SUM(I160,L160,N160)&lt;&gt;0,SUM(I160,L160,N160),"")</f>
        <v>4810.8999999999996</v>
      </c>
      <c r="Q160" s="12"/>
      <c r="AE160" s="2">
        <f>L160</f>
        <v>4810.8999999999996</v>
      </c>
    </row>
    <row r="161" spans="1:31" ht="23.25" customHeight="1">
      <c r="A161" s="13" t="s">
        <v>759</v>
      </c>
      <c r="B161" s="13" t="s">
        <v>645</v>
      </c>
      <c r="C161" s="1" t="s">
        <v>760</v>
      </c>
      <c r="D161" s="12" t="s">
        <v>761</v>
      </c>
      <c r="E161" s="12" t="s">
        <v>762</v>
      </c>
      <c r="F161" s="19" t="s">
        <v>298</v>
      </c>
      <c r="G161" s="15">
        <v>1</v>
      </c>
      <c r="H161" s="15">
        <f>IF(TRUNC((AD162+AC162)/$AE$3,1)*$AE$3-AD162 &lt;0, AC162, TRUNC((AD162+AC162)/$AE$3,1)*$AE$3-AD162)</f>
        <v>144.30000000000018</v>
      </c>
      <c r="I161" s="36">
        <f>H161</f>
        <v>144.30000000000018</v>
      </c>
      <c r="J161" s="15">
        <v>1</v>
      </c>
      <c r="K161" s="15"/>
      <c r="L161" s="36" t="str">
        <f>IF(G161*K161&lt;&gt;0, TRUNC(G161*K161, 1), "")</f>
        <v/>
      </c>
      <c r="M161" s="15"/>
      <c r="N161" s="36" t="str">
        <f>IF(G161*M161&lt;&gt;0, TRUNC(G161*M161, 1), "")</f>
        <v/>
      </c>
      <c r="O161" s="15">
        <f>IF((H161+K161+M161)=0, "", (H161+K161+M161))</f>
        <v>144.30000000000018</v>
      </c>
      <c r="P161" s="15">
        <f>IF(SUM(I161,L161,N161)&lt;&gt;0,SUM(I161,L161,N161),"")</f>
        <v>144.30000000000018</v>
      </c>
      <c r="Q161" s="12"/>
    </row>
    <row r="162" spans="1:31" ht="23.25" customHeight="1">
      <c r="B162" s="13" t="s">
        <v>755</v>
      </c>
      <c r="D162" s="12" t="s">
        <v>756</v>
      </c>
      <c r="E162" s="12"/>
      <c r="F162" s="19"/>
      <c r="G162" s="15"/>
      <c r="H162" s="15"/>
      <c r="I162" s="36">
        <f>TRUNC(SUM(I158:I161))</f>
        <v>299</v>
      </c>
      <c r="J162" s="15"/>
      <c r="K162" s="15"/>
      <c r="L162" s="36">
        <f>TRUNC(SUM(L158:L161))</f>
        <v>4810</v>
      </c>
      <c r="M162" s="15"/>
      <c r="N162" s="36">
        <f>TRUNC(SUM(N158:N161))</f>
        <v>0</v>
      </c>
      <c r="O162" s="15" t="str">
        <f>IF((H162+K162+M162)=0, "", (H162+K162+M162))</f>
        <v/>
      </c>
      <c r="P162" s="15">
        <f>IF(SUM(I162,L162,N162)&lt;&gt;0,SUM(I162,L162,N162),"")</f>
        <v>5109</v>
      </c>
      <c r="Q162" s="12"/>
      <c r="AC162" s="2">
        <f>TRUNC(AE162*옵션!$B$36/100,1)</f>
        <v>144.30000000000001</v>
      </c>
      <c r="AD162" s="2">
        <f>TRUNC(SUM(L158:L160))</f>
        <v>4810</v>
      </c>
      <c r="AE162" s="2">
        <f>TRUNC(SUM(AE158:AE161))</f>
        <v>4810</v>
      </c>
    </row>
    <row r="163" spans="1:31" ht="23.25" customHeight="1">
      <c r="D163" s="12"/>
      <c r="E163" s="12"/>
      <c r="F163" s="19"/>
      <c r="G163" s="15"/>
      <c r="H163" s="15"/>
      <c r="I163" s="36"/>
      <c r="J163" s="15"/>
      <c r="K163" s="15"/>
      <c r="L163" s="36"/>
      <c r="M163" s="15"/>
      <c r="N163" s="36"/>
      <c r="O163" s="15"/>
      <c r="P163" s="15"/>
      <c r="Q163" s="12"/>
    </row>
    <row r="164" spans="1:31" ht="23.25" customHeight="1">
      <c r="A164" s="13" t="s">
        <v>841</v>
      </c>
      <c r="B164" s="13" t="s">
        <v>775</v>
      </c>
      <c r="C164" s="1" t="s">
        <v>842</v>
      </c>
      <c r="D164" s="187" t="s">
        <v>840</v>
      </c>
      <c r="E164" s="189"/>
      <c r="F164" s="19"/>
      <c r="G164" s="15"/>
      <c r="H164" s="15"/>
      <c r="I164" s="36"/>
      <c r="J164" s="15"/>
      <c r="K164" s="15"/>
      <c r="L164" s="36"/>
      <c r="M164" s="15"/>
      <c r="N164" s="36"/>
      <c r="O164" s="15"/>
      <c r="P164" s="15"/>
      <c r="Q164" s="12"/>
    </row>
    <row r="165" spans="1:31" ht="23.25" customHeight="1">
      <c r="A165" s="13" t="s">
        <v>381</v>
      </c>
      <c r="B165" s="13" t="s">
        <v>649</v>
      </c>
      <c r="C165" s="1" t="s">
        <v>156</v>
      </c>
      <c r="D165" s="12" t="s">
        <v>157</v>
      </c>
      <c r="E165" s="12" t="s">
        <v>158</v>
      </c>
      <c r="F165" s="19" t="s">
        <v>143</v>
      </c>
      <c r="G165" s="15">
        <v>1</v>
      </c>
      <c r="H165" s="15">
        <f>합산자재!H13</f>
        <v>330</v>
      </c>
      <c r="I165" s="36">
        <f t="shared" ref="I165:I170" si="31">IF(G165*H165&lt;&gt;0, TRUNC(G165*H165, 1), "")</f>
        <v>330</v>
      </c>
      <c r="J165" s="15">
        <v>1</v>
      </c>
      <c r="K165" s="15">
        <f>합산자재!I13</f>
        <v>0</v>
      </c>
      <c r="L165" s="36" t="str">
        <f t="shared" ref="L165:L171" si="32">IF(G165*K165&lt;&gt;0, TRUNC(G165*K165, 1), "")</f>
        <v/>
      </c>
      <c r="M165" s="15">
        <f>합산자재!J13</f>
        <v>0</v>
      </c>
      <c r="N165" s="36" t="str">
        <f t="shared" ref="N165:N171" si="33">IF(G165*M165&lt;&gt;0, TRUNC(G165*M165, 1), "")</f>
        <v/>
      </c>
      <c r="O165" s="15">
        <f t="shared" ref="O165:O172" si="34">IF((H165+K165+M165)=0, "", (H165+K165+M165))</f>
        <v>330</v>
      </c>
      <c r="P165" s="15">
        <f t="shared" ref="P165:P172" si="35">IF(SUM(I165,L165,N165)&lt;&gt;0,SUM(I165,L165,N165),"")</f>
        <v>330</v>
      </c>
      <c r="Q165" s="12"/>
    </row>
    <row r="166" spans="1:31" ht="23.25" customHeight="1">
      <c r="A166" s="13" t="s">
        <v>389</v>
      </c>
      <c r="B166" s="13" t="s">
        <v>649</v>
      </c>
      <c r="C166" s="1" t="s">
        <v>179</v>
      </c>
      <c r="D166" s="12" t="s">
        <v>180</v>
      </c>
      <c r="E166" s="12" t="s">
        <v>181</v>
      </c>
      <c r="F166" s="19" t="s">
        <v>143</v>
      </c>
      <c r="G166" s="15">
        <v>1</v>
      </c>
      <c r="H166" s="15">
        <f>합산자재!H21</f>
        <v>1017</v>
      </c>
      <c r="I166" s="36">
        <f t="shared" si="31"/>
        <v>1017</v>
      </c>
      <c r="J166" s="15">
        <v>1</v>
      </c>
      <c r="K166" s="15">
        <f>합산자재!I21</f>
        <v>0</v>
      </c>
      <c r="L166" s="36" t="str">
        <f t="shared" si="32"/>
        <v/>
      </c>
      <c r="M166" s="15">
        <f>합산자재!J21</f>
        <v>0</v>
      </c>
      <c r="N166" s="36" t="str">
        <f t="shared" si="33"/>
        <v/>
      </c>
      <c r="O166" s="15">
        <f t="shared" si="34"/>
        <v>1017</v>
      </c>
      <c r="P166" s="15">
        <f t="shared" si="35"/>
        <v>1017</v>
      </c>
      <c r="Q166" s="12"/>
    </row>
    <row r="167" spans="1:31" ht="23.25" customHeight="1">
      <c r="A167" s="13" t="s">
        <v>388</v>
      </c>
      <c r="B167" s="13" t="s">
        <v>649</v>
      </c>
      <c r="C167" s="1" t="s">
        <v>175</v>
      </c>
      <c r="D167" s="12" t="s">
        <v>176</v>
      </c>
      <c r="E167" s="12" t="s">
        <v>177</v>
      </c>
      <c r="F167" s="19" t="s">
        <v>143</v>
      </c>
      <c r="G167" s="15">
        <v>1</v>
      </c>
      <c r="H167" s="15">
        <f>합산자재!H20</f>
        <v>100</v>
      </c>
      <c r="I167" s="36">
        <f t="shared" si="31"/>
        <v>100</v>
      </c>
      <c r="J167" s="15">
        <v>1</v>
      </c>
      <c r="K167" s="15">
        <f>합산자재!I20</f>
        <v>0</v>
      </c>
      <c r="L167" s="36" t="str">
        <f t="shared" si="32"/>
        <v/>
      </c>
      <c r="M167" s="15">
        <f>합산자재!J20</f>
        <v>0</v>
      </c>
      <c r="N167" s="36" t="str">
        <f t="shared" si="33"/>
        <v/>
      </c>
      <c r="O167" s="15">
        <f t="shared" si="34"/>
        <v>100</v>
      </c>
      <c r="P167" s="15">
        <f t="shared" si="35"/>
        <v>100</v>
      </c>
      <c r="Q167" s="12"/>
    </row>
    <row r="168" spans="1:31" ht="23.25" customHeight="1">
      <c r="A168" s="13" t="s">
        <v>407</v>
      </c>
      <c r="B168" s="13" t="s">
        <v>649</v>
      </c>
      <c r="C168" s="1" t="s">
        <v>252</v>
      </c>
      <c r="D168" s="12" t="s">
        <v>253</v>
      </c>
      <c r="E168" s="12" t="s">
        <v>254</v>
      </c>
      <c r="F168" s="19" t="s">
        <v>168</v>
      </c>
      <c r="G168" s="15">
        <v>2</v>
      </c>
      <c r="H168" s="15">
        <f>합산자재!H39</f>
        <v>25</v>
      </c>
      <c r="I168" s="36">
        <f t="shared" si="31"/>
        <v>50</v>
      </c>
      <c r="J168" s="15">
        <v>2</v>
      </c>
      <c r="K168" s="15">
        <f>합산자재!I39</f>
        <v>0</v>
      </c>
      <c r="L168" s="36" t="str">
        <f t="shared" si="32"/>
        <v/>
      </c>
      <c r="M168" s="15">
        <f>합산자재!J39</f>
        <v>0</v>
      </c>
      <c r="N168" s="36" t="str">
        <f t="shared" si="33"/>
        <v/>
      </c>
      <c r="O168" s="15">
        <f t="shared" si="34"/>
        <v>25</v>
      </c>
      <c r="P168" s="15">
        <f t="shared" si="35"/>
        <v>50</v>
      </c>
      <c r="Q168" s="12"/>
    </row>
    <row r="169" spans="1:31" ht="23.25" customHeight="1">
      <c r="A169" s="13" t="s">
        <v>408</v>
      </c>
      <c r="B169" s="13" t="s">
        <v>649</v>
      </c>
      <c r="C169" s="1" t="s">
        <v>257</v>
      </c>
      <c r="D169" s="12" t="s">
        <v>258</v>
      </c>
      <c r="E169" s="12" t="s">
        <v>259</v>
      </c>
      <c r="F169" s="19" t="s">
        <v>168</v>
      </c>
      <c r="G169" s="15">
        <v>2</v>
      </c>
      <c r="H169" s="15">
        <f>합산자재!H40</f>
        <v>9</v>
      </c>
      <c r="I169" s="36">
        <f t="shared" si="31"/>
        <v>18</v>
      </c>
      <c r="J169" s="15">
        <v>2</v>
      </c>
      <c r="K169" s="15">
        <f>합산자재!I40</f>
        <v>0</v>
      </c>
      <c r="L169" s="36" t="str">
        <f t="shared" si="32"/>
        <v/>
      </c>
      <c r="M169" s="15">
        <f>합산자재!J40</f>
        <v>0</v>
      </c>
      <c r="N169" s="36" t="str">
        <f t="shared" si="33"/>
        <v/>
      </c>
      <c r="O169" s="15">
        <f t="shared" si="34"/>
        <v>9</v>
      </c>
      <c r="P169" s="15">
        <f t="shared" si="35"/>
        <v>18</v>
      </c>
      <c r="Q169" s="12"/>
    </row>
    <row r="170" spans="1:31" ht="23.25" customHeight="1">
      <c r="A170" s="13" t="s">
        <v>443</v>
      </c>
      <c r="B170" s="13" t="s">
        <v>649</v>
      </c>
      <c r="C170" s="1" t="s">
        <v>349</v>
      </c>
      <c r="D170" s="12" t="s">
        <v>350</v>
      </c>
      <c r="E170" s="12" t="s">
        <v>351</v>
      </c>
      <c r="F170" s="19" t="s">
        <v>352</v>
      </c>
      <c r="G170" s="15">
        <f>일위노임!G85</f>
        <v>0.12</v>
      </c>
      <c r="H170" s="15">
        <f>합산자재!H72</f>
        <v>0</v>
      </c>
      <c r="I170" s="36" t="str">
        <f t="shared" si="31"/>
        <v/>
      </c>
      <c r="J170" s="15">
        <v>0.12</v>
      </c>
      <c r="K170" s="15">
        <f>합산자재!I72</f>
        <v>267277</v>
      </c>
      <c r="L170" s="36">
        <f t="shared" si="32"/>
        <v>32073.200000000001</v>
      </c>
      <c r="M170" s="15">
        <f>합산자재!J72</f>
        <v>0</v>
      </c>
      <c r="N170" s="36" t="str">
        <f t="shared" si="33"/>
        <v/>
      </c>
      <c r="O170" s="15">
        <f t="shared" si="34"/>
        <v>267277</v>
      </c>
      <c r="P170" s="15">
        <f t="shared" si="35"/>
        <v>32073.200000000001</v>
      </c>
      <c r="Q170" s="12"/>
      <c r="AE170" s="2">
        <f>L170</f>
        <v>32073.200000000001</v>
      </c>
    </row>
    <row r="171" spans="1:31" ht="23.25" customHeight="1">
      <c r="A171" s="13" t="s">
        <v>759</v>
      </c>
      <c r="B171" s="13" t="s">
        <v>649</v>
      </c>
      <c r="C171" s="1" t="s">
        <v>760</v>
      </c>
      <c r="D171" s="12" t="s">
        <v>761</v>
      </c>
      <c r="E171" s="12" t="s">
        <v>762</v>
      </c>
      <c r="F171" s="19" t="s">
        <v>298</v>
      </c>
      <c r="G171" s="15">
        <v>1</v>
      </c>
      <c r="H171" s="15">
        <f>IF(TRUNC((AD172+AC172)/$AE$3,1)*$AE$3-AD172 &lt;0, AC172, TRUNC((AD172+AC172)/$AE$3,1)*$AE$3-AD172)</f>
        <v>962.09999999999854</v>
      </c>
      <c r="I171" s="36">
        <f>H171</f>
        <v>962.09999999999854</v>
      </c>
      <c r="J171" s="15">
        <v>1</v>
      </c>
      <c r="K171" s="15"/>
      <c r="L171" s="36" t="str">
        <f t="shared" si="32"/>
        <v/>
      </c>
      <c r="M171" s="15"/>
      <c r="N171" s="36" t="str">
        <f t="shared" si="33"/>
        <v/>
      </c>
      <c r="O171" s="15">
        <f t="shared" si="34"/>
        <v>962.09999999999854</v>
      </c>
      <c r="P171" s="15">
        <f t="shared" si="35"/>
        <v>962.09999999999854</v>
      </c>
      <c r="Q171" s="12"/>
    </row>
    <row r="172" spans="1:31" ht="23.25" customHeight="1">
      <c r="B172" s="13" t="s">
        <v>755</v>
      </c>
      <c r="D172" s="12" t="s">
        <v>756</v>
      </c>
      <c r="E172" s="12"/>
      <c r="F172" s="19"/>
      <c r="G172" s="15"/>
      <c r="H172" s="15"/>
      <c r="I172" s="36">
        <f>TRUNC(SUM(I164:I171))</f>
        <v>2477</v>
      </c>
      <c r="J172" s="15"/>
      <c r="K172" s="15"/>
      <c r="L172" s="36">
        <f>TRUNC(SUM(L164:L171))</f>
        <v>32073</v>
      </c>
      <c r="M172" s="15"/>
      <c r="N172" s="36">
        <f>TRUNC(SUM(N164:N171))</f>
        <v>0</v>
      </c>
      <c r="O172" s="15" t="str">
        <f t="shared" si="34"/>
        <v/>
      </c>
      <c r="P172" s="15">
        <f t="shared" si="35"/>
        <v>34550</v>
      </c>
      <c r="Q172" s="12"/>
      <c r="AC172" s="2">
        <f>TRUNC(AE172*옵션!$B$36/100,1)</f>
        <v>962.1</v>
      </c>
      <c r="AD172" s="2">
        <f>TRUNC(SUM(L164:L170))</f>
        <v>32073</v>
      </c>
      <c r="AE172" s="2">
        <f>TRUNC(SUM(AE164:AE171))</f>
        <v>32073</v>
      </c>
    </row>
    <row r="173" spans="1:31" ht="23.25" customHeight="1">
      <c r="D173" s="12"/>
      <c r="E173" s="12"/>
      <c r="F173" s="19"/>
      <c r="G173" s="15"/>
      <c r="H173" s="15"/>
      <c r="I173" s="36"/>
      <c r="J173" s="15"/>
      <c r="K173" s="15"/>
      <c r="L173" s="36"/>
      <c r="M173" s="15"/>
      <c r="N173" s="36"/>
      <c r="O173" s="15"/>
      <c r="P173" s="15"/>
      <c r="Q173" s="12"/>
    </row>
    <row r="174" spans="1:31" ht="23.25" customHeight="1">
      <c r="A174" s="13" t="s">
        <v>844</v>
      </c>
      <c r="B174" s="13" t="s">
        <v>775</v>
      </c>
      <c r="C174" s="1" t="s">
        <v>845</v>
      </c>
      <c r="D174" s="187" t="s">
        <v>843</v>
      </c>
      <c r="E174" s="189"/>
      <c r="F174" s="19"/>
      <c r="G174" s="15"/>
      <c r="H174" s="15"/>
      <c r="I174" s="36"/>
      <c r="J174" s="15"/>
      <c r="K174" s="15"/>
      <c r="L174" s="36"/>
      <c r="M174" s="15"/>
      <c r="N174" s="36"/>
      <c r="O174" s="15"/>
      <c r="P174" s="15"/>
      <c r="Q174" s="12"/>
    </row>
    <row r="175" spans="1:31" ht="23.25" customHeight="1">
      <c r="A175" s="13" t="s">
        <v>382</v>
      </c>
      <c r="B175" s="13" t="s">
        <v>654</v>
      </c>
      <c r="C175" s="1" t="s">
        <v>162</v>
      </c>
      <c r="D175" s="12" t="s">
        <v>157</v>
      </c>
      <c r="E175" s="12" t="s">
        <v>163</v>
      </c>
      <c r="F175" s="19" t="s">
        <v>143</v>
      </c>
      <c r="G175" s="15">
        <v>1</v>
      </c>
      <c r="H175" s="15">
        <f>합산자재!H14</f>
        <v>353</v>
      </c>
      <c r="I175" s="36">
        <f t="shared" ref="I175:I180" si="36">IF(G175*H175&lt;&gt;0, TRUNC(G175*H175, 1), "")</f>
        <v>353</v>
      </c>
      <c r="J175" s="15">
        <v>1</v>
      </c>
      <c r="K175" s="15">
        <f>합산자재!I14</f>
        <v>0</v>
      </c>
      <c r="L175" s="36" t="str">
        <f t="shared" ref="L175:L181" si="37">IF(G175*K175&lt;&gt;0, TRUNC(G175*K175, 1), "")</f>
        <v/>
      </c>
      <c r="M175" s="15">
        <f>합산자재!J14</f>
        <v>0</v>
      </c>
      <c r="N175" s="36" t="str">
        <f t="shared" ref="N175:N181" si="38">IF(G175*M175&lt;&gt;0, TRUNC(G175*M175, 1), "")</f>
        <v/>
      </c>
      <c r="O175" s="15">
        <f t="shared" ref="O175:O182" si="39">IF((H175+K175+M175)=0, "", (H175+K175+M175))</f>
        <v>353</v>
      </c>
      <c r="P175" s="15">
        <f t="shared" ref="P175:P182" si="40">IF(SUM(I175,L175,N175)&lt;&gt;0,SUM(I175,L175,N175),"")</f>
        <v>353</v>
      </c>
      <c r="Q175" s="12"/>
    </row>
    <row r="176" spans="1:31" ht="23.25" customHeight="1">
      <c r="A176" s="13" t="s">
        <v>389</v>
      </c>
      <c r="B176" s="13" t="s">
        <v>654</v>
      </c>
      <c r="C176" s="1" t="s">
        <v>179</v>
      </c>
      <c r="D176" s="12" t="s">
        <v>180</v>
      </c>
      <c r="E176" s="12" t="s">
        <v>181</v>
      </c>
      <c r="F176" s="19" t="s">
        <v>143</v>
      </c>
      <c r="G176" s="15">
        <v>1</v>
      </c>
      <c r="H176" s="15">
        <f>합산자재!H21</f>
        <v>1017</v>
      </c>
      <c r="I176" s="36">
        <f t="shared" si="36"/>
        <v>1017</v>
      </c>
      <c r="J176" s="15">
        <v>1</v>
      </c>
      <c r="K176" s="15">
        <f>합산자재!I21</f>
        <v>0</v>
      </c>
      <c r="L176" s="36" t="str">
        <f t="shared" si="37"/>
        <v/>
      </c>
      <c r="M176" s="15">
        <f>합산자재!J21</f>
        <v>0</v>
      </c>
      <c r="N176" s="36" t="str">
        <f t="shared" si="38"/>
        <v/>
      </c>
      <c r="O176" s="15">
        <f t="shared" si="39"/>
        <v>1017</v>
      </c>
      <c r="P176" s="15">
        <f t="shared" si="40"/>
        <v>1017</v>
      </c>
      <c r="Q176" s="12"/>
    </row>
    <row r="177" spans="1:31" ht="23.25" customHeight="1">
      <c r="A177" s="13" t="s">
        <v>388</v>
      </c>
      <c r="B177" s="13" t="s">
        <v>654</v>
      </c>
      <c r="C177" s="1" t="s">
        <v>175</v>
      </c>
      <c r="D177" s="12" t="s">
        <v>176</v>
      </c>
      <c r="E177" s="12" t="s">
        <v>177</v>
      </c>
      <c r="F177" s="19" t="s">
        <v>143</v>
      </c>
      <c r="G177" s="15">
        <v>1</v>
      </c>
      <c r="H177" s="15">
        <f>합산자재!H20</f>
        <v>100</v>
      </c>
      <c r="I177" s="36">
        <f t="shared" si="36"/>
        <v>100</v>
      </c>
      <c r="J177" s="15">
        <v>1</v>
      </c>
      <c r="K177" s="15">
        <f>합산자재!I20</f>
        <v>0</v>
      </c>
      <c r="L177" s="36" t="str">
        <f t="shared" si="37"/>
        <v/>
      </c>
      <c r="M177" s="15">
        <f>합산자재!J20</f>
        <v>0</v>
      </c>
      <c r="N177" s="36" t="str">
        <f t="shared" si="38"/>
        <v/>
      </c>
      <c r="O177" s="15">
        <f t="shared" si="39"/>
        <v>100</v>
      </c>
      <c r="P177" s="15">
        <f t="shared" si="40"/>
        <v>100</v>
      </c>
      <c r="Q177" s="12"/>
    </row>
    <row r="178" spans="1:31" ht="23.25" customHeight="1">
      <c r="A178" s="13" t="s">
        <v>407</v>
      </c>
      <c r="B178" s="13" t="s">
        <v>654</v>
      </c>
      <c r="C178" s="1" t="s">
        <v>252</v>
      </c>
      <c r="D178" s="12" t="s">
        <v>253</v>
      </c>
      <c r="E178" s="12" t="s">
        <v>254</v>
      </c>
      <c r="F178" s="19" t="s">
        <v>168</v>
      </c>
      <c r="G178" s="15">
        <v>2</v>
      </c>
      <c r="H178" s="15">
        <f>합산자재!H39</f>
        <v>25</v>
      </c>
      <c r="I178" s="36">
        <f t="shared" si="36"/>
        <v>50</v>
      </c>
      <c r="J178" s="15">
        <v>2</v>
      </c>
      <c r="K178" s="15">
        <f>합산자재!I39</f>
        <v>0</v>
      </c>
      <c r="L178" s="36" t="str">
        <f t="shared" si="37"/>
        <v/>
      </c>
      <c r="M178" s="15">
        <f>합산자재!J39</f>
        <v>0</v>
      </c>
      <c r="N178" s="36" t="str">
        <f t="shared" si="38"/>
        <v/>
      </c>
      <c r="O178" s="15">
        <f t="shared" si="39"/>
        <v>25</v>
      </c>
      <c r="P178" s="15">
        <f t="shared" si="40"/>
        <v>50</v>
      </c>
      <c r="Q178" s="12"/>
    </row>
    <row r="179" spans="1:31" ht="23.25" customHeight="1">
      <c r="A179" s="13" t="s">
        <v>408</v>
      </c>
      <c r="B179" s="13" t="s">
        <v>654</v>
      </c>
      <c r="C179" s="1" t="s">
        <v>257</v>
      </c>
      <c r="D179" s="12" t="s">
        <v>258</v>
      </c>
      <c r="E179" s="12" t="s">
        <v>259</v>
      </c>
      <c r="F179" s="19" t="s">
        <v>168</v>
      </c>
      <c r="G179" s="15">
        <v>2</v>
      </c>
      <c r="H179" s="15">
        <f>합산자재!H40</f>
        <v>9</v>
      </c>
      <c r="I179" s="36">
        <f t="shared" si="36"/>
        <v>18</v>
      </c>
      <c r="J179" s="15">
        <v>2</v>
      </c>
      <c r="K179" s="15">
        <f>합산자재!I40</f>
        <v>0</v>
      </c>
      <c r="L179" s="36" t="str">
        <f t="shared" si="37"/>
        <v/>
      </c>
      <c r="M179" s="15">
        <f>합산자재!J40</f>
        <v>0</v>
      </c>
      <c r="N179" s="36" t="str">
        <f t="shared" si="38"/>
        <v/>
      </c>
      <c r="O179" s="15">
        <f t="shared" si="39"/>
        <v>9</v>
      </c>
      <c r="P179" s="15">
        <f t="shared" si="40"/>
        <v>18</v>
      </c>
      <c r="Q179" s="12"/>
    </row>
    <row r="180" spans="1:31" ht="23.25" customHeight="1">
      <c r="A180" s="13" t="s">
        <v>443</v>
      </c>
      <c r="B180" s="13" t="s">
        <v>654</v>
      </c>
      <c r="C180" s="1" t="s">
        <v>349</v>
      </c>
      <c r="D180" s="12" t="s">
        <v>350</v>
      </c>
      <c r="E180" s="12" t="s">
        <v>351</v>
      </c>
      <c r="F180" s="19" t="s">
        <v>352</v>
      </c>
      <c r="G180" s="15">
        <f>일위노임!G88</f>
        <v>0.12</v>
      </c>
      <c r="H180" s="15">
        <f>합산자재!H72</f>
        <v>0</v>
      </c>
      <c r="I180" s="36" t="str">
        <f t="shared" si="36"/>
        <v/>
      </c>
      <c r="J180" s="15">
        <v>0.12</v>
      </c>
      <c r="K180" s="15">
        <f>합산자재!I72</f>
        <v>267277</v>
      </c>
      <c r="L180" s="36">
        <f t="shared" si="37"/>
        <v>32073.200000000001</v>
      </c>
      <c r="M180" s="15">
        <f>합산자재!J72</f>
        <v>0</v>
      </c>
      <c r="N180" s="36" t="str">
        <f t="shared" si="38"/>
        <v/>
      </c>
      <c r="O180" s="15">
        <f t="shared" si="39"/>
        <v>267277</v>
      </c>
      <c r="P180" s="15">
        <f t="shared" si="40"/>
        <v>32073.200000000001</v>
      </c>
      <c r="Q180" s="12"/>
      <c r="AE180" s="2">
        <f>L180</f>
        <v>32073.200000000001</v>
      </c>
    </row>
    <row r="181" spans="1:31" ht="23.25" customHeight="1">
      <c r="A181" s="13" t="s">
        <v>759</v>
      </c>
      <c r="B181" s="13" t="s">
        <v>654</v>
      </c>
      <c r="C181" s="1" t="s">
        <v>760</v>
      </c>
      <c r="D181" s="12" t="s">
        <v>761</v>
      </c>
      <c r="E181" s="12" t="s">
        <v>762</v>
      </c>
      <c r="F181" s="19" t="s">
        <v>298</v>
      </c>
      <c r="G181" s="15">
        <v>1</v>
      </c>
      <c r="H181" s="15">
        <f>IF(TRUNC((AD182+AC182)/$AE$3,1)*$AE$3-AD182 &lt;0, AC182, TRUNC((AD182+AC182)/$AE$3,1)*$AE$3-AD182)</f>
        <v>962.09999999999854</v>
      </c>
      <c r="I181" s="36">
        <f>H181</f>
        <v>962.09999999999854</v>
      </c>
      <c r="J181" s="15">
        <v>1</v>
      </c>
      <c r="K181" s="15"/>
      <c r="L181" s="36" t="str">
        <f t="shared" si="37"/>
        <v/>
      </c>
      <c r="M181" s="15"/>
      <c r="N181" s="36" t="str">
        <f t="shared" si="38"/>
        <v/>
      </c>
      <c r="O181" s="15">
        <f t="shared" si="39"/>
        <v>962.09999999999854</v>
      </c>
      <c r="P181" s="15">
        <f t="shared" si="40"/>
        <v>962.09999999999854</v>
      </c>
      <c r="Q181" s="12"/>
    </row>
    <row r="182" spans="1:31" ht="23.25" customHeight="1">
      <c r="B182" s="13" t="s">
        <v>755</v>
      </c>
      <c r="D182" s="12" t="s">
        <v>756</v>
      </c>
      <c r="E182" s="12"/>
      <c r="F182" s="19"/>
      <c r="G182" s="15"/>
      <c r="H182" s="15"/>
      <c r="I182" s="36">
        <f>TRUNC(SUM(I174:I181))</f>
        <v>2500</v>
      </c>
      <c r="J182" s="15"/>
      <c r="K182" s="15"/>
      <c r="L182" s="36">
        <f>TRUNC(SUM(L174:L181))</f>
        <v>32073</v>
      </c>
      <c r="M182" s="15"/>
      <c r="N182" s="36">
        <f>TRUNC(SUM(N174:N181))</f>
        <v>0</v>
      </c>
      <c r="O182" s="15" t="str">
        <f t="shared" si="39"/>
        <v/>
      </c>
      <c r="P182" s="15">
        <f t="shared" si="40"/>
        <v>34573</v>
      </c>
      <c r="Q182" s="12"/>
      <c r="AC182" s="2">
        <f>TRUNC(AE182*옵션!$B$36/100,1)</f>
        <v>962.1</v>
      </c>
      <c r="AD182" s="2">
        <f>TRUNC(SUM(L174:L180))</f>
        <v>32073</v>
      </c>
      <c r="AE182" s="2">
        <f>TRUNC(SUM(AE174:AE181))</f>
        <v>32073</v>
      </c>
    </row>
    <row r="183" spans="1:31" ht="23.25" customHeight="1">
      <c r="D183" s="12"/>
      <c r="E183" s="12"/>
      <c r="F183" s="19"/>
      <c r="G183" s="15"/>
      <c r="H183" s="15"/>
      <c r="I183" s="36"/>
      <c r="J183" s="15"/>
      <c r="K183" s="15"/>
      <c r="L183" s="36"/>
      <c r="M183" s="15"/>
      <c r="N183" s="36"/>
      <c r="O183" s="15"/>
      <c r="P183" s="15"/>
      <c r="Q183" s="12"/>
    </row>
    <row r="184" spans="1:31" ht="23.25" customHeight="1">
      <c r="A184" s="13" t="s">
        <v>847</v>
      </c>
      <c r="B184" s="13" t="s">
        <v>775</v>
      </c>
      <c r="C184" s="1" t="s">
        <v>848</v>
      </c>
      <c r="D184" s="187" t="s">
        <v>846</v>
      </c>
      <c r="E184" s="189"/>
      <c r="F184" s="19"/>
      <c r="G184" s="15"/>
      <c r="H184" s="15"/>
      <c r="I184" s="36"/>
      <c r="J184" s="15"/>
      <c r="K184" s="15"/>
      <c r="L184" s="36"/>
      <c r="M184" s="15"/>
      <c r="N184" s="36"/>
      <c r="O184" s="15"/>
      <c r="P184" s="15"/>
      <c r="Q184" s="12"/>
    </row>
    <row r="185" spans="1:31" ht="23.25" customHeight="1">
      <c r="A185" s="13" t="s">
        <v>383</v>
      </c>
      <c r="B185" s="13" t="s">
        <v>658</v>
      </c>
      <c r="C185" s="1" t="s">
        <v>164</v>
      </c>
      <c r="D185" s="12" t="s">
        <v>157</v>
      </c>
      <c r="E185" s="12" t="s">
        <v>165</v>
      </c>
      <c r="F185" s="19" t="s">
        <v>143</v>
      </c>
      <c r="G185" s="15">
        <v>1</v>
      </c>
      <c r="H185" s="15">
        <f>합산자재!H15</f>
        <v>378</v>
      </c>
      <c r="I185" s="36">
        <f t="shared" ref="I185:I190" si="41">IF(G185*H185&lt;&gt;0, TRUNC(G185*H185, 1), "")</f>
        <v>378</v>
      </c>
      <c r="J185" s="15">
        <v>1</v>
      </c>
      <c r="K185" s="15">
        <f>합산자재!I15</f>
        <v>0</v>
      </c>
      <c r="L185" s="36" t="str">
        <f t="shared" ref="L185:L191" si="42">IF(G185*K185&lt;&gt;0, TRUNC(G185*K185, 1), "")</f>
        <v/>
      </c>
      <c r="M185" s="15">
        <f>합산자재!J15</f>
        <v>0</v>
      </c>
      <c r="N185" s="36" t="str">
        <f t="shared" ref="N185:N191" si="43">IF(G185*M185&lt;&gt;0, TRUNC(G185*M185, 1), "")</f>
        <v/>
      </c>
      <c r="O185" s="15">
        <f t="shared" ref="O185:O192" si="44">IF((H185+K185+M185)=0, "", (H185+K185+M185))</f>
        <v>378</v>
      </c>
      <c r="P185" s="15">
        <f t="shared" ref="P185:P192" si="45">IF(SUM(I185,L185,N185)&lt;&gt;0,SUM(I185,L185,N185),"")</f>
        <v>378</v>
      </c>
      <c r="Q185" s="12"/>
    </row>
    <row r="186" spans="1:31" ht="23.25" customHeight="1">
      <c r="A186" s="13" t="s">
        <v>389</v>
      </c>
      <c r="B186" s="13" t="s">
        <v>658</v>
      </c>
      <c r="C186" s="1" t="s">
        <v>179</v>
      </c>
      <c r="D186" s="12" t="s">
        <v>180</v>
      </c>
      <c r="E186" s="12" t="s">
        <v>181</v>
      </c>
      <c r="F186" s="19" t="s">
        <v>143</v>
      </c>
      <c r="G186" s="15">
        <v>1</v>
      </c>
      <c r="H186" s="15">
        <f>합산자재!H21</f>
        <v>1017</v>
      </c>
      <c r="I186" s="36">
        <f t="shared" si="41"/>
        <v>1017</v>
      </c>
      <c r="J186" s="15">
        <v>1</v>
      </c>
      <c r="K186" s="15">
        <f>합산자재!I21</f>
        <v>0</v>
      </c>
      <c r="L186" s="36" t="str">
        <f t="shared" si="42"/>
        <v/>
      </c>
      <c r="M186" s="15">
        <f>합산자재!J21</f>
        <v>0</v>
      </c>
      <c r="N186" s="36" t="str">
        <f t="shared" si="43"/>
        <v/>
      </c>
      <c r="O186" s="15">
        <f t="shared" si="44"/>
        <v>1017</v>
      </c>
      <c r="P186" s="15">
        <f t="shared" si="45"/>
        <v>1017</v>
      </c>
      <c r="Q186" s="12"/>
    </row>
    <row r="187" spans="1:31" ht="23.25" customHeight="1">
      <c r="A187" s="13" t="s">
        <v>388</v>
      </c>
      <c r="B187" s="13" t="s">
        <v>658</v>
      </c>
      <c r="C187" s="1" t="s">
        <v>175</v>
      </c>
      <c r="D187" s="12" t="s">
        <v>176</v>
      </c>
      <c r="E187" s="12" t="s">
        <v>177</v>
      </c>
      <c r="F187" s="19" t="s">
        <v>143</v>
      </c>
      <c r="G187" s="15">
        <v>1</v>
      </c>
      <c r="H187" s="15">
        <f>합산자재!H20</f>
        <v>100</v>
      </c>
      <c r="I187" s="36">
        <f t="shared" si="41"/>
        <v>100</v>
      </c>
      <c r="J187" s="15">
        <v>1</v>
      </c>
      <c r="K187" s="15">
        <f>합산자재!I20</f>
        <v>0</v>
      </c>
      <c r="L187" s="36" t="str">
        <f t="shared" si="42"/>
        <v/>
      </c>
      <c r="M187" s="15">
        <f>합산자재!J20</f>
        <v>0</v>
      </c>
      <c r="N187" s="36" t="str">
        <f t="shared" si="43"/>
        <v/>
      </c>
      <c r="O187" s="15">
        <f t="shared" si="44"/>
        <v>100</v>
      </c>
      <c r="P187" s="15">
        <f t="shared" si="45"/>
        <v>100</v>
      </c>
      <c r="Q187" s="12"/>
    </row>
    <row r="188" spans="1:31" ht="23.25" customHeight="1">
      <c r="A188" s="13" t="s">
        <v>407</v>
      </c>
      <c r="B188" s="13" t="s">
        <v>658</v>
      </c>
      <c r="C188" s="1" t="s">
        <v>252</v>
      </c>
      <c r="D188" s="12" t="s">
        <v>253</v>
      </c>
      <c r="E188" s="12" t="s">
        <v>254</v>
      </c>
      <c r="F188" s="19" t="s">
        <v>168</v>
      </c>
      <c r="G188" s="15">
        <v>2</v>
      </c>
      <c r="H188" s="15">
        <f>합산자재!H39</f>
        <v>25</v>
      </c>
      <c r="I188" s="36">
        <f t="shared" si="41"/>
        <v>50</v>
      </c>
      <c r="J188" s="15">
        <v>2</v>
      </c>
      <c r="K188" s="15">
        <f>합산자재!I39</f>
        <v>0</v>
      </c>
      <c r="L188" s="36" t="str">
        <f t="shared" si="42"/>
        <v/>
      </c>
      <c r="M188" s="15">
        <f>합산자재!J39</f>
        <v>0</v>
      </c>
      <c r="N188" s="36" t="str">
        <f t="shared" si="43"/>
        <v/>
      </c>
      <c r="O188" s="15">
        <f t="shared" si="44"/>
        <v>25</v>
      </c>
      <c r="P188" s="15">
        <f t="shared" si="45"/>
        <v>50</v>
      </c>
      <c r="Q188" s="12"/>
    </row>
    <row r="189" spans="1:31" ht="23.25" customHeight="1">
      <c r="A189" s="13" t="s">
        <v>408</v>
      </c>
      <c r="B189" s="13" t="s">
        <v>658</v>
      </c>
      <c r="C189" s="1" t="s">
        <v>257</v>
      </c>
      <c r="D189" s="12" t="s">
        <v>258</v>
      </c>
      <c r="E189" s="12" t="s">
        <v>259</v>
      </c>
      <c r="F189" s="19" t="s">
        <v>168</v>
      </c>
      <c r="G189" s="15">
        <v>2</v>
      </c>
      <c r="H189" s="15">
        <f>합산자재!H40</f>
        <v>9</v>
      </c>
      <c r="I189" s="36">
        <f t="shared" si="41"/>
        <v>18</v>
      </c>
      <c r="J189" s="15">
        <v>2</v>
      </c>
      <c r="K189" s="15">
        <f>합산자재!I40</f>
        <v>0</v>
      </c>
      <c r="L189" s="36" t="str">
        <f t="shared" si="42"/>
        <v/>
      </c>
      <c r="M189" s="15">
        <f>합산자재!J40</f>
        <v>0</v>
      </c>
      <c r="N189" s="36" t="str">
        <f t="shared" si="43"/>
        <v/>
      </c>
      <c r="O189" s="15">
        <f t="shared" si="44"/>
        <v>9</v>
      </c>
      <c r="P189" s="15">
        <f t="shared" si="45"/>
        <v>18</v>
      </c>
      <c r="Q189" s="12"/>
    </row>
    <row r="190" spans="1:31" ht="23.25" customHeight="1">
      <c r="A190" s="13" t="s">
        <v>443</v>
      </c>
      <c r="B190" s="13" t="s">
        <v>658</v>
      </c>
      <c r="C190" s="1" t="s">
        <v>349</v>
      </c>
      <c r="D190" s="12" t="s">
        <v>350</v>
      </c>
      <c r="E190" s="12" t="s">
        <v>351</v>
      </c>
      <c r="F190" s="19" t="s">
        <v>352</v>
      </c>
      <c r="G190" s="15">
        <f>일위노임!G91</f>
        <v>0.12</v>
      </c>
      <c r="H190" s="15">
        <f>합산자재!H72</f>
        <v>0</v>
      </c>
      <c r="I190" s="36" t="str">
        <f t="shared" si="41"/>
        <v/>
      </c>
      <c r="J190" s="15">
        <v>0.12</v>
      </c>
      <c r="K190" s="15">
        <f>합산자재!I72</f>
        <v>267277</v>
      </c>
      <c r="L190" s="36">
        <f t="shared" si="42"/>
        <v>32073.200000000001</v>
      </c>
      <c r="M190" s="15">
        <f>합산자재!J72</f>
        <v>0</v>
      </c>
      <c r="N190" s="36" t="str">
        <f t="shared" si="43"/>
        <v/>
      </c>
      <c r="O190" s="15">
        <f t="shared" si="44"/>
        <v>267277</v>
      </c>
      <c r="P190" s="15">
        <f t="shared" si="45"/>
        <v>32073.200000000001</v>
      </c>
      <c r="Q190" s="12"/>
      <c r="AE190" s="2">
        <f>L190</f>
        <v>32073.200000000001</v>
      </c>
    </row>
    <row r="191" spans="1:31" ht="23.25" customHeight="1">
      <c r="A191" s="13" t="s">
        <v>759</v>
      </c>
      <c r="B191" s="13" t="s">
        <v>658</v>
      </c>
      <c r="C191" s="1" t="s">
        <v>760</v>
      </c>
      <c r="D191" s="12" t="s">
        <v>761</v>
      </c>
      <c r="E191" s="12" t="s">
        <v>762</v>
      </c>
      <c r="F191" s="19" t="s">
        <v>298</v>
      </c>
      <c r="G191" s="15">
        <v>1</v>
      </c>
      <c r="H191" s="15">
        <f>IF(TRUNC((AD192+AC192)/$AE$3,1)*$AE$3-AD192 &lt;0, AC192, TRUNC((AD192+AC192)/$AE$3,1)*$AE$3-AD192)</f>
        <v>962.09999999999854</v>
      </c>
      <c r="I191" s="36">
        <f>H191</f>
        <v>962.09999999999854</v>
      </c>
      <c r="J191" s="15">
        <v>1</v>
      </c>
      <c r="K191" s="15"/>
      <c r="L191" s="36" t="str">
        <f t="shared" si="42"/>
        <v/>
      </c>
      <c r="M191" s="15"/>
      <c r="N191" s="36" t="str">
        <f t="shared" si="43"/>
        <v/>
      </c>
      <c r="O191" s="15">
        <f t="shared" si="44"/>
        <v>962.09999999999854</v>
      </c>
      <c r="P191" s="15">
        <f t="shared" si="45"/>
        <v>962.09999999999854</v>
      </c>
      <c r="Q191" s="12"/>
    </row>
    <row r="192" spans="1:31" ht="23.25" customHeight="1">
      <c r="B192" s="13" t="s">
        <v>755</v>
      </c>
      <c r="D192" s="12" t="s">
        <v>756</v>
      </c>
      <c r="E192" s="12"/>
      <c r="F192" s="19"/>
      <c r="G192" s="15"/>
      <c r="H192" s="15"/>
      <c r="I192" s="36">
        <f>TRUNC(SUM(I184:I191))</f>
        <v>2525</v>
      </c>
      <c r="J192" s="15"/>
      <c r="K192" s="15"/>
      <c r="L192" s="36">
        <f>TRUNC(SUM(L184:L191))</f>
        <v>32073</v>
      </c>
      <c r="M192" s="15"/>
      <c r="N192" s="36">
        <f>TRUNC(SUM(N184:N191))</f>
        <v>0</v>
      </c>
      <c r="O192" s="15" t="str">
        <f t="shared" si="44"/>
        <v/>
      </c>
      <c r="P192" s="15">
        <f t="shared" si="45"/>
        <v>34598</v>
      </c>
      <c r="Q192" s="12"/>
      <c r="AC192" s="2">
        <f>TRUNC(AE192*옵션!$B$36/100,1)</f>
        <v>962.1</v>
      </c>
      <c r="AD192" s="2">
        <f>TRUNC(SUM(L184:L190))</f>
        <v>32073</v>
      </c>
      <c r="AE192" s="2">
        <f>TRUNC(SUM(AE184:AE191))</f>
        <v>32073</v>
      </c>
    </row>
    <row r="193" spans="1:31" ht="23.25" customHeight="1">
      <c r="D193" s="12"/>
      <c r="E193" s="12"/>
      <c r="F193" s="19"/>
      <c r="G193" s="15"/>
      <c r="H193" s="15"/>
      <c r="I193" s="36"/>
      <c r="J193" s="15"/>
      <c r="K193" s="15"/>
      <c r="L193" s="36"/>
      <c r="M193" s="15"/>
      <c r="N193" s="36"/>
      <c r="O193" s="15"/>
      <c r="P193" s="15"/>
      <c r="Q193" s="12"/>
    </row>
    <row r="194" spans="1:31" ht="23.25" customHeight="1">
      <c r="A194" s="13" t="s">
        <v>850</v>
      </c>
      <c r="B194" s="13" t="s">
        <v>775</v>
      </c>
      <c r="C194" s="1" t="s">
        <v>851</v>
      </c>
      <c r="D194" s="187" t="s">
        <v>849</v>
      </c>
      <c r="E194" s="189"/>
      <c r="F194" s="19"/>
      <c r="G194" s="15"/>
      <c r="H194" s="15"/>
      <c r="I194" s="36"/>
      <c r="J194" s="15"/>
      <c r="K194" s="15"/>
      <c r="L194" s="36"/>
      <c r="M194" s="15"/>
      <c r="N194" s="36"/>
      <c r="O194" s="15"/>
      <c r="P194" s="15"/>
      <c r="Q194" s="12"/>
    </row>
    <row r="195" spans="1:31" ht="23.25" customHeight="1">
      <c r="A195" s="13" t="s">
        <v>450</v>
      </c>
      <c r="B195" s="13" t="s">
        <v>662</v>
      </c>
      <c r="C195" s="1" t="s">
        <v>365</v>
      </c>
      <c r="D195" s="12" t="s">
        <v>350</v>
      </c>
      <c r="E195" s="12" t="s">
        <v>366</v>
      </c>
      <c r="F195" s="19" t="s">
        <v>352</v>
      </c>
      <c r="G195" s="15">
        <f>일위노임!G94</f>
        <v>0.4</v>
      </c>
      <c r="H195" s="15">
        <f>합산자재!H79</f>
        <v>0</v>
      </c>
      <c r="I195" s="36" t="str">
        <f>IF(G195*H195&lt;&gt;0, TRUNC(G195*H195, 1), "")</f>
        <v/>
      </c>
      <c r="J195" s="15">
        <v>0.4</v>
      </c>
      <c r="K195" s="15">
        <f>합산자재!I79</f>
        <v>214222</v>
      </c>
      <c r="L195" s="36">
        <f>IF(G195*K195&lt;&gt;0, TRUNC(G195*K195, 1), "")</f>
        <v>85688.8</v>
      </c>
      <c r="M195" s="15">
        <f>합산자재!J79</f>
        <v>0</v>
      </c>
      <c r="N195" s="36" t="str">
        <f>IF(G195*M195&lt;&gt;0, TRUNC(G195*M195, 1), "")</f>
        <v/>
      </c>
      <c r="O195" s="15">
        <f>IF((H195+K195+M195)=0, "", (H195+K195+M195))</f>
        <v>214222</v>
      </c>
      <c r="P195" s="15">
        <f>IF(SUM(I195,L195,N195)&lt;&gt;0,SUM(I195,L195,N195),"")</f>
        <v>85688.8</v>
      </c>
      <c r="Q195" s="12"/>
      <c r="AE195" s="2">
        <f>L195</f>
        <v>85688.8</v>
      </c>
    </row>
    <row r="196" spans="1:31" ht="23.25" customHeight="1">
      <c r="A196" s="13" t="s">
        <v>759</v>
      </c>
      <c r="B196" s="13" t="s">
        <v>662</v>
      </c>
      <c r="C196" s="1" t="s">
        <v>760</v>
      </c>
      <c r="D196" s="12" t="s">
        <v>761</v>
      </c>
      <c r="E196" s="12" t="s">
        <v>762</v>
      </c>
      <c r="F196" s="19" t="s">
        <v>298</v>
      </c>
      <c r="G196" s="15">
        <v>1</v>
      </c>
      <c r="H196" s="15">
        <f>IF(TRUNC((AD197+AC197)/$AE$3,1)*$AE$3-AD197 &lt;0, AC197, TRUNC((AD197+AC197)/$AE$3,1)*$AE$3-AD197)</f>
        <v>2570.6000000000058</v>
      </c>
      <c r="I196" s="36">
        <f>H196</f>
        <v>2570.6000000000058</v>
      </c>
      <c r="J196" s="15">
        <v>1</v>
      </c>
      <c r="K196" s="15"/>
      <c r="L196" s="36" t="str">
        <f>IF(G196*K196&lt;&gt;0, TRUNC(G196*K196, 1), "")</f>
        <v/>
      </c>
      <c r="M196" s="15"/>
      <c r="N196" s="36" t="str">
        <f>IF(G196*M196&lt;&gt;0, TRUNC(G196*M196, 1), "")</f>
        <v/>
      </c>
      <c r="O196" s="15">
        <f>IF((H196+K196+M196)=0, "", (H196+K196+M196))</f>
        <v>2570.6000000000058</v>
      </c>
      <c r="P196" s="15">
        <f>IF(SUM(I196,L196,N196)&lt;&gt;0,SUM(I196,L196,N196),"")</f>
        <v>2570.6000000000058</v>
      </c>
      <c r="Q196" s="12"/>
    </row>
    <row r="197" spans="1:31" ht="23.25" customHeight="1">
      <c r="B197" s="13" t="s">
        <v>755</v>
      </c>
      <c r="D197" s="12" t="s">
        <v>756</v>
      </c>
      <c r="E197" s="12"/>
      <c r="F197" s="19"/>
      <c r="G197" s="15"/>
      <c r="H197" s="15"/>
      <c r="I197" s="36">
        <f>TRUNC(SUM(I194:I196))</f>
        <v>2570</v>
      </c>
      <c r="J197" s="15"/>
      <c r="K197" s="15"/>
      <c r="L197" s="36">
        <f>TRUNC(SUM(L194:L196))</f>
        <v>85688</v>
      </c>
      <c r="M197" s="15"/>
      <c r="N197" s="36">
        <f>TRUNC(SUM(N194:N196))</f>
        <v>0</v>
      </c>
      <c r="O197" s="15" t="str">
        <f>IF((H197+K197+M197)=0, "", (H197+K197+M197))</f>
        <v/>
      </c>
      <c r="P197" s="15">
        <f>IF(SUM(I197,L197,N197)&lt;&gt;0,SUM(I197,L197,N197),"")</f>
        <v>88258</v>
      </c>
      <c r="Q197" s="12"/>
      <c r="AC197" s="2">
        <f>TRUNC(AE197*옵션!$B$36/100,1)</f>
        <v>2570.6</v>
      </c>
      <c r="AD197" s="2">
        <f>TRUNC(SUM(L194:L195))</f>
        <v>85688</v>
      </c>
      <c r="AE197" s="2">
        <f>TRUNC(SUM(AE194:AE196))</f>
        <v>85688</v>
      </c>
    </row>
    <row r="198" spans="1:31" ht="23.25" customHeight="1">
      <c r="D198" s="12"/>
      <c r="E198" s="12"/>
      <c r="F198" s="19"/>
      <c r="G198" s="15"/>
      <c r="H198" s="15"/>
      <c r="I198" s="36"/>
      <c r="J198" s="15"/>
      <c r="K198" s="15"/>
      <c r="L198" s="36"/>
      <c r="M198" s="15"/>
      <c r="N198" s="36"/>
      <c r="O198" s="15"/>
      <c r="P198" s="15"/>
      <c r="Q198" s="12"/>
    </row>
    <row r="199" spans="1:31" ht="23.25" customHeight="1">
      <c r="A199" s="13" t="s">
        <v>853</v>
      </c>
      <c r="B199" s="13" t="s">
        <v>775</v>
      </c>
      <c r="C199" s="1" t="s">
        <v>854</v>
      </c>
      <c r="D199" s="187" t="s">
        <v>852</v>
      </c>
      <c r="E199" s="189"/>
      <c r="F199" s="19"/>
      <c r="G199" s="15"/>
      <c r="H199" s="15"/>
      <c r="I199" s="36"/>
      <c r="J199" s="15"/>
      <c r="K199" s="15"/>
      <c r="L199" s="36"/>
      <c r="M199" s="15"/>
      <c r="N199" s="36"/>
      <c r="O199" s="15"/>
      <c r="P199" s="15"/>
      <c r="Q199" s="12"/>
    </row>
    <row r="200" spans="1:31" ht="23.25" customHeight="1">
      <c r="A200" s="13" t="s">
        <v>400</v>
      </c>
      <c r="B200" s="13" t="s">
        <v>667</v>
      </c>
      <c r="C200" s="1" t="s">
        <v>221</v>
      </c>
      <c r="D200" s="12" t="s">
        <v>222</v>
      </c>
      <c r="E200" s="12" t="s">
        <v>223</v>
      </c>
      <c r="F200" s="19" t="s">
        <v>224</v>
      </c>
      <c r="G200" s="15">
        <v>0.38</v>
      </c>
      <c r="H200" s="15">
        <f>합산자재!H32</f>
        <v>45230</v>
      </c>
      <c r="I200" s="36">
        <f>IF(G200*H200&lt;&gt;0, TRUNC(G200*H200, 1), "")</f>
        <v>17187.400000000001</v>
      </c>
      <c r="J200" s="15">
        <v>0.38</v>
      </c>
      <c r="K200" s="15">
        <f>합산자재!I32</f>
        <v>0</v>
      </c>
      <c r="L200" s="36" t="str">
        <f>IF(G200*K200&lt;&gt;0, TRUNC(G200*K200, 1), "")</f>
        <v/>
      </c>
      <c r="M200" s="15">
        <f>합산자재!J32</f>
        <v>0</v>
      </c>
      <c r="N200" s="36" t="str">
        <f>IF(G200*M200&lt;&gt;0, TRUNC(G200*M200, 1), "")</f>
        <v/>
      </c>
      <c r="O200" s="15">
        <f>IF((H200+K200+M200)=0, "", (H200+K200+M200))</f>
        <v>45230</v>
      </c>
      <c r="P200" s="15">
        <f>IF(SUM(I200,L200,N200)&lt;&gt;0,SUM(I200,L200,N200),"")</f>
        <v>17187.400000000001</v>
      </c>
      <c r="Q200" s="12"/>
    </row>
    <row r="201" spans="1:31" ht="23.25" customHeight="1">
      <c r="A201" s="13" t="s">
        <v>452</v>
      </c>
      <c r="B201" s="13" t="s">
        <v>667</v>
      </c>
      <c r="C201" s="1" t="s">
        <v>369</v>
      </c>
      <c r="D201" s="12" t="s">
        <v>350</v>
      </c>
      <c r="E201" s="12" t="s">
        <v>370</v>
      </c>
      <c r="F201" s="19" t="s">
        <v>352</v>
      </c>
      <c r="G201" s="15">
        <f>일위노임!G97</f>
        <v>0.114</v>
      </c>
      <c r="H201" s="15">
        <f>합산자재!H81</f>
        <v>0</v>
      </c>
      <c r="I201" s="36" t="str">
        <f>IF(G201*H201&lt;&gt;0, TRUNC(G201*H201, 1), "")</f>
        <v/>
      </c>
      <c r="J201" s="15">
        <v>0.114</v>
      </c>
      <c r="K201" s="15">
        <f>합산자재!I81</f>
        <v>212562</v>
      </c>
      <c r="L201" s="36">
        <f>IF(G201*K201&lt;&gt;0, TRUNC(G201*K201, 1), "")</f>
        <v>24232</v>
      </c>
      <c r="M201" s="15">
        <f>합산자재!J81</f>
        <v>0</v>
      </c>
      <c r="N201" s="36" t="str">
        <f>IF(G201*M201&lt;&gt;0, TRUNC(G201*M201, 1), "")</f>
        <v/>
      </c>
      <c r="O201" s="15">
        <f>IF((H201+K201+M201)=0, "", (H201+K201+M201))</f>
        <v>212562</v>
      </c>
      <c r="P201" s="15">
        <f>IF(SUM(I201,L201,N201)&lt;&gt;0,SUM(I201,L201,N201),"")</f>
        <v>24232</v>
      </c>
      <c r="Q201" s="12"/>
      <c r="AE201" s="2">
        <f>L201</f>
        <v>24232</v>
      </c>
    </row>
    <row r="202" spans="1:31" ht="23.25" customHeight="1">
      <c r="A202" s="13" t="s">
        <v>759</v>
      </c>
      <c r="B202" s="13" t="s">
        <v>667</v>
      </c>
      <c r="C202" s="1" t="s">
        <v>760</v>
      </c>
      <c r="D202" s="12" t="s">
        <v>761</v>
      </c>
      <c r="E202" s="12" t="s">
        <v>762</v>
      </c>
      <c r="F202" s="19" t="s">
        <v>298</v>
      </c>
      <c r="G202" s="15">
        <v>1</v>
      </c>
      <c r="H202" s="15">
        <f>IF(TRUNC((AD203+AC203)/$AE$3,1)*$AE$3-AD203 &lt;0, AC203, TRUNC((AD203+AC203)/$AE$3,1)*$AE$3-AD203)</f>
        <v>726.90000000000146</v>
      </c>
      <c r="I202" s="36">
        <f>H202</f>
        <v>726.90000000000146</v>
      </c>
      <c r="J202" s="15">
        <v>1</v>
      </c>
      <c r="K202" s="15"/>
      <c r="L202" s="36" t="str">
        <f>IF(G202*K202&lt;&gt;0, TRUNC(G202*K202, 1), "")</f>
        <v/>
      </c>
      <c r="M202" s="15"/>
      <c r="N202" s="36" t="str">
        <f>IF(G202*M202&lt;&gt;0, TRUNC(G202*M202, 1), "")</f>
        <v/>
      </c>
      <c r="O202" s="15">
        <f>IF((H202+K202+M202)=0, "", (H202+K202+M202))</f>
        <v>726.90000000000146</v>
      </c>
      <c r="P202" s="15">
        <f>IF(SUM(I202,L202,N202)&lt;&gt;0,SUM(I202,L202,N202),"")</f>
        <v>726.90000000000146</v>
      </c>
      <c r="Q202" s="12"/>
    </row>
    <row r="203" spans="1:31" ht="23.25" customHeight="1">
      <c r="B203" s="13" t="s">
        <v>755</v>
      </c>
      <c r="D203" s="12" t="s">
        <v>756</v>
      </c>
      <c r="E203" s="12"/>
      <c r="F203" s="19"/>
      <c r="G203" s="15"/>
      <c r="H203" s="15"/>
      <c r="I203" s="36">
        <f>TRUNC(SUM(I199:I202))</f>
        <v>17914</v>
      </c>
      <c r="J203" s="15"/>
      <c r="K203" s="15"/>
      <c r="L203" s="36">
        <f>TRUNC(SUM(L199:L202))</f>
        <v>24232</v>
      </c>
      <c r="M203" s="15"/>
      <c r="N203" s="36">
        <f>TRUNC(SUM(N199:N202))</f>
        <v>0</v>
      </c>
      <c r="O203" s="15" t="str">
        <f>IF((H203+K203+M203)=0, "", (H203+K203+M203))</f>
        <v/>
      </c>
      <c r="P203" s="15">
        <f>IF(SUM(I203,L203,N203)&lt;&gt;0,SUM(I203,L203,N203),"")</f>
        <v>42146</v>
      </c>
      <c r="Q203" s="12"/>
      <c r="AC203" s="2">
        <f>TRUNC(AE203*옵션!$B$36/100,1)</f>
        <v>726.9</v>
      </c>
      <c r="AD203" s="2">
        <f>TRUNC(SUM(L199:L201))</f>
        <v>24232</v>
      </c>
      <c r="AE203" s="2">
        <f>TRUNC(SUM(AE199:AE202))</f>
        <v>24232</v>
      </c>
    </row>
    <row r="204" spans="1:31" ht="23.25" customHeight="1">
      <c r="D204" s="12"/>
      <c r="E204" s="12"/>
      <c r="F204" s="19"/>
      <c r="G204" s="15"/>
      <c r="H204" s="15"/>
      <c r="I204" s="36"/>
      <c r="J204" s="15"/>
      <c r="K204" s="15"/>
      <c r="L204" s="36"/>
      <c r="M204" s="15"/>
      <c r="N204" s="36"/>
      <c r="O204" s="15"/>
      <c r="P204" s="15"/>
      <c r="Q204" s="12"/>
    </row>
    <row r="205" spans="1:31" ht="23.25" customHeight="1">
      <c r="A205" s="13" t="s">
        <v>856</v>
      </c>
      <c r="B205" s="13" t="s">
        <v>775</v>
      </c>
      <c r="C205" s="1" t="s">
        <v>857</v>
      </c>
      <c r="D205" s="187" t="s">
        <v>855</v>
      </c>
      <c r="E205" s="189"/>
      <c r="F205" s="19"/>
      <c r="G205" s="15"/>
      <c r="H205" s="15"/>
      <c r="I205" s="36"/>
      <c r="J205" s="15"/>
      <c r="K205" s="15"/>
      <c r="L205" s="36"/>
      <c r="M205" s="15"/>
      <c r="N205" s="36"/>
      <c r="O205" s="15"/>
      <c r="P205" s="15"/>
      <c r="Q205" s="12"/>
    </row>
    <row r="206" spans="1:31" ht="23.25" customHeight="1">
      <c r="A206" s="13" t="s">
        <v>378</v>
      </c>
      <c r="B206" s="13" t="s">
        <v>672</v>
      </c>
      <c r="C206" s="1" t="s">
        <v>140</v>
      </c>
      <c r="D206" s="12" t="s">
        <v>141</v>
      </c>
      <c r="E206" s="12" t="s">
        <v>142</v>
      </c>
      <c r="F206" s="19" t="s">
        <v>143</v>
      </c>
      <c r="G206" s="15">
        <v>1</v>
      </c>
      <c r="H206" s="15">
        <f>합산자재!H10</f>
        <v>583</v>
      </c>
      <c r="I206" s="36">
        <f>IF(G206*H206&lt;&gt;0, TRUNC(G206*H206, 1), "")</f>
        <v>583</v>
      </c>
      <c r="J206" s="15">
        <v>1</v>
      </c>
      <c r="K206" s="15">
        <f>합산자재!I10</f>
        <v>0</v>
      </c>
      <c r="L206" s="36" t="str">
        <f>IF(G206*K206&lt;&gt;0, TRUNC(G206*K206, 1), "")</f>
        <v/>
      </c>
      <c r="M206" s="15">
        <f>합산자재!J10</f>
        <v>0</v>
      </c>
      <c r="N206" s="36" t="str">
        <f>IF(G206*M206&lt;&gt;0, TRUNC(G206*M206, 1), "")</f>
        <v/>
      </c>
      <c r="O206" s="15">
        <f>IF((H206+K206+M206)=0, "", (H206+K206+M206))</f>
        <v>583</v>
      </c>
      <c r="P206" s="15">
        <f>IF(SUM(I206,L206,N206)&lt;&gt;0,SUM(I206,L206,N206),"")</f>
        <v>583</v>
      </c>
      <c r="Q206" s="12"/>
    </row>
    <row r="207" spans="1:31" ht="23.25" customHeight="1">
      <c r="A207" s="13" t="s">
        <v>443</v>
      </c>
      <c r="B207" s="13" t="s">
        <v>672</v>
      </c>
      <c r="C207" s="1" t="s">
        <v>349</v>
      </c>
      <c r="D207" s="12" t="s">
        <v>350</v>
      </c>
      <c r="E207" s="12" t="s">
        <v>351</v>
      </c>
      <c r="F207" s="19" t="s">
        <v>352</v>
      </c>
      <c r="G207" s="15">
        <f>일위노임!G100</f>
        <v>0.18</v>
      </c>
      <c r="H207" s="15">
        <f>합산자재!H72</f>
        <v>0</v>
      </c>
      <c r="I207" s="36" t="str">
        <f>IF(G207*H207&lt;&gt;0, TRUNC(G207*H207, 1), "")</f>
        <v/>
      </c>
      <c r="J207" s="15">
        <v>0.18</v>
      </c>
      <c r="K207" s="15">
        <f>합산자재!I72</f>
        <v>267277</v>
      </c>
      <c r="L207" s="36">
        <f>IF(G207*K207&lt;&gt;0, TRUNC(G207*K207, 1), "")</f>
        <v>48109.8</v>
      </c>
      <c r="M207" s="15">
        <f>합산자재!J72</f>
        <v>0</v>
      </c>
      <c r="N207" s="36" t="str">
        <f>IF(G207*M207&lt;&gt;0, TRUNC(G207*M207, 1), "")</f>
        <v/>
      </c>
      <c r="O207" s="15">
        <f>IF((H207+K207+M207)=0, "", (H207+K207+M207))</f>
        <v>267277</v>
      </c>
      <c r="P207" s="15">
        <f>IF(SUM(I207,L207,N207)&lt;&gt;0,SUM(I207,L207,N207),"")</f>
        <v>48109.8</v>
      </c>
      <c r="Q207" s="12"/>
      <c r="AE207" s="2">
        <f>L207</f>
        <v>48109.8</v>
      </c>
    </row>
    <row r="208" spans="1:31" ht="23.25" customHeight="1">
      <c r="A208" s="13" t="s">
        <v>759</v>
      </c>
      <c r="B208" s="13" t="s">
        <v>672</v>
      </c>
      <c r="C208" s="1" t="s">
        <v>760</v>
      </c>
      <c r="D208" s="12" t="s">
        <v>761</v>
      </c>
      <c r="E208" s="12" t="s">
        <v>762</v>
      </c>
      <c r="F208" s="19" t="s">
        <v>298</v>
      </c>
      <c r="G208" s="15">
        <v>1</v>
      </c>
      <c r="H208" s="15">
        <f>IF(TRUNC((AD209+AC209)/$AE$3,1)*$AE$3-AD209 &lt;0, AC209, TRUNC((AD209+AC209)/$AE$3,1)*$AE$3-AD209)</f>
        <v>1443.1999999999971</v>
      </c>
      <c r="I208" s="36">
        <f>H208</f>
        <v>1443.1999999999971</v>
      </c>
      <c r="J208" s="15">
        <v>1</v>
      </c>
      <c r="K208" s="15"/>
      <c r="L208" s="36" t="str">
        <f>IF(G208*K208&lt;&gt;0, TRUNC(G208*K208, 1), "")</f>
        <v/>
      </c>
      <c r="M208" s="15"/>
      <c r="N208" s="36" t="str">
        <f>IF(G208*M208&lt;&gt;0, TRUNC(G208*M208, 1), "")</f>
        <v/>
      </c>
      <c r="O208" s="15">
        <f>IF((H208+K208+M208)=0, "", (H208+K208+M208))</f>
        <v>1443.1999999999971</v>
      </c>
      <c r="P208" s="15">
        <f>IF(SUM(I208,L208,N208)&lt;&gt;0,SUM(I208,L208,N208),"")</f>
        <v>1443.1999999999971</v>
      </c>
      <c r="Q208" s="12"/>
    </row>
    <row r="209" spans="1:31" ht="23.25" customHeight="1">
      <c r="B209" s="13" t="s">
        <v>755</v>
      </c>
      <c r="D209" s="12" t="s">
        <v>756</v>
      </c>
      <c r="E209" s="12"/>
      <c r="F209" s="19"/>
      <c r="G209" s="15"/>
      <c r="H209" s="15"/>
      <c r="I209" s="36">
        <f>TRUNC(SUM(I205:I208))</f>
        <v>2026</v>
      </c>
      <c r="J209" s="15"/>
      <c r="K209" s="15"/>
      <c r="L209" s="36">
        <f>TRUNC(SUM(L205:L208))</f>
        <v>48109</v>
      </c>
      <c r="M209" s="15"/>
      <c r="N209" s="36">
        <f>TRUNC(SUM(N205:N208))</f>
        <v>0</v>
      </c>
      <c r="O209" s="15" t="str">
        <f>IF((H209+K209+M209)=0, "", (H209+K209+M209))</f>
        <v/>
      </c>
      <c r="P209" s="15">
        <f>IF(SUM(I209,L209,N209)&lt;&gt;0,SUM(I209,L209,N209),"")</f>
        <v>50135</v>
      </c>
      <c r="Q209" s="12"/>
      <c r="AC209" s="2">
        <f>TRUNC(AE209*옵션!$B$36/100,1)</f>
        <v>1443.2</v>
      </c>
      <c r="AD209" s="2">
        <f>TRUNC(SUM(L205:L207))</f>
        <v>48109</v>
      </c>
      <c r="AE209" s="2">
        <f>TRUNC(SUM(AE205:AE208))</f>
        <v>48109</v>
      </c>
    </row>
    <row r="210" spans="1:31" ht="23.25" customHeight="1">
      <c r="D210" s="12"/>
      <c r="E210" s="12"/>
      <c r="F210" s="19"/>
      <c r="G210" s="15"/>
      <c r="H210" s="15"/>
      <c r="I210" s="36"/>
      <c r="J210" s="15"/>
      <c r="K210" s="15"/>
      <c r="L210" s="36"/>
      <c r="M210" s="15"/>
      <c r="N210" s="36"/>
      <c r="O210" s="15"/>
      <c r="P210" s="15"/>
      <c r="Q210" s="12"/>
    </row>
    <row r="211" spans="1:31" ht="23.25" customHeight="1">
      <c r="A211" s="13" t="s">
        <v>859</v>
      </c>
      <c r="B211" s="13" t="s">
        <v>775</v>
      </c>
      <c r="C211" s="1" t="s">
        <v>860</v>
      </c>
      <c r="D211" s="187" t="s">
        <v>858</v>
      </c>
      <c r="E211" s="189"/>
      <c r="F211" s="19"/>
      <c r="G211" s="15"/>
      <c r="H211" s="15"/>
      <c r="I211" s="36"/>
      <c r="J211" s="15"/>
      <c r="K211" s="15"/>
      <c r="L211" s="36"/>
      <c r="M211" s="15"/>
      <c r="N211" s="36"/>
      <c r="O211" s="15"/>
      <c r="P211" s="15"/>
      <c r="Q211" s="12"/>
    </row>
    <row r="212" spans="1:31" ht="23.25" customHeight="1">
      <c r="A212" s="13" t="s">
        <v>379</v>
      </c>
      <c r="B212" s="13" t="s">
        <v>675</v>
      </c>
      <c r="C212" s="1" t="s">
        <v>147</v>
      </c>
      <c r="D212" s="12" t="s">
        <v>148</v>
      </c>
      <c r="E212" s="12" t="s">
        <v>149</v>
      </c>
      <c r="F212" s="19" t="s">
        <v>143</v>
      </c>
      <c r="G212" s="15">
        <v>1</v>
      </c>
      <c r="H212" s="15">
        <f>합산자재!H11</f>
        <v>2854</v>
      </c>
      <c r="I212" s="36">
        <f>IF(G212*H212&lt;&gt;0, TRUNC(G212*H212, 1), "")</f>
        <v>2854</v>
      </c>
      <c r="J212" s="15">
        <v>1</v>
      </c>
      <c r="K212" s="15">
        <f>합산자재!I11</f>
        <v>0</v>
      </c>
      <c r="L212" s="36" t="str">
        <f>IF(G212*K212&lt;&gt;0, TRUNC(G212*K212, 1), "")</f>
        <v/>
      </c>
      <c r="M212" s="15">
        <f>합산자재!J11</f>
        <v>0</v>
      </c>
      <c r="N212" s="36" t="str">
        <f>IF(G212*M212&lt;&gt;0, TRUNC(G212*M212, 1), "")</f>
        <v/>
      </c>
      <c r="O212" s="15">
        <f>IF((H212+K212+M212)=0, "", (H212+K212+M212))</f>
        <v>2854</v>
      </c>
      <c r="P212" s="15">
        <f>IF(SUM(I212,L212,N212)&lt;&gt;0,SUM(I212,L212,N212),"")</f>
        <v>2854</v>
      </c>
      <c r="Q212" s="12"/>
    </row>
    <row r="213" spans="1:31" ht="23.25" customHeight="1">
      <c r="A213" s="13" t="s">
        <v>443</v>
      </c>
      <c r="B213" s="13" t="s">
        <v>675</v>
      </c>
      <c r="C213" s="1" t="s">
        <v>349</v>
      </c>
      <c r="D213" s="12" t="s">
        <v>350</v>
      </c>
      <c r="E213" s="12" t="s">
        <v>351</v>
      </c>
      <c r="F213" s="19" t="s">
        <v>352</v>
      </c>
      <c r="G213" s="15">
        <f>일위노임!G103</f>
        <v>0.22</v>
      </c>
      <c r="H213" s="15">
        <f>합산자재!H72</f>
        <v>0</v>
      </c>
      <c r="I213" s="36" t="str">
        <f>IF(G213*H213&lt;&gt;0, TRUNC(G213*H213, 1), "")</f>
        <v/>
      </c>
      <c r="J213" s="15">
        <v>0.22</v>
      </c>
      <c r="K213" s="15">
        <f>합산자재!I72</f>
        <v>267277</v>
      </c>
      <c r="L213" s="36">
        <f>IF(G213*K213&lt;&gt;0, TRUNC(G213*K213, 1), "")</f>
        <v>58800.9</v>
      </c>
      <c r="M213" s="15">
        <f>합산자재!J72</f>
        <v>0</v>
      </c>
      <c r="N213" s="36" t="str">
        <f>IF(G213*M213&lt;&gt;0, TRUNC(G213*M213, 1), "")</f>
        <v/>
      </c>
      <c r="O213" s="15">
        <f>IF((H213+K213+M213)=0, "", (H213+K213+M213))</f>
        <v>267277</v>
      </c>
      <c r="P213" s="15">
        <f>IF(SUM(I213,L213,N213)&lt;&gt;0,SUM(I213,L213,N213),"")</f>
        <v>58800.9</v>
      </c>
      <c r="Q213" s="12"/>
      <c r="AE213" s="2">
        <f>L213</f>
        <v>58800.9</v>
      </c>
    </row>
    <row r="214" spans="1:31" ht="23.25" customHeight="1">
      <c r="A214" s="13" t="s">
        <v>759</v>
      </c>
      <c r="B214" s="13" t="s">
        <v>675</v>
      </c>
      <c r="C214" s="1" t="s">
        <v>760</v>
      </c>
      <c r="D214" s="12" t="s">
        <v>761</v>
      </c>
      <c r="E214" s="12" t="s">
        <v>762</v>
      </c>
      <c r="F214" s="19" t="s">
        <v>298</v>
      </c>
      <c r="G214" s="15">
        <v>1</v>
      </c>
      <c r="H214" s="15">
        <f>IF(TRUNC((AD215+AC215)/$AE$3,1)*$AE$3-AD215 &lt;0, AC215, TRUNC((AD215+AC215)/$AE$3,1)*$AE$3-AD215)</f>
        <v>1764</v>
      </c>
      <c r="I214" s="36">
        <f>H214</f>
        <v>1764</v>
      </c>
      <c r="J214" s="15">
        <v>1</v>
      </c>
      <c r="K214" s="15"/>
      <c r="L214" s="36" t="str">
        <f>IF(G214*K214&lt;&gt;0, TRUNC(G214*K214, 1), "")</f>
        <v/>
      </c>
      <c r="M214" s="15"/>
      <c r="N214" s="36" t="str">
        <f>IF(G214*M214&lt;&gt;0, TRUNC(G214*M214, 1), "")</f>
        <v/>
      </c>
      <c r="O214" s="15">
        <f>IF((H214+K214+M214)=0, "", (H214+K214+M214))</f>
        <v>1764</v>
      </c>
      <c r="P214" s="15">
        <f>IF(SUM(I214,L214,N214)&lt;&gt;0,SUM(I214,L214,N214),"")</f>
        <v>1764</v>
      </c>
      <c r="Q214" s="12"/>
    </row>
    <row r="215" spans="1:31" ht="23.25" customHeight="1">
      <c r="B215" s="13" t="s">
        <v>755</v>
      </c>
      <c r="D215" s="12" t="s">
        <v>756</v>
      </c>
      <c r="E215" s="12"/>
      <c r="F215" s="19"/>
      <c r="G215" s="15"/>
      <c r="H215" s="15"/>
      <c r="I215" s="36">
        <f>TRUNC(SUM(I211:I214))</f>
        <v>4618</v>
      </c>
      <c r="J215" s="15"/>
      <c r="K215" s="15"/>
      <c r="L215" s="36">
        <f>TRUNC(SUM(L211:L214))</f>
        <v>58800</v>
      </c>
      <c r="M215" s="15"/>
      <c r="N215" s="36">
        <f>TRUNC(SUM(N211:N214))</f>
        <v>0</v>
      </c>
      <c r="O215" s="15" t="str">
        <f>IF((H215+K215+M215)=0, "", (H215+K215+M215))</f>
        <v/>
      </c>
      <c r="P215" s="15">
        <f>IF(SUM(I215,L215,N215)&lt;&gt;0,SUM(I215,L215,N215),"")</f>
        <v>63418</v>
      </c>
      <c r="Q215" s="12"/>
      <c r="AC215" s="2">
        <f>TRUNC(AE215*옵션!$B$36/100,1)</f>
        <v>1764</v>
      </c>
      <c r="AD215" s="2">
        <f>TRUNC(SUM(L211:L213))</f>
        <v>58800</v>
      </c>
      <c r="AE215" s="2">
        <f>TRUNC(SUM(AE211:AE214))</f>
        <v>58800</v>
      </c>
    </row>
    <row r="216" spans="1:31" ht="23.25" customHeight="1">
      <c r="D216" s="12"/>
      <c r="E216" s="12"/>
      <c r="F216" s="19"/>
      <c r="G216" s="15"/>
      <c r="H216" s="15"/>
      <c r="I216" s="36"/>
      <c r="J216" s="15"/>
      <c r="K216" s="15"/>
      <c r="L216" s="36"/>
      <c r="M216" s="15"/>
      <c r="N216" s="36"/>
      <c r="O216" s="15"/>
      <c r="P216" s="15"/>
      <c r="Q216" s="12"/>
    </row>
    <row r="217" spans="1:31" ht="23.25" customHeight="1">
      <c r="A217" s="13" t="s">
        <v>862</v>
      </c>
      <c r="B217" s="13" t="s">
        <v>775</v>
      </c>
      <c r="C217" s="1" t="s">
        <v>863</v>
      </c>
      <c r="D217" s="187" t="s">
        <v>861</v>
      </c>
      <c r="E217" s="189"/>
      <c r="F217" s="19"/>
      <c r="G217" s="15"/>
      <c r="H217" s="15"/>
      <c r="I217" s="36"/>
      <c r="J217" s="15"/>
      <c r="K217" s="15"/>
      <c r="L217" s="36"/>
      <c r="M217" s="15"/>
      <c r="N217" s="36"/>
      <c r="O217" s="15"/>
      <c r="P217" s="15"/>
      <c r="Q217" s="12"/>
    </row>
    <row r="218" spans="1:31" ht="23.25" customHeight="1">
      <c r="A218" s="13" t="s">
        <v>380</v>
      </c>
      <c r="B218" s="13" t="s">
        <v>678</v>
      </c>
      <c r="C218" s="1" t="s">
        <v>150</v>
      </c>
      <c r="D218" s="12" t="s">
        <v>151</v>
      </c>
      <c r="E218" s="12" t="s">
        <v>152</v>
      </c>
      <c r="F218" s="19" t="s">
        <v>121</v>
      </c>
      <c r="G218" s="15">
        <v>1.05</v>
      </c>
      <c r="H218" s="15">
        <f>합산자재!H12</f>
        <v>30870</v>
      </c>
      <c r="I218" s="36">
        <f>IF(G218*H218&lt;&gt;0, TRUNC(G218*H218, 1), "")</f>
        <v>32413.5</v>
      </c>
      <c r="J218" s="15">
        <v>1</v>
      </c>
      <c r="K218" s="15">
        <f>합산자재!I12</f>
        <v>0</v>
      </c>
      <c r="L218" s="36" t="str">
        <f>IF(G218*K218&lt;&gt;0, TRUNC(G218*K218, 1), "")</f>
        <v/>
      </c>
      <c r="M218" s="15">
        <f>합산자재!J12</f>
        <v>0</v>
      </c>
      <c r="N218" s="36" t="str">
        <f>IF(G218*M218&lt;&gt;0, TRUNC(G218*M218, 1), "")</f>
        <v/>
      </c>
      <c r="O218" s="15">
        <f>IF((H218+K218+M218)=0, "", (H218+K218+M218))</f>
        <v>30870</v>
      </c>
      <c r="P218" s="15">
        <f>IF(SUM(I218,L218,N218)&lt;&gt;0,SUM(I218,L218,N218),"")</f>
        <v>32413.5</v>
      </c>
      <c r="Q218" s="12"/>
    </row>
    <row r="219" spans="1:31" ht="23.25" customHeight="1">
      <c r="A219" s="13" t="s">
        <v>443</v>
      </c>
      <c r="B219" s="13" t="s">
        <v>678</v>
      </c>
      <c r="C219" s="1" t="s">
        <v>349</v>
      </c>
      <c r="D219" s="12" t="s">
        <v>350</v>
      </c>
      <c r="E219" s="12" t="s">
        <v>351</v>
      </c>
      <c r="F219" s="19" t="s">
        <v>352</v>
      </c>
      <c r="G219" s="15">
        <f>일위노임!G106</f>
        <v>0.4</v>
      </c>
      <c r="H219" s="15">
        <f>합산자재!H72</f>
        <v>0</v>
      </c>
      <c r="I219" s="36" t="str">
        <f>IF(G219*H219&lt;&gt;0, TRUNC(G219*H219, 1), "")</f>
        <v/>
      </c>
      <c r="J219" s="15">
        <v>0.4</v>
      </c>
      <c r="K219" s="15">
        <f>합산자재!I72</f>
        <v>267277</v>
      </c>
      <c r="L219" s="36">
        <f>IF(G219*K219&lt;&gt;0, TRUNC(G219*K219, 1), "")</f>
        <v>106910.8</v>
      </c>
      <c r="M219" s="15">
        <f>합산자재!J72</f>
        <v>0</v>
      </c>
      <c r="N219" s="36" t="str">
        <f>IF(G219*M219&lt;&gt;0, TRUNC(G219*M219, 1), "")</f>
        <v/>
      </c>
      <c r="O219" s="15">
        <f>IF((H219+K219+M219)=0, "", (H219+K219+M219))</f>
        <v>267277</v>
      </c>
      <c r="P219" s="15">
        <f>IF(SUM(I219,L219,N219)&lt;&gt;0,SUM(I219,L219,N219),"")</f>
        <v>106910.8</v>
      </c>
      <c r="Q219" s="12"/>
      <c r="AE219" s="2">
        <f>L219</f>
        <v>106910.8</v>
      </c>
    </row>
    <row r="220" spans="1:31" ht="23.25" customHeight="1">
      <c r="A220" s="13" t="s">
        <v>759</v>
      </c>
      <c r="B220" s="13" t="s">
        <v>678</v>
      </c>
      <c r="C220" s="1" t="s">
        <v>760</v>
      </c>
      <c r="D220" s="12" t="s">
        <v>761</v>
      </c>
      <c r="E220" s="12" t="s">
        <v>762</v>
      </c>
      <c r="F220" s="19" t="s">
        <v>298</v>
      </c>
      <c r="G220" s="15">
        <v>1</v>
      </c>
      <c r="H220" s="15">
        <f>IF(TRUNC((AD221+AC221)/$AE$3,1)*$AE$3-AD221 &lt;0, AC221, TRUNC((AD221+AC221)/$AE$3,1)*$AE$3-AD221)</f>
        <v>3207.3000000000029</v>
      </c>
      <c r="I220" s="36">
        <f>H220</f>
        <v>3207.3000000000029</v>
      </c>
      <c r="J220" s="15">
        <v>1</v>
      </c>
      <c r="K220" s="15"/>
      <c r="L220" s="36" t="str">
        <f>IF(G220*K220&lt;&gt;0, TRUNC(G220*K220, 1), "")</f>
        <v/>
      </c>
      <c r="M220" s="15"/>
      <c r="N220" s="36" t="str">
        <f>IF(G220*M220&lt;&gt;0, TRUNC(G220*M220, 1), "")</f>
        <v/>
      </c>
      <c r="O220" s="15">
        <f>IF((H220+K220+M220)=0, "", (H220+K220+M220))</f>
        <v>3207.3000000000029</v>
      </c>
      <c r="P220" s="15">
        <f>IF(SUM(I220,L220,N220)&lt;&gt;0,SUM(I220,L220,N220),"")</f>
        <v>3207.3000000000029</v>
      </c>
      <c r="Q220" s="12"/>
    </row>
    <row r="221" spans="1:31" ht="23.25" customHeight="1">
      <c r="B221" s="13" t="s">
        <v>755</v>
      </c>
      <c r="D221" s="12" t="s">
        <v>756</v>
      </c>
      <c r="E221" s="12"/>
      <c r="F221" s="19"/>
      <c r="G221" s="15"/>
      <c r="H221" s="15"/>
      <c r="I221" s="36">
        <f>TRUNC(SUM(I217:I220))</f>
        <v>35620</v>
      </c>
      <c r="J221" s="15"/>
      <c r="K221" s="15"/>
      <c r="L221" s="36">
        <f>TRUNC(SUM(L217:L220))</f>
        <v>106910</v>
      </c>
      <c r="M221" s="15"/>
      <c r="N221" s="36">
        <f>TRUNC(SUM(N217:N220))</f>
        <v>0</v>
      </c>
      <c r="O221" s="15" t="str">
        <f>IF((H221+K221+M221)=0, "", (H221+K221+M221))</f>
        <v/>
      </c>
      <c r="P221" s="15">
        <f>IF(SUM(I221,L221,N221)&lt;&gt;0,SUM(I221,L221,N221),"")</f>
        <v>142530</v>
      </c>
      <c r="Q221" s="12"/>
      <c r="AC221" s="2">
        <f>TRUNC(AE221*옵션!$B$36/100,1)</f>
        <v>3207.3</v>
      </c>
      <c r="AD221" s="2">
        <f>TRUNC(SUM(L217:L219))</f>
        <v>106910</v>
      </c>
      <c r="AE221" s="2">
        <f>TRUNC(SUM(AE217:AE220))</f>
        <v>106910</v>
      </c>
    </row>
    <row r="222" spans="1:31" ht="23.25" customHeight="1">
      <c r="D222" s="12"/>
      <c r="E222" s="12"/>
      <c r="F222" s="19"/>
      <c r="G222" s="15"/>
      <c r="H222" s="15"/>
      <c r="I222" s="36"/>
      <c r="J222" s="15"/>
      <c r="K222" s="15"/>
      <c r="L222" s="36"/>
      <c r="M222" s="15"/>
      <c r="N222" s="36"/>
      <c r="O222" s="15"/>
      <c r="P222" s="15"/>
      <c r="Q222" s="12"/>
    </row>
    <row r="223" spans="1:31" ht="23.25" customHeight="1">
      <c r="A223" s="13" t="s">
        <v>865</v>
      </c>
      <c r="B223" s="13" t="s">
        <v>775</v>
      </c>
      <c r="C223" s="1" t="s">
        <v>866</v>
      </c>
      <c r="D223" s="187" t="s">
        <v>864</v>
      </c>
      <c r="E223" s="189"/>
      <c r="F223" s="19"/>
      <c r="G223" s="15"/>
      <c r="H223" s="15"/>
      <c r="I223" s="36"/>
      <c r="J223" s="15"/>
      <c r="K223" s="15"/>
      <c r="L223" s="36"/>
      <c r="M223" s="15"/>
      <c r="N223" s="36"/>
      <c r="O223" s="15"/>
      <c r="P223" s="15"/>
      <c r="Q223" s="12"/>
    </row>
    <row r="224" spans="1:31" ht="23.25" customHeight="1">
      <c r="A224" s="13" t="s">
        <v>390</v>
      </c>
      <c r="B224" s="13" t="s">
        <v>681</v>
      </c>
      <c r="C224" s="1" t="s">
        <v>184</v>
      </c>
      <c r="D224" s="12" t="s">
        <v>185</v>
      </c>
      <c r="E224" s="12" t="s">
        <v>186</v>
      </c>
      <c r="F224" s="19" t="s">
        <v>121</v>
      </c>
      <c r="G224" s="15">
        <v>1</v>
      </c>
      <c r="H224" s="15">
        <f>합산자재!H22</f>
        <v>896</v>
      </c>
      <c r="I224" s="36">
        <f>IF(G224*H224&lt;&gt;0, TRUNC(G224*H224, 1), "")</f>
        <v>896</v>
      </c>
      <c r="J224" s="15">
        <v>1</v>
      </c>
      <c r="K224" s="15">
        <f>합산자재!I22</f>
        <v>0</v>
      </c>
      <c r="L224" s="36" t="str">
        <f>IF(G224*K224&lt;&gt;0, TRUNC(G224*K224, 1), "")</f>
        <v/>
      </c>
      <c r="M224" s="15">
        <f>합산자재!J22</f>
        <v>0</v>
      </c>
      <c r="N224" s="36" t="str">
        <f>IF(G224*M224&lt;&gt;0, TRUNC(G224*M224, 1), "")</f>
        <v/>
      </c>
      <c r="O224" s="15">
        <f t="shared" ref="O224:O229" si="46">IF((H224+K224+M224)=0, "", (H224+K224+M224))</f>
        <v>896</v>
      </c>
      <c r="P224" s="15">
        <f t="shared" ref="P224:P229" si="47">IF(SUM(I224,L224,N224)&lt;&gt;0,SUM(I224,L224,N224),"")</f>
        <v>896</v>
      </c>
      <c r="Q224" s="12"/>
      <c r="AC224" s="2">
        <f>G224*H224</f>
        <v>896</v>
      </c>
    </row>
    <row r="225" spans="1:31" ht="23.25" customHeight="1">
      <c r="A225" s="13" t="s">
        <v>390</v>
      </c>
      <c r="B225" s="13" t="s">
        <v>681</v>
      </c>
      <c r="C225" s="1" t="s">
        <v>184</v>
      </c>
      <c r="D225" s="12" t="s">
        <v>185</v>
      </c>
      <c r="E225" s="12" t="s">
        <v>186</v>
      </c>
      <c r="F225" s="19" t="s">
        <v>121</v>
      </c>
      <c r="G225" s="15">
        <v>7.4999999999999997E-2</v>
      </c>
      <c r="H225" s="15">
        <f>합산자재!H22</f>
        <v>896</v>
      </c>
      <c r="I225" s="36">
        <f>IF(G225*H225&lt;&gt;0, TRUNC(G225*H225, 1), "")</f>
        <v>67.2</v>
      </c>
      <c r="J225" s="15">
        <v>7.4999999999999997E-2</v>
      </c>
      <c r="K225" s="15">
        <f>합산자재!I22</f>
        <v>0</v>
      </c>
      <c r="L225" s="36" t="str">
        <f>IF(G225*K225&lt;&gt;0, TRUNC(G225*K225, 1), "")</f>
        <v/>
      </c>
      <c r="M225" s="15">
        <f>합산자재!J22</f>
        <v>0</v>
      </c>
      <c r="N225" s="36" t="str">
        <f>IF(G225*M225&lt;&gt;0, TRUNC(G225*M225, 1), "")</f>
        <v/>
      </c>
      <c r="O225" s="15">
        <f t="shared" si="46"/>
        <v>896</v>
      </c>
      <c r="P225" s="15">
        <f t="shared" si="47"/>
        <v>67.2</v>
      </c>
      <c r="Q225" s="12"/>
    </row>
    <row r="226" spans="1:31" ht="23.25" customHeight="1">
      <c r="A226" s="13" t="s">
        <v>763</v>
      </c>
      <c r="B226" s="13" t="s">
        <v>681</v>
      </c>
      <c r="C226" s="1" t="s">
        <v>764</v>
      </c>
      <c r="D226" s="12" t="s">
        <v>765</v>
      </c>
      <c r="E226" s="12" t="s">
        <v>766</v>
      </c>
      <c r="F226" s="19" t="s">
        <v>298</v>
      </c>
      <c r="G226" s="15">
        <v>1</v>
      </c>
      <c r="H226" s="15">
        <f>IF(TRUNC((AD226+AC226)/$AD$3,1)*$AD$3-AD226 &lt;0, AC226, TRUNC((AD226+AC226)/$AD$3,1)*$AD$3-AD226)</f>
        <v>17.899999999999977</v>
      </c>
      <c r="I226" s="36">
        <f>H226</f>
        <v>17.899999999999977</v>
      </c>
      <c r="J226" s="15">
        <v>1</v>
      </c>
      <c r="K226" s="15"/>
      <c r="L226" s="36" t="str">
        <f>IF(G226*K226&lt;&gt;0, TRUNC(G226*K226, 1), "")</f>
        <v/>
      </c>
      <c r="M226" s="15"/>
      <c r="N226" s="36" t="str">
        <f>IF(G226*M226&lt;&gt;0, TRUNC(G226*M226, 1), "")</f>
        <v/>
      </c>
      <c r="O226" s="15">
        <f t="shared" si="46"/>
        <v>17.899999999999977</v>
      </c>
      <c r="P226" s="15">
        <f t="shared" si="47"/>
        <v>17.899999999999977</v>
      </c>
      <c r="Q226" s="12"/>
      <c r="AC226" s="2">
        <f>TRUNC(TRUNC(SUM(AC223:AC225))*옵션!$B$33/100,1)</f>
        <v>17.899999999999999</v>
      </c>
      <c r="AD226" s="2">
        <f>TRUNC(SUM(I223:I225))+TRUNC(SUM(N223:N225))</f>
        <v>963</v>
      </c>
    </row>
    <row r="227" spans="1:31" ht="23.25" customHeight="1">
      <c r="A227" s="13" t="s">
        <v>443</v>
      </c>
      <c r="B227" s="13" t="s">
        <v>681</v>
      </c>
      <c r="C227" s="1" t="s">
        <v>349</v>
      </c>
      <c r="D227" s="12" t="s">
        <v>350</v>
      </c>
      <c r="E227" s="12" t="s">
        <v>351</v>
      </c>
      <c r="F227" s="19" t="s">
        <v>352</v>
      </c>
      <c r="G227" s="15">
        <f>일위노임!G109</f>
        <v>1.4999999999999999E-2</v>
      </c>
      <c r="H227" s="15">
        <f>합산자재!H72</f>
        <v>0</v>
      </c>
      <c r="I227" s="36" t="str">
        <f>IF(G227*H227&lt;&gt;0, TRUNC(G227*H227, 1), "")</f>
        <v/>
      </c>
      <c r="J227" s="15">
        <v>1.4999999999999999E-2</v>
      </c>
      <c r="K227" s="15">
        <f>합산자재!I72</f>
        <v>267277</v>
      </c>
      <c r="L227" s="36">
        <f>IF(G227*K227&lt;&gt;0, TRUNC(G227*K227, 1), "")</f>
        <v>4009.1</v>
      </c>
      <c r="M227" s="15">
        <f>합산자재!J72</f>
        <v>0</v>
      </c>
      <c r="N227" s="36" t="str">
        <f>IF(G227*M227&lt;&gt;0, TRUNC(G227*M227, 1), "")</f>
        <v/>
      </c>
      <c r="O227" s="15">
        <f t="shared" si="46"/>
        <v>267277</v>
      </c>
      <c r="P227" s="15">
        <f t="shared" si="47"/>
        <v>4009.1</v>
      </c>
      <c r="Q227" s="12"/>
      <c r="AE227" s="2">
        <f>L227</f>
        <v>4009.1</v>
      </c>
    </row>
    <row r="228" spans="1:31" ht="23.25" customHeight="1">
      <c r="A228" s="13" t="s">
        <v>759</v>
      </c>
      <c r="B228" s="13" t="s">
        <v>681</v>
      </c>
      <c r="C228" s="1" t="s">
        <v>760</v>
      </c>
      <c r="D228" s="12" t="s">
        <v>761</v>
      </c>
      <c r="E228" s="12" t="s">
        <v>762</v>
      </c>
      <c r="F228" s="19" t="s">
        <v>298</v>
      </c>
      <c r="G228" s="15">
        <v>1</v>
      </c>
      <c r="H228" s="15">
        <f>IF(TRUNC((AD229+AC229)/$AE$3,1)*$AE$3-AD229 &lt;0, AC229, TRUNC((AD229+AC229)/$AE$3,1)*$AE$3-AD229)</f>
        <v>120.19999999999982</v>
      </c>
      <c r="I228" s="36">
        <f>H228</f>
        <v>120.19999999999982</v>
      </c>
      <c r="J228" s="15">
        <v>1</v>
      </c>
      <c r="K228" s="15"/>
      <c r="L228" s="36" t="str">
        <f>IF(G228*K228&lt;&gt;0, TRUNC(G228*K228, 1), "")</f>
        <v/>
      </c>
      <c r="M228" s="15"/>
      <c r="N228" s="36" t="str">
        <f>IF(G228*M228&lt;&gt;0, TRUNC(G228*M228, 1), "")</f>
        <v/>
      </c>
      <c r="O228" s="15">
        <f t="shared" si="46"/>
        <v>120.19999999999982</v>
      </c>
      <c r="P228" s="15">
        <f t="shared" si="47"/>
        <v>120.19999999999982</v>
      </c>
      <c r="Q228" s="12"/>
    </row>
    <row r="229" spans="1:31" ht="23.25" customHeight="1">
      <c r="B229" s="13" t="s">
        <v>755</v>
      </c>
      <c r="D229" s="12" t="s">
        <v>756</v>
      </c>
      <c r="E229" s="12"/>
      <c r="F229" s="19"/>
      <c r="G229" s="15"/>
      <c r="H229" s="15"/>
      <c r="I229" s="36">
        <f>TRUNC(SUM(I223:I228))</f>
        <v>1101</v>
      </c>
      <c r="J229" s="15"/>
      <c r="K229" s="15"/>
      <c r="L229" s="36">
        <f>TRUNC(SUM(L223:L228))</f>
        <v>4009</v>
      </c>
      <c r="M229" s="15"/>
      <c r="N229" s="36">
        <f>TRUNC(SUM(N223:N228))</f>
        <v>0</v>
      </c>
      <c r="O229" s="15" t="str">
        <f t="shared" si="46"/>
        <v/>
      </c>
      <c r="P229" s="15">
        <f t="shared" si="47"/>
        <v>5110</v>
      </c>
      <c r="Q229" s="12"/>
      <c r="AC229" s="2">
        <f>TRUNC(AE229*옵션!$B$36/100,1)</f>
        <v>120.2</v>
      </c>
      <c r="AD229" s="2">
        <f>TRUNC(SUM(L223:L227))</f>
        <v>4009</v>
      </c>
      <c r="AE229" s="2">
        <f>TRUNC(SUM(AE223:AE228))</f>
        <v>4009</v>
      </c>
    </row>
    <row r="230" spans="1:31" ht="23.25" customHeight="1">
      <c r="D230" s="12"/>
      <c r="E230" s="12"/>
      <c r="F230" s="19"/>
      <c r="G230" s="15"/>
      <c r="H230" s="15"/>
      <c r="I230" s="36"/>
      <c r="J230" s="15"/>
      <c r="K230" s="15"/>
      <c r="L230" s="36"/>
      <c r="M230" s="15"/>
      <c r="N230" s="36"/>
      <c r="O230" s="15"/>
      <c r="P230" s="15"/>
      <c r="Q230" s="12"/>
    </row>
    <row r="231" spans="1:31" ht="23.25" customHeight="1">
      <c r="A231" s="13" t="s">
        <v>868</v>
      </c>
      <c r="B231" s="13" t="s">
        <v>775</v>
      </c>
      <c r="C231" s="1" t="s">
        <v>869</v>
      </c>
      <c r="D231" s="187" t="s">
        <v>867</v>
      </c>
      <c r="E231" s="189"/>
      <c r="F231" s="19"/>
      <c r="G231" s="15"/>
      <c r="H231" s="15"/>
      <c r="I231" s="36"/>
      <c r="J231" s="15"/>
      <c r="K231" s="15"/>
      <c r="L231" s="36"/>
      <c r="M231" s="15"/>
      <c r="N231" s="36"/>
      <c r="O231" s="15"/>
      <c r="P231" s="15"/>
      <c r="Q231" s="12"/>
    </row>
    <row r="232" spans="1:31" ht="23.25" customHeight="1">
      <c r="A232" s="13" t="s">
        <v>393</v>
      </c>
      <c r="B232" s="13" t="s">
        <v>684</v>
      </c>
      <c r="C232" s="1" t="s">
        <v>196</v>
      </c>
      <c r="D232" s="12" t="s">
        <v>193</v>
      </c>
      <c r="E232" s="12" t="s">
        <v>197</v>
      </c>
      <c r="F232" s="19" t="s">
        <v>121</v>
      </c>
      <c r="G232" s="15">
        <v>1</v>
      </c>
      <c r="H232" s="15">
        <f>합산자재!H25</f>
        <v>2469</v>
      </c>
      <c r="I232" s="36">
        <f>IF(G232*H232&lt;&gt;0, TRUNC(G232*H232, 1), "")</f>
        <v>2469</v>
      </c>
      <c r="J232" s="15">
        <v>1</v>
      </c>
      <c r="K232" s="15">
        <f>합산자재!I25</f>
        <v>0</v>
      </c>
      <c r="L232" s="36" t="str">
        <f>IF(G232*K232&lt;&gt;0, TRUNC(G232*K232, 1), "")</f>
        <v/>
      </c>
      <c r="M232" s="15">
        <f>합산자재!J25</f>
        <v>0</v>
      </c>
      <c r="N232" s="36" t="str">
        <f>IF(G232*M232&lt;&gt;0, TRUNC(G232*M232, 1), "")</f>
        <v/>
      </c>
      <c r="O232" s="15">
        <f t="shared" ref="O232:O237" si="48">IF((H232+K232+M232)=0, "", (H232+K232+M232))</f>
        <v>2469</v>
      </c>
      <c r="P232" s="15">
        <f t="shared" ref="P232:P237" si="49">IF(SUM(I232,L232,N232)&lt;&gt;0,SUM(I232,L232,N232),"")</f>
        <v>2469</v>
      </c>
      <c r="Q232" s="12"/>
      <c r="AC232" s="2">
        <f>G232*H232</f>
        <v>2469</v>
      </c>
    </row>
    <row r="233" spans="1:31" ht="23.25" customHeight="1">
      <c r="A233" s="13" t="s">
        <v>393</v>
      </c>
      <c r="B233" s="13" t="s">
        <v>684</v>
      </c>
      <c r="C233" s="1" t="s">
        <v>196</v>
      </c>
      <c r="D233" s="12" t="s">
        <v>193</v>
      </c>
      <c r="E233" s="12" t="s">
        <v>197</v>
      </c>
      <c r="F233" s="19" t="s">
        <v>121</v>
      </c>
      <c r="G233" s="15">
        <v>7.4999999999999997E-2</v>
      </c>
      <c r="H233" s="15">
        <f>합산자재!H25</f>
        <v>2469</v>
      </c>
      <c r="I233" s="36">
        <f>IF(G233*H233&lt;&gt;0, TRUNC(G233*H233, 1), "")</f>
        <v>185.1</v>
      </c>
      <c r="J233" s="15">
        <v>7.4999999999999997E-2</v>
      </c>
      <c r="K233" s="15">
        <f>합산자재!I25</f>
        <v>0</v>
      </c>
      <c r="L233" s="36" t="str">
        <f>IF(G233*K233&lt;&gt;0, TRUNC(G233*K233, 1), "")</f>
        <v/>
      </c>
      <c r="M233" s="15">
        <f>합산자재!J25</f>
        <v>0</v>
      </c>
      <c r="N233" s="36" t="str">
        <f>IF(G233*M233&lt;&gt;0, TRUNC(G233*M233, 1), "")</f>
        <v/>
      </c>
      <c r="O233" s="15">
        <f t="shared" si="48"/>
        <v>2469</v>
      </c>
      <c r="P233" s="15">
        <f t="shared" si="49"/>
        <v>185.1</v>
      </c>
      <c r="Q233" s="12"/>
    </row>
    <row r="234" spans="1:31" ht="23.25" customHeight="1">
      <c r="A234" s="13" t="s">
        <v>763</v>
      </c>
      <c r="B234" s="13" t="s">
        <v>684</v>
      </c>
      <c r="C234" s="1" t="s">
        <v>764</v>
      </c>
      <c r="D234" s="12" t="s">
        <v>765</v>
      </c>
      <c r="E234" s="12" t="s">
        <v>766</v>
      </c>
      <c r="F234" s="19" t="s">
        <v>298</v>
      </c>
      <c r="G234" s="15">
        <v>1</v>
      </c>
      <c r="H234" s="15">
        <f>IF(TRUNC((AD234+AC234)/$AD$3,1)*$AD$3-AD234 &lt;0, AC234, TRUNC((AD234+AC234)/$AD$3,1)*$AD$3-AD234)</f>
        <v>49.300000000000182</v>
      </c>
      <c r="I234" s="36">
        <f>H234</f>
        <v>49.300000000000182</v>
      </c>
      <c r="J234" s="15">
        <v>1</v>
      </c>
      <c r="K234" s="15"/>
      <c r="L234" s="36" t="str">
        <f>IF(G234*K234&lt;&gt;0, TRUNC(G234*K234, 1), "")</f>
        <v/>
      </c>
      <c r="M234" s="15"/>
      <c r="N234" s="36" t="str">
        <f>IF(G234*M234&lt;&gt;0, TRUNC(G234*M234, 1), "")</f>
        <v/>
      </c>
      <c r="O234" s="15">
        <f t="shared" si="48"/>
        <v>49.300000000000182</v>
      </c>
      <c r="P234" s="15">
        <f t="shared" si="49"/>
        <v>49.300000000000182</v>
      </c>
      <c r="Q234" s="12"/>
      <c r="AC234" s="2">
        <f>TRUNC(TRUNC(SUM(AC231:AC233))*옵션!$B$33/100,1)</f>
        <v>49.3</v>
      </c>
      <c r="AD234" s="2">
        <f>TRUNC(SUM(I231:I233))+TRUNC(SUM(N231:N233))</f>
        <v>2654</v>
      </c>
    </row>
    <row r="235" spans="1:31" ht="23.25" customHeight="1">
      <c r="A235" s="13" t="s">
        <v>444</v>
      </c>
      <c r="B235" s="13" t="s">
        <v>684</v>
      </c>
      <c r="C235" s="1" t="s">
        <v>353</v>
      </c>
      <c r="D235" s="12" t="s">
        <v>350</v>
      </c>
      <c r="E235" s="12" t="s">
        <v>354</v>
      </c>
      <c r="F235" s="19" t="s">
        <v>352</v>
      </c>
      <c r="G235" s="15">
        <f>일위노임!G112</f>
        <v>2.1600000000000001E-2</v>
      </c>
      <c r="H235" s="15">
        <f>합산자재!H73</f>
        <v>0</v>
      </c>
      <c r="I235" s="36" t="str">
        <f>IF(G235*H235&lt;&gt;0, TRUNC(G235*H235, 1), "")</f>
        <v/>
      </c>
      <c r="J235" s="15">
        <v>2.1600000000000001E-2</v>
      </c>
      <c r="K235" s="15">
        <f>합산자재!I73</f>
        <v>414944</v>
      </c>
      <c r="L235" s="36">
        <f>IF(G235*K235&lt;&gt;0, TRUNC(G235*K235, 1), "")</f>
        <v>8962.7000000000007</v>
      </c>
      <c r="M235" s="15">
        <f>합산자재!J73</f>
        <v>0</v>
      </c>
      <c r="N235" s="36" t="str">
        <f>IF(G235*M235&lt;&gt;0, TRUNC(G235*M235, 1), "")</f>
        <v/>
      </c>
      <c r="O235" s="15">
        <f t="shared" si="48"/>
        <v>414944</v>
      </c>
      <c r="P235" s="15">
        <f t="shared" si="49"/>
        <v>8962.7000000000007</v>
      </c>
      <c r="Q235" s="12"/>
      <c r="AE235" s="2">
        <f>L235</f>
        <v>8962.7000000000007</v>
      </c>
    </row>
    <row r="236" spans="1:31" ht="23.25" customHeight="1">
      <c r="A236" s="13" t="s">
        <v>759</v>
      </c>
      <c r="B236" s="13" t="s">
        <v>684</v>
      </c>
      <c r="C236" s="1" t="s">
        <v>760</v>
      </c>
      <c r="D236" s="12" t="s">
        <v>761</v>
      </c>
      <c r="E236" s="12" t="s">
        <v>762</v>
      </c>
      <c r="F236" s="19" t="s">
        <v>298</v>
      </c>
      <c r="G236" s="15">
        <v>1</v>
      </c>
      <c r="H236" s="15">
        <f>IF(TRUNC((AD237+AC237)/$AE$3,1)*$AE$3-AD237 &lt;0, AC237, TRUNC((AD237+AC237)/$AE$3,1)*$AE$3-AD237)</f>
        <v>268.79999999999927</v>
      </c>
      <c r="I236" s="36">
        <f>H236</f>
        <v>268.79999999999927</v>
      </c>
      <c r="J236" s="15">
        <v>1</v>
      </c>
      <c r="K236" s="15"/>
      <c r="L236" s="36" t="str">
        <f>IF(G236*K236&lt;&gt;0, TRUNC(G236*K236, 1), "")</f>
        <v/>
      </c>
      <c r="M236" s="15"/>
      <c r="N236" s="36" t="str">
        <f>IF(G236*M236&lt;&gt;0, TRUNC(G236*M236, 1), "")</f>
        <v/>
      </c>
      <c r="O236" s="15">
        <f t="shared" si="48"/>
        <v>268.79999999999927</v>
      </c>
      <c r="P236" s="15">
        <f t="shared" si="49"/>
        <v>268.79999999999927</v>
      </c>
      <c r="Q236" s="12"/>
    </row>
    <row r="237" spans="1:31" ht="23.25" customHeight="1">
      <c r="B237" s="13" t="s">
        <v>755</v>
      </c>
      <c r="D237" s="12" t="s">
        <v>756</v>
      </c>
      <c r="E237" s="12"/>
      <c r="F237" s="19"/>
      <c r="G237" s="15"/>
      <c r="H237" s="15"/>
      <c r="I237" s="36">
        <f>TRUNC(SUM(I231:I236))</f>
        <v>2972</v>
      </c>
      <c r="J237" s="15"/>
      <c r="K237" s="15"/>
      <c r="L237" s="36">
        <f>TRUNC(SUM(L231:L236))</f>
        <v>8962</v>
      </c>
      <c r="M237" s="15"/>
      <c r="N237" s="36">
        <f>TRUNC(SUM(N231:N236))</f>
        <v>0</v>
      </c>
      <c r="O237" s="15" t="str">
        <f t="shared" si="48"/>
        <v/>
      </c>
      <c r="P237" s="15">
        <f t="shared" si="49"/>
        <v>11934</v>
      </c>
      <c r="Q237" s="12"/>
      <c r="AC237" s="2">
        <f>TRUNC(AE237*옵션!$B$36/100,1)</f>
        <v>268.8</v>
      </c>
      <c r="AD237" s="2">
        <f>TRUNC(SUM(L231:L235))</f>
        <v>8962</v>
      </c>
      <c r="AE237" s="2">
        <f>TRUNC(SUM(AE231:AE236))</f>
        <v>8962</v>
      </c>
    </row>
    <row r="238" spans="1:31" ht="23.25" customHeight="1">
      <c r="D238" s="12"/>
      <c r="E238" s="12"/>
      <c r="F238" s="19"/>
      <c r="G238" s="15"/>
      <c r="H238" s="15"/>
      <c r="I238" s="36"/>
      <c r="J238" s="15"/>
      <c r="K238" s="15"/>
      <c r="L238" s="36"/>
      <c r="M238" s="15"/>
      <c r="N238" s="36"/>
      <c r="O238" s="15"/>
      <c r="P238" s="15"/>
      <c r="Q238" s="12"/>
    </row>
    <row r="239" spans="1:31" ht="23.25" customHeight="1">
      <c r="A239" s="13" t="s">
        <v>871</v>
      </c>
      <c r="B239" s="13" t="s">
        <v>775</v>
      </c>
      <c r="C239" s="1" t="s">
        <v>872</v>
      </c>
      <c r="D239" s="187" t="s">
        <v>870</v>
      </c>
      <c r="E239" s="189"/>
      <c r="F239" s="19"/>
      <c r="G239" s="15"/>
      <c r="H239" s="15"/>
      <c r="I239" s="36"/>
      <c r="J239" s="15"/>
      <c r="K239" s="15"/>
      <c r="L239" s="36"/>
      <c r="M239" s="15"/>
      <c r="N239" s="36"/>
      <c r="O239" s="15"/>
      <c r="P239" s="15"/>
      <c r="Q239" s="12"/>
    </row>
    <row r="240" spans="1:31" ht="23.25" customHeight="1">
      <c r="A240" s="13" t="s">
        <v>394</v>
      </c>
      <c r="B240" s="13" t="s">
        <v>687</v>
      </c>
      <c r="C240" s="1" t="s">
        <v>200</v>
      </c>
      <c r="D240" s="12" t="s">
        <v>193</v>
      </c>
      <c r="E240" s="12" t="s">
        <v>201</v>
      </c>
      <c r="F240" s="19" t="s">
        <v>121</v>
      </c>
      <c r="G240" s="15">
        <v>1</v>
      </c>
      <c r="H240" s="15">
        <f>합산자재!H26</f>
        <v>418</v>
      </c>
      <c r="I240" s="36">
        <f>IF(G240*H240&lt;&gt;0, TRUNC(G240*H240, 1), "")</f>
        <v>418</v>
      </c>
      <c r="J240" s="15">
        <v>1</v>
      </c>
      <c r="K240" s="15">
        <f>합산자재!I26</f>
        <v>0</v>
      </c>
      <c r="L240" s="36" t="str">
        <f>IF(G240*K240&lt;&gt;0, TRUNC(G240*K240, 1), "")</f>
        <v/>
      </c>
      <c r="M240" s="15">
        <f>합산자재!J26</f>
        <v>0</v>
      </c>
      <c r="N240" s="36" t="str">
        <f>IF(G240*M240&lt;&gt;0, TRUNC(G240*M240, 1), "")</f>
        <v/>
      </c>
      <c r="O240" s="15">
        <f t="shared" ref="O240:O245" si="50">IF((H240+K240+M240)=0, "", (H240+K240+M240))</f>
        <v>418</v>
      </c>
      <c r="P240" s="15">
        <f t="shared" ref="P240:P245" si="51">IF(SUM(I240,L240,N240)&lt;&gt;0,SUM(I240,L240,N240),"")</f>
        <v>418</v>
      </c>
      <c r="Q240" s="12"/>
      <c r="AC240" s="2">
        <f>G240*H240</f>
        <v>418</v>
      </c>
    </row>
    <row r="241" spans="1:31" ht="23.25" customHeight="1">
      <c r="A241" s="13" t="s">
        <v>394</v>
      </c>
      <c r="B241" s="13" t="s">
        <v>687</v>
      </c>
      <c r="C241" s="1" t="s">
        <v>200</v>
      </c>
      <c r="D241" s="12" t="s">
        <v>193</v>
      </c>
      <c r="E241" s="12" t="s">
        <v>201</v>
      </c>
      <c r="F241" s="19" t="s">
        <v>121</v>
      </c>
      <c r="G241" s="15">
        <v>7.4999999999999997E-2</v>
      </c>
      <c r="H241" s="15">
        <f>합산자재!H26</f>
        <v>418</v>
      </c>
      <c r="I241" s="36">
        <f>IF(G241*H241&lt;&gt;0, TRUNC(G241*H241, 1), "")</f>
        <v>31.3</v>
      </c>
      <c r="J241" s="15">
        <v>7.4999999999999997E-2</v>
      </c>
      <c r="K241" s="15">
        <f>합산자재!I26</f>
        <v>0</v>
      </c>
      <c r="L241" s="36" t="str">
        <f>IF(G241*K241&lt;&gt;0, TRUNC(G241*K241, 1), "")</f>
        <v/>
      </c>
      <c r="M241" s="15">
        <f>합산자재!J26</f>
        <v>0</v>
      </c>
      <c r="N241" s="36" t="str">
        <f>IF(G241*M241&lt;&gt;0, TRUNC(G241*M241, 1), "")</f>
        <v/>
      </c>
      <c r="O241" s="15">
        <f t="shared" si="50"/>
        <v>418</v>
      </c>
      <c r="P241" s="15">
        <f t="shared" si="51"/>
        <v>31.3</v>
      </c>
      <c r="Q241" s="12"/>
    </row>
    <row r="242" spans="1:31" ht="23.25" customHeight="1">
      <c r="A242" s="13" t="s">
        <v>763</v>
      </c>
      <c r="B242" s="13" t="s">
        <v>687</v>
      </c>
      <c r="C242" s="1" t="s">
        <v>764</v>
      </c>
      <c r="D242" s="12" t="s">
        <v>765</v>
      </c>
      <c r="E242" s="12" t="s">
        <v>766</v>
      </c>
      <c r="F242" s="19" t="s">
        <v>298</v>
      </c>
      <c r="G242" s="15">
        <v>1</v>
      </c>
      <c r="H242" s="15">
        <f>IF(TRUNC((AD242+AC242)/$AD$3,1)*$AD$3-AD242 &lt;0, AC242, TRUNC((AD242+AC242)/$AD$3,1)*$AD$3-AD242)</f>
        <v>8.3000000000000114</v>
      </c>
      <c r="I242" s="36">
        <f>H242</f>
        <v>8.3000000000000114</v>
      </c>
      <c r="J242" s="15">
        <v>1</v>
      </c>
      <c r="K242" s="15"/>
      <c r="L242" s="36" t="str">
        <f>IF(G242*K242&lt;&gt;0, TRUNC(G242*K242, 1), "")</f>
        <v/>
      </c>
      <c r="M242" s="15"/>
      <c r="N242" s="36" t="str">
        <f>IF(G242*M242&lt;&gt;0, TRUNC(G242*M242, 1), "")</f>
        <v/>
      </c>
      <c r="O242" s="15">
        <f t="shared" si="50"/>
        <v>8.3000000000000114</v>
      </c>
      <c r="P242" s="15">
        <f t="shared" si="51"/>
        <v>8.3000000000000114</v>
      </c>
      <c r="Q242" s="12"/>
      <c r="AC242" s="2">
        <f>TRUNC(TRUNC(SUM(AC239:AC241))*옵션!$B$33/100,1)</f>
        <v>8.3000000000000007</v>
      </c>
      <c r="AD242" s="2">
        <f>TRUNC(SUM(I239:I241))+TRUNC(SUM(N239:N241))</f>
        <v>449</v>
      </c>
    </row>
    <row r="243" spans="1:31" ht="23.25" customHeight="1">
      <c r="A243" s="13" t="s">
        <v>444</v>
      </c>
      <c r="B243" s="13" t="s">
        <v>687</v>
      </c>
      <c r="C243" s="1" t="s">
        <v>353</v>
      </c>
      <c r="D243" s="12" t="s">
        <v>350</v>
      </c>
      <c r="E243" s="12" t="s">
        <v>354</v>
      </c>
      <c r="F243" s="19" t="s">
        <v>352</v>
      </c>
      <c r="G243" s="15">
        <f>일위노임!G115</f>
        <v>1.35E-2</v>
      </c>
      <c r="H243" s="15">
        <f>합산자재!H73</f>
        <v>0</v>
      </c>
      <c r="I243" s="36" t="str">
        <f>IF(G243*H243&lt;&gt;0, TRUNC(G243*H243, 1), "")</f>
        <v/>
      </c>
      <c r="J243" s="15">
        <v>1.35E-2</v>
      </c>
      <c r="K243" s="15">
        <f>합산자재!I73</f>
        <v>414944</v>
      </c>
      <c r="L243" s="36">
        <f>IF(G243*K243&lt;&gt;0, TRUNC(G243*K243, 1), "")</f>
        <v>5601.7</v>
      </c>
      <c r="M243" s="15">
        <f>합산자재!J73</f>
        <v>0</v>
      </c>
      <c r="N243" s="36" t="str">
        <f>IF(G243*M243&lt;&gt;0, TRUNC(G243*M243, 1), "")</f>
        <v/>
      </c>
      <c r="O243" s="15">
        <f t="shared" si="50"/>
        <v>414944</v>
      </c>
      <c r="P243" s="15">
        <f t="shared" si="51"/>
        <v>5601.7</v>
      </c>
      <c r="Q243" s="12"/>
      <c r="AE243" s="2">
        <f>L243</f>
        <v>5601.7</v>
      </c>
    </row>
    <row r="244" spans="1:31" ht="23.25" customHeight="1">
      <c r="A244" s="13" t="s">
        <v>759</v>
      </c>
      <c r="B244" s="13" t="s">
        <v>687</v>
      </c>
      <c r="C244" s="1" t="s">
        <v>760</v>
      </c>
      <c r="D244" s="12" t="s">
        <v>761</v>
      </c>
      <c r="E244" s="12" t="s">
        <v>762</v>
      </c>
      <c r="F244" s="19" t="s">
        <v>298</v>
      </c>
      <c r="G244" s="15">
        <v>1</v>
      </c>
      <c r="H244" s="15">
        <f>IF(TRUNC((AD245+AC245)/$AE$3,1)*$AE$3-AD245 &lt;0, AC245, TRUNC((AD245+AC245)/$AE$3,1)*$AE$3-AD245)</f>
        <v>168</v>
      </c>
      <c r="I244" s="36">
        <f>H244</f>
        <v>168</v>
      </c>
      <c r="J244" s="15">
        <v>1</v>
      </c>
      <c r="K244" s="15"/>
      <c r="L244" s="36" t="str">
        <f>IF(G244*K244&lt;&gt;0, TRUNC(G244*K244, 1), "")</f>
        <v/>
      </c>
      <c r="M244" s="15"/>
      <c r="N244" s="36" t="str">
        <f>IF(G244*M244&lt;&gt;0, TRUNC(G244*M244, 1), "")</f>
        <v/>
      </c>
      <c r="O244" s="15">
        <f t="shared" si="50"/>
        <v>168</v>
      </c>
      <c r="P244" s="15">
        <f t="shared" si="51"/>
        <v>168</v>
      </c>
      <c r="Q244" s="12"/>
    </row>
    <row r="245" spans="1:31" ht="23.25" customHeight="1">
      <c r="B245" s="13" t="s">
        <v>755</v>
      </c>
      <c r="D245" s="12" t="s">
        <v>756</v>
      </c>
      <c r="E245" s="12"/>
      <c r="F245" s="19"/>
      <c r="G245" s="15"/>
      <c r="H245" s="15"/>
      <c r="I245" s="36">
        <f>TRUNC(SUM(I239:I244))</f>
        <v>625</v>
      </c>
      <c r="J245" s="15"/>
      <c r="K245" s="15"/>
      <c r="L245" s="36">
        <f>TRUNC(SUM(L239:L244))</f>
        <v>5601</v>
      </c>
      <c r="M245" s="15"/>
      <c r="N245" s="36">
        <f>TRUNC(SUM(N239:N244))</f>
        <v>0</v>
      </c>
      <c r="O245" s="15" t="str">
        <f t="shared" si="50"/>
        <v/>
      </c>
      <c r="P245" s="15">
        <f t="shared" si="51"/>
        <v>6226</v>
      </c>
      <c r="Q245" s="12"/>
      <c r="AC245" s="2">
        <f>TRUNC(AE245*옵션!$B$36/100,1)</f>
        <v>168</v>
      </c>
      <c r="AD245" s="2">
        <f>TRUNC(SUM(L239:L243))</f>
        <v>5601</v>
      </c>
      <c r="AE245" s="2">
        <f>TRUNC(SUM(AE239:AE244))</f>
        <v>5601</v>
      </c>
    </row>
    <row r="246" spans="1:31" ht="23.25" customHeight="1">
      <c r="D246" s="12"/>
      <c r="E246" s="12"/>
      <c r="F246" s="19"/>
      <c r="G246" s="15"/>
      <c r="H246" s="15"/>
      <c r="I246" s="36"/>
      <c r="J246" s="15"/>
      <c r="K246" s="15"/>
      <c r="L246" s="36"/>
      <c r="M246" s="15"/>
      <c r="N246" s="36"/>
      <c r="O246" s="15"/>
      <c r="P246" s="15"/>
      <c r="Q246" s="12"/>
    </row>
    <row r="247" spans="1:31" ht="23.25" customHeight="1">
      <c r="A247" s="13" t="s">
        <v>874</v>
      </c>
      <c r="B247" s="13" t="s">
        <v>775</v>
      </c>
      <c r="C247" s="1" t="s">
        <v>875</v>
      </c>
      <c r="D247" s="187" t="s">
        <v>873</v>
      </c>
      <c r="E247" s="189"/>
      <c r="F247" s="19"/>
      <c r="G247" s="15"/>
      <c r="H247" s="15"/>
      <c r="I247" s="36"/>
      <c r="J247" s="15"/>
      <c r="K247" s="15"/>
      <c r="L247" s="36"/>
      <c r="M247" s="15"/>
      <c r="N247" s="36"/>
      <c r="O247" s="15"/>
      <c r="P247" s="15"/>
      <c r="Q247" s="12"/>
    </row>
    <row r="248" spans="1:31" ht="23.25" customHeight="1">
      <c r="A248" s="13" t="s">
        <v>392</v>
      </c>
      <c r="B248" s="13" t="s">
        <v>690</v>
      </c>
      <c r="C248" s="1" t="s">
        <v>192</v>
      </c>
      <c r="D248" s="12" t="s">
        <v>193</v>
      </c>
      <c r="E248" s="12" t="s">
        <v>194</v>
      </c>
      <c r="F248" s="19" t="s">
        <v>121</v>
      </c>
      <c r="G248" s="15">
        <v>1</v>
      </c>
      <c r="H248" s="15">
        <f>합산자재!H24</f>
        <v>1120</v>
      </c>
      <c r="I248" s="36">
        <f>IF(G248*H248&lt;&gt;0, TRUNC(G248*H248, 1), "")</f>
        <v>1120</v>
      </c>
      <c r="J248" s="15">
        <v>1</v>
      </c>
      <c r="K248" s="15">
        <f>합산자재!I24</f>
        <v>0</v>
      </c>
      <c r="L248" s="36" t="str">
        <f>IF(G248*K248&lt;&gt;0, TRUNC(G248*K248, 1), "")</f>
        <v/>
      </c>
      <c r="M248" s="15">
        <f>합산자재!J24</f>
        <v>0</v>
      </c>
      <c r="N248" s="36" t="str">
        <f>IF(G248*M248&lt;&gt;0, TRUNC(G248*M248, 1), "")</f>
        <v/>
      </c>
      <c r="O248" s="15">
        <f t="shared" ref="O248:O253" si="52">IF((H248+K248+M248)=0, "", (H248+K248+M248))</f>
        <v>1120</v>
      </c>
      <c r="P248" s="15">
        <f t="shared" ref="P248:P253" si="53">IF(SUM(I248,L248,N248)&lt;&gt;0,SUM(I248,L248,N248),"")</f>
        <v>1120</v>
      </c>
      <c r="Q248" s="12"/>
      <c r="AC248" s="2">
        <f>G248*H248</f>
        <v>1120</v>
      </c>
    </row>
    <row r="249" spans="1:31" ht="23.25" customHeight="1">
      <c r="A249" s="13" t="s">
        <v>392</v>
      </c>
      <c r="B249" s="13" t="s">
        <v>690</v>
      </c>
      <c r="C249" s="1" t="s">
        <v>192</v>
      </c>
      <c r="D249" s="12" t="s">
        <v>193</v>
      </c>
      <c r="E249" s="12" t="s">
        <v>194</v>
      </c>
      <c r="F249" s="19" t="s">
        <v>121</v>
      </c>
      <c r="G249" s="15">
        <v>7.4999999999999997E-2</v>
      </c>
      <c r="H249" s="15">
        <f>합산자재!H24</f>
        <v>1120</v>
      </c>
      <c r="I249" s="36">
        <f>IF(G249*H249&lt;&gt;0, TRUNC(G249*H249, 1), "")</f>
        <v>84</v>
      </c>
      <c r="J249" s="15">
        <v>7.4999999999999997E-2</v>
      </c>
      <c r="K249" s="15">
        <f>합산자재!I24</f>
        <v>0</v>
      </c>
      <c r="L249" s="36" t="str">
        <f>IF(G249*K249&lt;&gt;0, TRUNC(G249*K249, 1), "")</f>
        <v/>
      </c>
      <c r="M249" s="15">
        <f>합산자재!J24</f>
        <v>0</v>
      </c>
      <c r="N249" s="36" t="str">
        <f>IF(G249*M249&lt;&gt;0, TRUNC(G249*M249, 1), "")</f>
        <v/>
      </c>
      <c r="O249" s="15">
        <f t="shared" si="52"/>
        <v>1120</v>
      </c>
      <c r="P249" s="15">
        <f t="shared" si="53"/>
        <v>84</v>
      </c>
      <c r="Q249" s="12"/>
    </row>
    <row r="250" spans="1:31" ht="23.25" customHeight="1">
      <c r="A250" s="13" t="s">
        <v>763</v>
      </c>
      <c r="B250" s="13" t="s">
        <v>690</v>
      </c>
      <c r="C250" s="1" t="s">
        <v>764</v>
      </c>
      <c r="D250" s="12" t="s">
        <v>765</v>
      </c>
      <c r="E250" s="12" t="s">
        <v>766</v>
      </c>
      <c r="F250" s="19" t="s">
        <v>298</v>
      </c>
      <c r="G250" s="15">
        <v>1</v>
      </c>
      <c r="H250" s="15">
        <f>IF(TRUNC((AD250+AC250)/$AD$3,1)*$AD$3-AD250 &lt;0, AC250, TRUNC((AD250+AC250)/$AD$3,1)*$AD$3-AD250)</f>
        <v>22.400000000000091</v>
      </c>
      <c r="I250" s="36">
        <f>H250</f>
        <v>22.400000000000091</v>
      </c>
      <c r="J250" s="15">
        <v>1</v>
      </c>
      <c r="K250" s="15"/>
      <c r="L250" s="36" t="str">
        <f>IF(G250*K250&lt;&gt;0, TRUNC(G250*K250, 1), "")</f>
        <v/>
      </c>
      <c r="M250" s="15"/>
      <c r="N250" s="36" t="str">
        <f>IF(G250*M250&lt;&gt;0, TRUNC(G250*M250, 1), "")</f>
        <v/>
      </c>
      <c r="O250" s="15">
        <f t="shared" si="52"/>
        <v>22.400000000000091</v>
      </c>
      <c r="P250" s="15">
        <f t="shared" si="53"/>
        <v>22.400000000000091</v>
      </c>
      <c r="Q250" s="12"/>
      <c r="AC250" s="2">
        <f>TRUNC(TRUNC(SUM(AC247:AC249))*옵션!$B$33/100,1)</f>
        <v>22.4</v>
      </c>
      <c r="AD250" s="2">
        <f>TRUNC(SUM(I247:I249))+TRUNC(SUM(N247:N249))</f>
        <v>1204</v>
      </c>
    </row>
    <row r="251" spans="1:31" ht="23.25" customHeight="1">
      <c r="A251" s="13" t="s">
        <v>444</v>
      </c>
      <c r="B251" s="13" t="s">
        <v>690</v>
      </c>
      <c r="C251" s="1" t="s">
        <v>353</v>
      </c>
      <c r="D251" s="12" t="s">
        <v>350</v>
      </c>
      <c r="E251" s="12" t="s">
        <v>354</v>
      </c>
      <c r="F251" s="19" t="s">
        <v>352</v>
      </c>
      <c r="G251" s="15">
        <f>일위노임!G118</f>
        <v>1.4999999999999999E-2</v>
      </c>
      <c r="H251" s="15">
        <f>합산자재!H73</f>
        <v>0</v>
      </c>
      <c r="I251" s="36" t="str">
        <f>IF(G251*H251&lt;&gt;0, TRUNC(G251*H251, 1), "")</f>
        <v/>
      </c>
      <c r="J251" s="15">
        <v>1.4999999999999999E-2</v>
      </c>
      <c r="K251" s="15">
        <f>합산자재!I73</f>
        <v>414944</v>
      </c>
      <c r="L251" s="36">
        <f>IF(G251*K251&lt;&gt;0, TRUNC(G251*K251, 1), "")</f>
        <v>6224.1</v>
      </c>
      <c r="M251" s="15">
        <f>합산자재!J73</f>
        <v>0</v>
      </c>
      <c r="N251" s="36" t="str">
        <f>IF(G251*M251&lt;&gt;0, TRUNC(G251*M251, 1), "")</f>
        <v/>
      </c>
      <c r="O251" s="15">
        <f t="shared" si="52"/>
        <v>414944</v>
      </c>
      <c r="P251" s="15">
        <f t="shared" si="53"/>
        <v>6224.1</v>
      </c>
      <c r="Q251" s="12"/>
      <c r="AE251" s="2">
        <f>L251</f>
        <v>6224.1</v>
      </c>
    </row>
    <row r="252" spans="1:31" ht="23.25" customHeight="1">
      <c r="A252" s="13" t="s">
        <v>759</v>
      </c>
      <c r="B252" s="13" t="s">
        <v>690</v>
      </c>
      <c r="C252" s="1" t="s">
        <v>760</v>
      </c>
      <c r="D252" s="12" t="s">
        <v>761</v>
      </c>
      <c r="E252" s="12" t="s">
        <v>762</v>
      </c>
      <c r="F252" s="19" t="s">
        <v>298</v>
      </c>
      <c r="G252" s="15">
        <v>1</v>
      </c>
      <c r="H252" s="15">
        <f>IF(TRUNC((AD253+AC253)/$AE$3,1)*$AE$3-AD253 &lt;0, AC253, TRUNC((AD253+AC253)/$AE$3,1)*$AE$3-AD253)</f>
        <v>186.69999999999982</v>
      </c>
      <c r="I252" s="36">
        <f>H252</f>
        <v>186.69999999999982</v>
      </c>
      <c r="J252" s="15">
        <v>1</v>
      </c>
      <c r="K252" s="15"/>
      <c r="L252" s="36" t="str">
        <f>IF(G252*K252&lt;&gt;0, TRUNC(G252*K252, 1), "")</f>
        <v/>
      </c>
      <c r="M252" s="15"/>
      <c r="N252" s="36" t="str">
        <f>IF(G252*M252&lt;&gt;0, TRUNC(G252*M252, 1), "")</f>
        <v/>
      </c>
      <c r="O252" s="15">
        <f t="shared" si="52"/>
        <v>186.69999999999982</v>
      </c>
      <c r="P252" s="15">
        <f t="shared" si="53"/>
        <v>186.69999999999982</v>
      </c>
      <c r="Q252" s="12"/>
    </row>
    <row r="253" spans="1:31" ht="23.25" customHeight="1">
      <c r="B253" s="13" t="s">
        <v>755</v>
      </c>
      <c r="D253" s="12" t="s">
        <v>756</v>
      </c>
      <c r="E253" s="12"/>
      <c r="F253" s="19"/>
      <c r="G253" s="15"/>
      <c r="H253" s="15"/>
      <c r="I253" s="36">
        <f>TRUNC(SUM(I247:I252))</f>
        <v>1413</v>
      </c>
      <c r="J253" s="15"/>
      <c r="K253" s="15"/>
      <c r="L253" s="36">
        <f>TRUNC(SUM(L247:L252))</f>
        <v>6224</v>
      </c>
      <c r="M253" s="15"/>
      <c r="N253" s="36">
        <f>TRUNC(SUM(N247:N252))</f>
        <v>0</v>
      </c>
      <c r="O253" s="15" t="str">
        <f t="shared" si="52"/>
        <v/>
      </c>
      <c r="P253" s="15">
        <f t="shared" si="53"/>
        <v>7637</v>
      </c>
      <c r="Q253" s="12"/>
      <c r="AC253" s="2">
        <f>TRUNC(AE253*옵션!$B$36/100,1)</f>
        <v>186.7</v>
      </c>
      <c r="AD253" s="2">
        <f>TRUNC(SUM(L247:L251))</f>
        <v>6224</v>
      </c>
      <c r="AE253" s="2">
        <f>TRUNC(SUM(AE247:AE252))</f>
        <v>6224</v>
      </c>
    </row>
    <row r="254" spans="1:31" ht="23.25" customHeight="1">
      <c r="D254" s="12"/>
      <c r="E254" s="12"/>
      <c r="F254" s="19"/>
      <c r="G254" s="15"/>
      <c r="H254" s="15"/>
      <c r="I254" s="36"/>
      <c r="J254" s="15"/>
      <c r="K254" s="15"/>
      <c r="L254" s="36"/>
      <c r="M254" s="15"/>
      <c r="N254" s="36"/>
      <c r="O254" s="15"/>
      <c r="P254" s="15"/>
      <c r="Q254" s="12"/>
    </row>
    <row r="255" spans="1:31" ht="23.25" customHeight="1">
      <c r="A255" s="13" t="s">
        <v>877</v>
      </c>
      <c r="B255" s="13" t="s">
        <v>775</v>
      </c>
      <c r="C255" s="1" t="s">
        <v>878</v>
      </c>
      <c r="D255" s="187" t="s">
        <v>876</v>
      </c>
      <c r="E255" s="189"/>
      <c r="F255" s="19"/>
      <c r="G255" s="15"/>
      <c r="H255" s="15"/>
      <c r="I255" s="36"/>
      <c r="J255" s="15"/>
      <c r="K255" s="15"/>
      <c r="L255" s="36"/>
      <c r="M255" s="15"/>
      <c r="N255" s="36"/>
      <c r="O255" s="15"/>
      <c r="P255" s="15"/>
      <c r="Q255" s="12"/>
    </row>
    <row r="256" spans="1:31" ht="23.25" customHeight="1">
      <c r="A256" s="13" t="s">
        <v>395</v>
      </c>
      <c r="B256" s="13" t="s">
        <v>693</v>
      </c>
      <c r="C256" s="1" t="s">
        <v>202</v>
      </c>
      <c r="D256" s="12" t="s">
        <v>203</v>
      </c>
      <c r="E256" s="12" t="s">
        <v>204</v>
      </c>
      <c r="F256" s="19" t="s">
        <v>121</v>
      </c>
      <c r="G256" s="15">
        <v>1</v>
      </c>
      <c r="H256" s="15">
        <f>합산자재!H27</f>
        <v>852</v>
      </c>
      <c r="I256" s="36">
        <f>IF(G256*H256&lt;&gt;0, TRUNC(G256*H256, 1), "")</f>
        <v>852</v>
      </c>
      <c r="J256" s="15">
        <v>1</v>
      </c>
      <c r="K256" s="15">
        <f>합산자재!I27</f>
        <v>0</v>
      </c>
      <c r="L256" s="36" t="str">
        <f t="shared" ref="L256:L261" si="54">IF(G256*K256&lt;&gt;0, TRUNC(G256*K256, 1), "")</f>
        <v/>
      </c>
      <c r="M256" s="15">
        <f>합산자재!J27</f>
        <v>0</v>
      </c>
      <c r="N256" s="36" t="str">
        <f t="shared" ref="N256:N261" si="55">IF(G256*M256&lt;&gt;0, TRUNC(G256*M256, 1), "")</f>
        <v/>
      </c>
      <c r="O256" s="15">
        <f t="shared" ref="O256:O262" si="56">IF((H256+K256+M256)=0, "", (H256+K256+M256))</f>
        <v>852</v>
      </c>
      <c r="P256" s="15">
        <f t="shared" ref="P256:P262" si="57">IF(SUM(I256,L256,N256)&lt;&gt;0,SUM(I256,L256,N256),"")</f>
        <v>852</v>
      </c>
      <c r="Q256" s="12"/>
      <c r="AC256" s="2">
        <f>G256*H256</f>
        <v>852</v>
      </c>
    </row>
    <row r="257" spans="1:31" ht="23.25" customHeight="1">
      <c r="A257" s="13" t="s">
        <v>395</v>
      </c>
      <c r="B257" s="13" t="s">
        <v>693</v>
      </c>
      <c r="C257" s="1" t="s">
        <v>202</v>
      </c>
      <c r="D257" s="12" t="s">
        <v>203</v>
      </c>
      <c r="E257" s="12" t="s">
        <v>204</v>
      </c>
      <c r="F257" s="19" t="s">
        <v>121</v>
      </c>
      <c r="G257" s="15">
        <v>0.03</v>
      </c>
      <c r="H257" s="15">
        <f>합산자재!H27</f>
        <v>852</v>
      </c>
      <c r="I257" s="36">
        <f>IF(G257*H257&lt;&gt;0, TRUNC(G257*H257, 1), "")</f>
        <v>25.5</v>
      </c>
      <c r="J257" s="15">
        <v>0.03</v>
      </c>
      <c r="K257" s="15">
        <f>합산자재!I27</f>
        <v>0</v>
      </c>
      <c r="L257" s="36" t="str">
        <f t="shared" si="54"/>
        <v/>
      </c>
      <c r="M257" s="15">
        <f>합산자재!J27</f>
        <v>0</v>
      </c>
      <c r="N257" s="36" t="str">
        <f t="shared" si="55"/>
        <v/>
      </c>
      <c r="O257" s="15">
        <f t="shared" si="56"/>
        <v>852</v>
      </c>
      <c r="P257" s="15">
        <f t="shared" si="57"/>
        <v>25.5</v>
      </c>
      <c r="Q257" s="12"/>
    </row>
    <row r="258" spans="1:31" ht="23.25" customHeight="1">
      <c r="A258" s="13" t="s">
        <v>763</v>
      </c>
      <c r="B258" s="13" t="s">
        <v>693</v>
      </c>
      <c r="C258" s="1" t="s">
        <v>764</v>
      </c>
      <c r="D258" s="12" t="s">
        <v>765</v>
      </c>
      <c r="E258" s="12" t="s">
        <v>766</v>
      </c>
      <c r="F258" s="19" t="s">
        <v>298</v>
      </c>
      <c r="G258" s="15">
        <v>1</v>
      </c>
      <c r="H258" s="15">
        <f>IF(TRUNC((AD258+AC258)/$AD$3,1)*$AD$3-AD258 &lt;0, AC258, TRUNC((AD258+AC258)/$AD$3,1)*$AD$3-AD258)</f>
        <v>17</v>
      </c>
      <c r="I258" s="36">
        <f>H258</f>
        <v>17</v>
      </c>
      <c r="J258" s="15">
        <v>1</v>
      </c>
      <c r="K258" s="15"/>
      <c r="L258" s="36" t="str">
        <f t="shared" si="54"/>
        <v/>
      </c>
      <c r="M258" s="15"/>
      <c r="N258" s="36" t="str">
        <f t="shared" si="55"/>
        <v/>
      </c>
      <c r="O258" s="15">
        <f t="shared" si="56"/>
        <v>17</v>
      </c>
      <c r="P258" s="15">
        <f t="shared" si="57"/>
        <v>17</v>
      </c>
      <c r="Q258" s="12"/>
      <c r="AC258" s="2">
        <f>TRUNC(TRUNC(SUM(AC255:AC257))*옵션!$B$33/100,1)</f>
        <v>17</v>
      </c>
      <c r="AD258" s="2">
        <f>TRUNC(SUM(I255:I257))+TRUNC(SUM(N255:N257))</f>
        <v>877</v>
      </c>
    </row>
    <row r="259" spans="1:31" ht="23.25" customHeight="1">
      <c r="A259" s="13" t="s">
        <v>448</v>
      </c>
      <c r="B259" s="13" t="s">
        <v>693</v>
      </c>
      <c r="C259" s="1" t="s">
        <v>361</v>
      </c>
      <c r="D259" s="12" t="s">
        <v>350</v>
      </c>
      <c r="E259" s="12" t="s">
        <v>362</v>
      </c>
      <c r="F259" s="19" t="s">
        <v>352</v>
      </c>
      <c r="G259" s="15">
        <f>일위노임!G122</f>
        <v>9.1999999999999998E-3</v>
      </c>
      <c r="H259" s="15">
        <f>합산자재!H77</f>
        <v>0</v>
      </c>
      <c r="I259" s="36" t="str">
        <f>IF(G259*H259&lt;&gt;0, TRUNC(G259*H259, 1), "")</f>
        <v/>
      </c>
      <c r="J259" s="15">
        <v>9.1999999999999998E-3</v>
      </c>
      <c r="K259" s="15">
        <f>합산자재!I77</f>
        <v>444142</v>
      </c>
      <c r="L259" s="36">
        <f t="shared" si="54"/>
        <v>4086.1</v>
      </c>
      <c r="M259" s="15">
        <f>합산자재!J77</f>
        <v>0</v>
      </c>
      <c r="N259" s="36" t="str">
        <f t="shared" si="55"/>
        <v/>
      </c>
      <c r="O259" s="15">
        <f t="shared" si="56"/>
        <v>444142</v>
      </c>
      <c r="P259" s="15">
        <f t="shared" si="57"/>
        <v>4086.1</v>
      </c>
      <c r="Q259" s="12"/>
      <c r="AE259" s="2">
        <f>L259</f>
        <v>4086.1</v>
      </c>
    </row>
    <row r="260" spans="1:31" ht="23.25" customHeight="1">
      <c r="A260" s="13" t="s">
        <v>450</v>
      </c>
      <c r="B260" s="13" t="s">
        <v>693</v>
      </c>
      <c r="C260" s="1" t="s">
        <v>365</v>
      </c>
      <c r="D260" s="12" t="s">
        <v>350</v>
      </c>
      <c r="E260" s="12" t="s">
        <v>366</v>
      </c>
      <c r="F260" s="19" t="s">
        <v>352</v>
      </c>
      <c r="G260" s="15">
        <f>일위노임!G123</f>
        <v>4.5999999999999999E-3</v>
      </c>
      <c r="H260" s="15">
        <f>합산자재!H79</f>
        <v>0</v>
      </c>
      <c r="I260" s="36" t="str">
        <f>IF(G260*H260&lt;&gt;0, TRUNC(G260*H260, 1), "")</f>
        <v/>
      </c>
      <c r="J260" s="15">
        <v>4.5999999999999999E-3</v>
      </c>
      <c r="K260" s="15">
        <f>합산자재!I79</f>
        <v>214222</v>
      </c>
      <c r="L260" s="36">
        <f t="shared" si="54"/>
        <v>985.4</v>
      </c>
      <c r="M260" s="15">
        <f>합산자재!J79</f>
        <v>0</v>
      </c>
      <c r="N260" s="36" t="str">
        <f t="shared" si="55"/>
        <v/>
      </c>
      <c r="O260" s="15">
        <f t="shared" si="56"/>
        <v>214222</v>
      </c>
      <c r="P260" s="15">
        <f t="shared" si="57"/>
        <v>985.4</v>
      </c>
      <c r="Q260" s="12"/>
      <c r="AE260" s="2">
        <f>L260</f>
        <v>985.4</v>
      </c>
    </row>
    <row r="261" spans="1:31" ht="23.25" customHeight="1">
      <c r="A261" s="13" t="s">
        <v>759</v>
      </c>
      <c r="B261" s="13" t="s">
        <v>693</v>
      </c>
      <c r="C261" s="1" t="s">
        <v>760</v>
      </c>
      <c r="D261" s="12" t="s">
        <v>761</v>
      </c>
      <c r="E261" s="12" t="s">
        <v>762</v>
      </c>
      <c r="F261" s="19" t="s">
        <v>298</v>
      </c>
      <c r="G261" s="15">
        <v>1</v>
      </c>
      <c r="H261" s="15">
        <f>IF(TRUNC((AD262+AC262)/$AE$3,1)*$AE$3-AD262 &lt;0, AC262, TRUNC((AD262+AC262)/$AE$3,1)*$AE$3-AD262)</f>
        <v>152.10000000000036</v>
      </c>
      <c r="I261" s="36">
        <f>H261</f>
        <v>152.10000000000036</v>
      </c>
      <c r="J261" s="15">
        <v>1</v>
      </c>
      <c r="K261" s="15"/>
      <c r="L261" s="36" t="str">
        <f t="shared" si="54"/>
        <v/>
      </c>
      <c r="M261" s="15"/>
      <c r="N261" s="36" t="str">
        <f t="shared" si="55"/>
        <v/>
      </c>
      <c r="O261" s="15">
        <f t="shared" si="56"/>
        <v>152.10000000000036</v>
      </c>
      <c r="P261" s="15">
        <f t="shared" si="57"/>
        <v>152.10000000000036</v>
      </c>
      <c r="Q261" s="12"/>
    </row>
    <row r="262" spans="1:31" ht="23.25" customHeight="1">
      <c r="B262" s="13" t="s">
        <v>755</v>
      </c>
      <c r="D262" s="12" t="s">
        <v>756</v>
      </c>
      <c r="E262" s="12"/>
      <c r="F262" s="19"/>
      <c r="G262" s="15"/>
      <c r="H262" s="15"/>
      <c r="I262" s="36">
        <f>TRUNC(SUM(I255:I261))</f>
        <v>1046</v>
      </c>
      <c r="J262" s="15"/>
      <c r="K262" s="15"/>
      <c r="L262" s="36">
        <f>TRUNC(SUM(L255:L261))</f>
        <v>5071</v>
      </c>
      <c r="M262" s="15"/>
      <c r="N262" s="36">
        <f>TRUNC(SUM(N255:N261))</f>
        <v>0</v>
      </c>
      <c r="O262" s="15" t="str">
        <f t="shared" si="56"/>
        <v/>
      </c>
      <c r="P262" s="15">
        <f t="shared" si="57"/>
        <v>6117</v>
      </c>
      <c r="Q262" s="12"/>
      <c r="AC262" s="2">
        <f>TRUNC(AE262*옵션!$B$36/100,1)</f>
        <v>152.1</v>
      </c>
      <c r="AD262" s="2">
        <f>TRUNC(SUM(L255:L260))</f>
        <v>5071</v>
      </c>
      <c r="AE262" s="2">
        <f>TRUNC(SUM(AE255:AE261))</f>
        <v>5071</v>
      </c>
    </row>
    <row r="263" spans="1:31" ht="23.25" customHeight="1">
      <c r="D263" s="12"/>
      <c r="E263" s="12"/>
      <c r="F263" s="19"/>
      <c r="G263" s="15"/>
      <c r="H263" s="15"/>
      <c r="I263" s="36"/>
      <c r="J263" s="15"/>
      <c r="K263" s="15"/>
      <c r="L263" s="36"/>
      <c r="M263" s="15"/>
      <c r="N263" s="36"/>
      <c r="O263" s="15"/>
      <c r="P263" s="15"/>
      <c r="Q263" s="12"/>
    </row>
    <row r="264" spans="1:31" ht="23.25" customHeight="1">
      <c r="A264" s="13" t="s">
        <v>880</v>
      </c>
      <c r="B264" s="13" t="s">
        <v>775</v>
      </c>
      <c r="C264" s="1" t="s">
        <v>881</v>
      </c>
      <c r="D264" s="187" t="s">
        <v>879</v>
      </c>
      <c r="E264" s="189"/>
      <c r="F264" s="19"/>
      <c r="G264" s="15"/>
      <c r="H264" s="15"/>
      <c r="I264" s="36"/>
      <c r="J264" s="15"/>
      <c r="K264" s="15"/>
      <c r="L264" s="36"/>
      <c r="M264" s="15"/>
      <c r="N264" s="36"/>
      <c r="O264" s="15"/>
      <c r="P264" s="15"/>
      <c r="Q264" s="12"/>
    </row>
    <row r="265" spans="1:31" ht="23.25" customHeight="1">
      <c r="A265" s="13" t="s">
        <v>396</v>
      </c>
      <c r="B265" s="13" t="s">
        <v>696</v>
      </c>
      <c r="C265" s="1" t="s">
        <v>207</v>
      </c>
      <c r="D265" s="12" t="s">
        <v>208</v>
      </c>
      <c r="E265" s="12" t="s">
        <v>204</v>
      </c>
      <c r="F265" s="19" t="s">
        <v>121</v>
      </c>
      <c r="G265" s="15">
        <v>1</v>
      </c>
      <c r="H265" s="15">
        <f>합산자재!H28</f>
        <v>852</v>
      </c>
      <c r="I265" s="36">
        <f>IF(G265*H265&lt;&gt;0, TRUNC(G265*H265, 1), "")</f>
        <v>852</v>
      </c>
      <c r="J265" s="15">
        <v>1</v>
      </c>
      <c r="K265" s="15">
        <f>합산자재!I28</f>
        <v>0</v>
      </c>
      <c r="L265" s="36" t="str">
        <f t="shared" ref="L265:L270" si="58">IF(G265*K265&lt;&gt;0, TRUNC(G265*K265, 1), "")</f>
        <v/>
      </c>
      <c r="M265" s="15">
        <f>합산자재!J28</f>
        <v>0</v>
      </c>
      <c r="N265" s="36" t="str">
        <f t="shared" ref="N265:N270" si="59">IF(G265*M265&lt;&gt;0, TRUNC(G265*M265, 1), "")</f>
        <v/>
      </c>
      <c r="O265" s="15">
        <f t="shared" ref="O265:O271" si="60">IF((H265+K265+M265)=0, "", (H265+K265+M265))</f>
        <v>852</v>
      </c>
      <c r="P265" s="15">
        <f t="shared" ref="P265:P271" si="61">IF(SUM(I265,L265,N265)&lt;&gt;0,SUM(I265,L265,N265),"")</f>
        <v>852</v>
      </c>
      <c r="Q265" s="12"/>
      <c r="AC265" s="2">
        <f>G265*H265</f>
        <v>852</v>
      </c>
    </row>
    <row r="266" spans="1:31" ht="23.25" customHeight="1">
      <c r="A266" s="13" t="s">
        <v>396</v>
      </c>
      <c r="B266" s="13" t="s">
        <v>696</v>
      </c>
      <c r="C266" s="1" t="s">
        <v>207</v>
      </c>
      <c r="D266" s="12" t="s">
        <v>208</v>
      </c>
      <c r="E266" s="12" t="s">
        <v>204</v>
      </c>
      <c r="F266" s="19" t="s">
        <v>121</v>
      </c>
      <c r="G266" s="15">
        <v>7.4999999999999997E-2</v>
      </c>
      <c r="H266" s="15">
        <f>합산자재!H28</f>
        <v>852</v>
      </c>
      <c r="I266" s="36">
        <f>IF(G266*H266&lt;&gt;0, TRUNC(G266*H266, 1), "")</f>
        <v>63.9</v>
      </c>
      <c r="J266" s="15">
        <v>7.4999999999999997E-2</v>
      </c>
      <c r="K266" s="15">
        <f>합산자재!I28</f>
        <v>0</v>
      </c>
      <c r="L266" s="36" t="str">
        <f t="shared" si="58"/>
        <v/>
      </c>
      <c r="M266" s="15">
        <f>합산자재!J28</f>
        <v>0</v>
      </c>
      <c r="N266" s="36" t="str">
        <f t="shared" si="59"/>
        <v/>
      </c>
      <c r="O266" s="15">
        <f t="shared" si="60"/>
        <v>852</v>
      </c>
      <c r="P266" s="15">
        <f t="shared" si="61"/>
        <v>63.9</v>
      </c>
      <c r="Q266" s="12"/>
    </row>
    <row r="267" spans="1:31" ht="23.25" customHeight="1">
      <c r="A267" s="13" t="s">
        <v>763</v>
      </c>
      <c r="B267" s="13" t="s">
        <v>696</v>
      </c>
      <c r="C267" s="1" t="s">
        <v>764</v>
      </c>
      <c r="D267" s="12" t="s">
        <v>765</v>
      </c>
      <c r="E267" s="12" t="s">
        <v>766</v>
      </c>
      <c r="F267" s="19" t="s">
        <v>298</v>
      </c>
      <c r="G267" s="15">
        <v>1</v>
      </c>
      <c r="H267" s="15">
        <f>IF(TRUNC((AD267+AC267)/$AD$3,1)*$AD$3-AD267 &lt;0, AC267, TRUNC((AD267+AC267)/$AD$3,1)*$AD$3-AD267)</f>
        <v>17</v>
      </c>
      <c r="I267" s="36">
        <f>H267</f>
        <v>17</v>
      </c>
      <c r="J267" s="15">
        <v>1</v>
      </c>
      <c r="K267" s="15"/>
      <c r="L267" s="36" t="str">
        <f t="shared" si="58"/>
        <v/>
      </c>
      <c r="M267" s="15"/>
      <c r="N267" s="36" t="str">
        <f t="shared" si="59"/>
        <v/>
      </c>
      <c r="O267" s="15">
        <f t="shared" si="60"/>
        <v>17</v>
      </c>
      <c r="P267" s="15">
        <f t="shared" si="61"/>
        <v>17</v>
      </c>
      <c r="Q267" s="12"/>
      <c r="AC267" s="2">
        <f>TRUNC(TRUNC(SUM(AC264:AC266))*옵션!$B$33/100,1)</f>
        <v>17</v>
      </c>
      <c r="AD267" s="2">
        <f>TRUNC(SUM(I264:I266))+TRUNC(SUM(N264:N266))</f>
        <v>915</v>
      </c>
    </row>
    <row r="268" spans="1:31" ht="23.25" customHeight="1">
      <c r="A268" s="13" t="s">
        <v>448</v>
      </c>
      <c r="B268" s="13" t="s">
        <v>696</v>
      </c>
      <c r="C268" s="1" t="s">
        <v>361</v>
      </c>
      <c r="D268" s="12" t="s">
        <v>350</v>
      </c>
      <c r="E268" s="12" t="s">
        <v>362</v>
      </c>
      <c r="F268" s="19" t="s">
        <v>352</v>
      </c>
      <c r="G268" s="15">
        <f>일위노임!G127</f>
        <v>9.1999999999999998E-3</v>
      </c>
      <c r="H268" s="15">
        <f>합산자재!H77</f>
        <v>0</v>
      </c>
      <c r="I268" s="36" t="str">
        <f>IF(G268*H268&lt;&gt;0, TRUNC(G268*H268, 1), "")</f>
        <v/>
      </c>
      <c r="J268" s="15">
        <v>9.1999999999999998E-3</v>
      </c>
      <c r="K268" s="15">
        <f>합산자재!I77</f>
        <v>444142</v>
      </c>
      <c r="L268" s="36">
        <f t="shared" si="58"/>
        <v>4086.1</v>
      </c>
      <c r="M268" s="15">
        <f>합산자재!J77</f>
        <v>0</v>
      </c>
      <c r="N268" s="36" t="str">
        <f t="shared" si="59"/>
        <v/>
      </c>
      <c r="O268" s="15">
        <f t="shared" si="60"/>
        <v>444142</v>
      </c>
      <c r="P268" s="15">
        <f t="shared" si="61"/>
        <v>4086.1</v>
      </c>
      <c r="Q268" s="12"/>
      <c r="AE268" s="2">
        <f>L268</f>
        <v>4086.1</v>
      </c>
    </row>
    <row r="269" spans="1:31" ht="23.25" customHeight="1">
      <c r="A269" s="13" t="s">
        <v>450</v>
      </c>
      <c r="B269" s="13" t="s">
        <v>696</v>
      </c>
      <c r="C269" s="1" t="s">
        <v>365</v>
      </c>
      <c r="D269" s="12" t="s">
        <v>350</v>
      </c>
      <c r="E269" s="12" t="s">
        <v>366</v>
      </c>
      <c r="F269" s="19" t="s">
        <v>352</v>
      </c>
      <c r="G269" s="15">
        <f>일위노임!G128</f>
        <v>4.5999999999999999E-3</v>
      </c>
      <c r="H269" s="15">
        <f>합산자재!H79</f>
        <v>0</v>
      </c>
      <c r="I269" s="36" t="str">
        <f>IF(G269*H269&lt;&gt;0, TRUNC(G269*H269, 1), "")</f>
        <v/>
      </c>
      <c r="J269" s="15">
        <v>4.5999999999999999E-3</v>
      </c>
      <c r="K269" s="15">
        <f>합산자재!I79</f>
        <v>214222</v>
      </c>
      <c r="L269" s="36">
        <f t="shared" si="58"/>
        <v>985.4</v>
      </c>
      <c r="M269" s="15">
        <f>합산자재!J79</f>
        <v>0</v>
      </c>
      <c r="N269" s="36" t="str">
        <f t="shared" si="59"/>
        <v/>
      </c>
      <c r="O269" s="15">
        <f t="shared" si="60"/>
        <v>214222</v>
      </c>
      <c r="P269" s="15">
        <f t="shared" si="61"/>
        <v>985.4</v>
      </c>
      <c r="Q269" s="12"/>
      <c r="AE269" s="2">
        <f>L269</f>
        <v>985.4</v>
      </c>
    </row>
    <row r="270" spans="1:31" ht="23.25" customHeight="1">
      <c r="A270" s="13" t="s">
        <v>759</v>
      </c>
      <c r="B270" s="13" t="s">
        <v>696</v>
      </c>
      <c r="C270" s="1" t="s">
        <v>760</v>
      </c>
      <c r="D270" s="12" t="s">
        <v>761</v>
      </c>
      <c r="E270" s="12" t="s">
        <v>762</v>
      </c>
      <c r="F270" s="19" t="s">
        <v>298</v>
      </c>
      <c r="G270" s="15">
        <v>1</v>
      </c>
      <c r="H270" s="15">
        <f>IF(TRUNC((AD271+AC271)/$AE$3,1)*$AE$3-AD271 &lt;0, AC271, TRUNC((AD271+AC271)/$AE$3,1)*$AE$3-AD271)</f>
        <v>152.10000000000036</v>
      </c>
      <c r="I270" s="36">
        <f>H270</f>
        <v>152.10000000000036</v>
      </c>
      <c r="J270" s="15">
        <v>1</v>
      </c>
      <c r="K270" s="15"/>
      <c r="L270" s="36" t="str">
        <f t="shared" si="58"/>
        <v/>
      </c>
      <c r="M270" s="15"/>
      <c r="N270" s="36" t="str">
        <f t="shared" si="59"/>
        <v/>
      </c>
      <c r="O270" s="15">
        <f t="shared" si="60"/>
        <v>152.10000000000036</v>
      </c>
      <c r="P270" s="15">
        <f t="shared" si="61"/>
        <v>152.10000000000036</v>
      </c>
      <c r="Q270" s="12"/>
    </row>
    <row r="271" spans="1:31" ht="23.25" customHeight="1">
      <c r="B271" s="13" t="s">
        <v>755</v>
      </c>
      <c r="D271" s="12" t="s">
        <v>756</v>
      </c>
      <c r="E271" s="12"/>
      <c r="F271" s="19"/>
      <c r="G271" s="15"/>
      <c r="H271" s="15"/>
      <c r="I271" s="36">
        <f>TRUNC(SUM(I264:I270))</f>
        <v>1085</v>
      </c>
      <c r="J271" s="15"/>
      <c r="K271" s="15"/>
      <c r="L271" s="36">
        <f>TRUNC(SUM(L264:L270))</f>
        <v>5071</v>
      </c>
      <c r="M271" s="15"/>
      <c r="N271" s="36">
        <f>TRUNC(SUM(N264:N270))</f>
        <v>0</v>
      </c>
      <c r="O271" s="15" t="str">
        <f t="shared" si="60"/>
        <v/>
      </c>
      <c r="P271" s="15">
        <f t="shared" si="61"/>
        <v>6156</v>
      </c>
      <c r="Q271" s="12"/>
      <c r="AC271" s="2">
        <f>TRUNC(AE271*옵션!$B$36/100,1)</f>
        <v>152.1</v>
      </c>
      <c r="AD271" s="2">
        <f>TRUNC(SUM(L264:L269))</f>
        <v>5071</v>
      </c>
      <c r="AE271" s="2">
        <f>TRUNC(SUM(AE264:AE270))</f>
        <v>5071</v>
      </c>
    </row>
    <row r="272" spans="1:31" ht="23.25" customHeight="1">
      <c r="D272" s="12"/>
      <c r="E272" s="12"/>
      <c r="F272" s="19"/>
      <c r="G272" s="15"/>
      <c r="H272" s="15"/>
      <c r="I272" s="36"/>
      <c r="J272" s="15"/>
      <c r="K272" s="15"/>
      <c r="L272" s="36"/>
      <c r="M272" s="15"/>
      <c r="N272" s="36"/>
      <c r="O272" s="15"/>
      <c r="P272" s="15"/>
      <c r="Q272" s="12"/>
    </row>
    <row r="273" spans="1:31" ht="23.25" customHeight="1">
      <c r="A273" s="13" t="s">
        <v>883</v>
      </c>
      <c r="B273" s="13" t="s">
        <v>775</v>
      </c>
      <c r="C273" s="1" t="s">
        <v>884</v>
      </c>
      <c r="D273" s="187" t="s">
        <v>882</v>
      </c>
      <c r="E273" s="189"/>
      <c r="F273" s="19"/>
      <c r="G273" s="15"/>
      <c r="H273" s="15"/>
      <c r="I273" s="36"/>
      <c r="J273" s="15"/>
      <c r="K273" s="15"/>
      <c r="L273" s="36"/>
      <c r="M273" s="15"/>
      <c r="N273" s="36"/>
      <c r="O273" s="15"/>
      <c r="P273" s="15"/>
      <c r="Q273" s="12"/>
    </row>
    <row r="274" spans="1:31" ht="23.25" customHeight="1">
      <c r="A274" s="13" t="s">
        <v>431</v>
      </c>
      <c r="B274" s="13" t="s">
        <v>699</v>
      </c>
      <c r="C274" s="1" t="s">
        <v>319</v>
      </c>
      <c r="D274" s="12" t="s">
        <v>320</v>
      </c>
      <c r="E274" s="12" t="s">
        <v>321</v>
      </c>
      <c r="F274" s="19" t="s">
        <v>143</v>
      </c>
      <c r="G274" s="15">
        <v>1</v>
      </c>
      <c r="H274" s="15">
        <f>합산자재!H63</f>
        <v>0</v>
      </c>
      <c r="I274" s="36" t="str">
        <f>IF(G274*H274&lt;&gt;0, TRUNC(G274*H274, 1), "")</f>
        <v/>
      </c>
      <c r="J274" s="15">
        <v>1</v>
      </c>
      <c r="K274" s="15">
        <f>합산자재!I63</f>
        <v>0</v>
      </c>
      <c r="L274" s="36" t="str">
        <f>IF(G274*K274&lt;&gt;0, TRUNC(G274*K274, 1), "")</f>
        <v/>
      </c>
      <c r="M274" s="15">
        <f>합산자재!J63</f>
        <v>0</v>
      </c>
      <c r="N274" s="36" t="str">
        <f>IF(G274*M274&lt;&gt;0, TRUNC(G274*M274, 1), "")</f>
        <v/>
      </c>
      <c r="O274" s="15" t="str">
        <f>IF((H274+K274+M274)=0, "", (H274+K274+M274))</f>
        <v/>
      </c>
      <c r="P274" s="15" t="str">
        <f>IF(SUM(I274,L274,N274)&lt;&gt;0,SUM(I274,L274,N274),"")</f>
        <v/>
      </c>
      <c r="Q274" s="12"/>
    </row>
    <row r="275" spans="1:31" ht="23.25" customHeight="1">
      <c r="A275" s="13" t="s">
        <v>444</v>
      </c>
      <c r="B275" s="13" t="s">
        <v>699</v>
      </c>
      <c r="C275" s="1" t="s">
        <v>353</v>
      </c>
      <c r="D275" s="12" t="s">
        <v>350</v>
      </c>
      <c r="E275" s="12" t="s">
        <v>354</v>
      </c>
      <c r="F275" s="19" t="s">
        <v>352</v>
      </c>
      <c r="G275" s="15">
        <f>일위노임!G132</f>
        <v>0.1</v>
      </c>
      <c r="H275" s="15">
        <f>합산자재!H73</f>
        <v>0</v>
      </c>
      <c r="I275" s="36" t="str">
        <f>IF(G275*H275&lt;&gt;0, TRUNC(G275*H275, 1), "")</f>
        <v/>
      </c>
      <c r="J275" s="15">
        <v>0.1</v>
      </c>
      <c r="K275" s="15">
        <f>합산자재!I73</f>
        <v>414944</v>
      </c>
      <c r="L275" s="36">
        <f>IF(G275*K275&lt;&gt;0, TRUNC(G275*K275, 1), "")</f>
        <v>41494.400000000001</v>
      </c>
      <c r="M275" s="15">
        <f>합산자재!J73</f>
        <v>0</v>
      </c>
      <c r="N275" s="36" t="str">
        <f>IF(G275*M275&lt;&gt;0, TRUNC(G275*M275, 1), "")</f>
        <v/>
      </c>
      <c r="O275" s="15">
        <f>IF((H275+K275+M275)=0, "", (H275+K275+M275))</f>
        <v>414944</v>
      </c>
      <c r="P275" s="15">
        <f>IF(SUM(I275,L275,N275)&lt;&gt;0,SUM(I275,L275,N275),"")</f>
        <v>41494.400000000001</v>
      </c>
      <c r="Q275" s="12"/>
      <c r="AE275" s="2">
        <f>L275</f>
        <v>41494.400000000001</v>
      </c>
    </row>
    <row r="276" spans="1:31" ht="23.25" customHeight="1">
      <c r="A276" s="13" t="s">
        <v>449</v>
      </c>
      <c r="B276" s="13" t="s">
        <v>699</v>
      </c>
      <c r="C276" s="1" t="s">
        <v>363</v>
      </c>
      <c r="D276" s="12" t="s">
        <v>350</v>
      </c>
      <c r="E276" s="12" t="s">
        <v>364</v>
      </c>
      <c r="F276" s="19" t="s">
        <v>352</v>
      </c>
      <c r="G276" s="15">
        <f>일위노임!G133</f>
        <v>0.1</v>
      </c>
      <c r="H276" s="15">
        <f>합산자재!H78</f>
        <v>0</v>
      </c>
      <c r="I276" s="36" t="str">
        <f>IF(G276*H276&lt;&gt;0, TRUNC(G276*H276, 1), "")</f>
        <v/>
      </c>
      <c r="J276" s="15">
        <v>0.1</v>
      </c>
      <c r="K276" s="15">
        <f>합산자재!I78</f>
        <v>165545</v>
      </c>
      <c r="L276" s="36">
        <f>IF(G276*K276&lt;&gt;0, TRUNC(G276*K276, 1), "")</f>
        <v>16554.5</v>
      </c>
      <c r="M276" s="15">
        <f>합산자재!J78</f>
        <v>0</v>
      </c>
      <c r="N276" s="36" t="str">
        <f>IF(G276*M276&lt;&gt;0, TRUNC(G276*M276, 1), "")</f>
        <v/>
      </c>
      <c r="O276" s="15">
        <f>IF((H276+K276+M276)=0, "", (H276+K276+M276))</f>
        <v>165545</v>
      </c>
      <c r="P276" s="15">
        <f>IF(SUM(I276,L276,N276)&lt;&gt;0,SUM(I276,L276,N276),"")</f>
        <v>16554.5</v>
      </c>
      <c r="Q276" s="12"/>
      <c r="AE276" s="2">
        <f>L276</f>
        <v>16554.5</v>
      </c>
    </row>
    <row r="277" spans="1:31" ht="23.25" customHeight="1">
      <c r="A277" s="13" t="s">
        <v>759</v>
      </c>
      <c r="B277" s="13" t="s">
        <v>699</v>
      </c>
      <c r="C277" s="1" t="s">
        <v>760</v>
      </c>
      <c r="D277" s="12" t="s">
        <v>761</v>
      </c>
      <c r="E277" s="12" t="s">
        <v>762</v>
      </c>
      <c r="F277" s="19" t="s">
        <v>298</v>
      </c>
      <c r="G277" s="15">
        <v>1</v>
      </c>
      <c r="H277" s="15">
        <f>IF(TRUNC((AD278+AC278)/$AE$3,1)*$AE$3-AD278 &lt;0, AC278, TRUNC((AD278+AC278)/$AE$3,1)*$AE$3-AD278)</f>
        <v>1741.4000000000015</v>
      </c>
      <c r="I277" s="36">
        <f>H277</f>
        <v>1741.4000000000015</v>
      </c>
      <c r="J277" s="15">
        <v>1</v>
      </c>
      <c r="K277" s="15"/>
      <c r="L277" s="36" t="str">
        <f>IF(G277*K277&lt;&gt;0, TRUNC(G277*K277, 1), "")</f>
        <v/>
      </c>
      <c r="M277" s="15"/>
      <c r="N277" s="36" t="str">
        <f>IF(G277*M277&lt;&gt;0, TRUNC(G277*M277, 1), "")</f>
        <v/>
      </c>
      <c r="O277" s="15">
        <f>IF((H277+K277+M277)=0, "", (H277+K277+M277))</f>
        <v>1741.4000000000015</v>
      </c>
      <c r="P277" s="15">
        <f>IF(SUM(I277,L277,N277)&lt;&gt;0,SUM(I277,L277,N277),"")</f>
        <v>1741.4000000000015</v>
      </c>
      <c r="Q277" s="12"/>
    </row>
    <row r="278" spans="1:31" ht="23.25" customHeight="1">
      <c r="B278" s="13" t="s">
        <v>755</v>
      </c>
      <c r="D278" s="12" t="s">
        <v>756</v>
      </c>
      <c r="E278" s="12"/>
      <c r="F278" s="19"/>
      <c r="G278" s="15"/>
      <c r="H278" s="15"/>
      <c r="I278" s="36">
        <f>TRUNC(SUM(I273:I277))</f>
        <v>1741</v>
      </c>
      <c r="J278" s="15"/>
      <c r="K278" s="15"/>
      <c r="L278" s="36">
        <f>TRUNC(SUM(L273:L277))</f>
        <v>58048</v>
      </c>
      <c r="M278" s="15"/>
      <c r="N278" s="36">
        <f>TRUNC(SUM(N273:N277))</f>
        <v>0</v>
      </c>
      <c r="O278" s="15" t="str">
        <f>IF((H278+K278+M278)=0, "", (H278+K278+M278))</f>
        <v/>
      </c>
      <c r="P278" s="15">
        <f>IF(SUM(I278,L278,N278)&lt;&gt;0,SUM(I278,L278,N278),"")</f>
        <v>59789</v>
      </c>
      <c r="Q278" s="12"/>
      <c r="AC278" s="2">
        <f>TRUNC(AE278*옵션!$B$36/100,1)</f>
        <v>1741.4</v>
      </c>
      <c r="AD278" s="2">
        <f>TRUNC(SUM(L273:L276))</f>
        <v>58048</v>
      </c>
      <c r="AE278" s="2">
        <f>TRUNC(SUM(AE273:AE277))</f>
        <v>58048</v>
      </c>
    </row>
    <row r="279" spans="1:31" ht="23.25" customHeight="1">
      <c r="D279" s="12"/>
      <c r="E279" s="12"/>
      <c r="F279" s="19"/>
      <c r="G279" s="15"/>
      <c r="H279" s="15"/>
      <c r="I279" s="36"/>
      <c r="J279" s="15"/>
      <c r="K279" s="15"/>
      <c r="L279" s="36"/>
      <c r="M279" s="15"/>
      <c r="N279" s="36"/>
      <c r="O279" s="15"/>
      <c r="P279" s="15"/>
      <c r="Q279" s="12"/>
    </row>
    <row r="280" spans="1:31" ht="23.25" customHeight="1">
      <c r="A280" s="13" t="s">
        <v>886</v>
      </c>
      <c r="B280" s="13" t="s">
        <v>775</v>
      </c>
      <c r="C280" s="1" t="s">
        <v>887</v>
      </c>
      <c r="D280" s="187" t="s">
        <v>885</v>
      </c>
      <c r="E280" s="189"/>
      <c r="F280" s="19"/>
      <c r="G280" s="15"/>
      <c r="H280" s="15"/>
      <c r="I280" s="36"/>
      <c r="J280" s="15"/>
      <c r="K280" s="15"/>
      <c r="L280" s="36"/>
      <c r="M280" s="15"/>
      <c r="N280" s="36"/>
      <c r="O280" s="15"/>
      <c r="P280" s="15"/>
      <c r="Q280" s="12"/>
    </row>
    <row r="281" spans="1:31" ht="23.25" customHeight="1">
      <c r="A281" s="13" t="s">
        <v>433</v>
      </c>
      <c r="B281" s="13" t="s">
        <v>704</v>
      </c>
      <c r="C281" s="1" t="s">
        <v>325</v>
      </c>
      <c r="D281" s="12" t="s">
        <v>326</v>
      </c>
      <c r="E281" s="12" t="s">
        <v>327</v>
      </c>
      <c r="F281" s="19" t="s">
        <v>143</v>
      </c>
      <c r="G281" s="15">
        <v>1</v>
      </c>
      <c r="H281" s="15">
        <f>합산자재!H65</f>
        <v>0</v>
      </c>
      <c r="I281" s="36" t="str">
        <f>IF(G281*H281&lt;&gt;0, TRUNC(G281*H281, 1), "")</f>
        <v/>
      </c>
      <c r="J281" s="15">
        <v>1</v>
      </c>
      <c r="K281" s="15">
        <f>합산자재!I65</f>
        <v>0</v>
      </c>
      <c r="L281" s="36" t="str">
        <f>IF(G281*K281&lt;&gt;0, TRUNC(G281*K281, 1), "")</f>
        <v/>
      </c>
      <c r="M281" s="15">
        <f>합산자재!J65</f>
        <v>0</v>
      </c>
      <c r="N281" s="36" t="str">
        <f>IF(G281*M281&lt;&gt;0, TRUNC(G281*M281, 1), "")</f>
        <v/>
      </c>
      <c r="O281" s="15" t="str">
        <f>IF((H281+K281+M281)=0, "", (H281+K281+M281))</f>
        <v/>
      </c>
      <c r="P281" s="15" t="str">
        <f>IF(SUM(I281,L281,N281)&lt;&gt;0,SUM(I281,L281,N281),"")</f>
        <v/>
      </c>
      <c r="Q281" s="12"/>
    </row>
    <row r="282" spans="1:31" ht="23.25" customHeight="1">
      <c r="A282" s="13" t="s">
        <v>444</v>
      </c>
      <c r="B282" s="13" t="s">
        <v>704</v>
      </c>
      <c r="C282" s="1" t="s">
        <v>353</v>
      </c>
      <c r="D282" s="12" t="s">
        <v>350</v>
      </c>
      <c r="E282" s="12" t="s">
        <v>354</v>
      </c>
      <c r="F282" s="19" t="s">
        <v>352</v>
      </c>
      <c r="G282" s="15">
        <f>일위노임!G137</f>
        <v>0.05</v>
      </c>
      <c r="H282" s="15">
        <f>합산자재!H73</f>
        <v>0</v>
      </c>
      <c r="I282" s="36" t="str">
        <f>IF(G282*H282&lt;&gt;0, TRUNC(G282*H282, 1), "")</f>
        <v/>
      </c>
      <c r="J282" s="15">
        <v>0.05</v>
      </c>
      <c r="K282" s="15">
        <f>합산자재!I73</f>
        <v>414944</v>
      </c>
      <c r="L282" s="36">
        <f>IF(G282*K282&lt;&gt;0, TRUNC(G282*K282, 1), "")</f>
        <v>20747.2</v>
      </c>
      <c r="M282" s="15">
        <f>합산자재!J73</f>
        <v>0</v>
      </c>
      <c r="N282" s="36" t="str">
        <f>IF(G282*M282&lt;&gt;0, TRUNC(G282*M282, 1), "")</f>
        <v/>
      </c>
      <c r="O282" s="15">
        <f>IF((H282+K282+M282)=0, "", (H282+K282+M282))</f>
        <v>414944</v>
      </c>
      <c r="P282" s="15">
        <f>IF(SUM(I282,L282,N282)&lt;&gt;0,SUM(I282,L282,N282),"")</f>
        <v>20747.2</v>
      </c>
      <c r="Q282" s="12"/>
      <c r="AE282" s="2">
        <f>L282</f>
        <v>20747.2</v>
      </c>
    </row>
    <row r="283" spans="1:31" ht="23.25" customHeight="1">
      <c r="A283" s="13" t="s">
        <v>449</v>
      </c>
      <c r="B283" s="13" t="s">
        <v>704</v>
      </c>
      <c r="C283" s="1" t="s">
        <v>363</v>
      </c>
      <c r="D283" s="12" t="s">
        <v>350</v>
      </c>
      <c r="E283" s="12" t="s">
        <v>364</v>
      </c>
      <c r="F283" s="19" t="s">
        <v>352</v>
      </c>
      <c r="G283" s="15">
        <f>일위노임!G138</f>
        <v>0.03</v>
      </c>
      <c r="H283" s="15">
        <f>합산자재!H78</f>
        <v>0</v>
      </c>
      <c r="I283" s="36" t="str">
        <f>IF(G283*H283&lt;&gt;0, TRUNC(G283*H283, 1), "")</f>
        <v/>
      </c>
      <c r="J283" s="15">
        <v>0.03</v>
      </c>
      <c r="K283" s="15">
        <f>합산자재!I78</f>
        <v>165545</v>
      </c>
      <c r="L283" s="36">
        <f>IF(G283*K283&lt;&gt;0, TRUNC(G283*K283, 1), "")</f>
        <v>4966.3</v>
      </c>
      <c r="M283" s="15">
        <f>합산자재!J78</f>
        <v>0</v>
      </c>
      <c r="N283" s="36" t="str">
        <f>IF(G283*M283&lt;&gt;0, TRUNC(G283*M283, 1), "")</f>
        <v/>
      </c>
      <c r="O283" s="15">
        <f>IF((H283+K283+M283)=0, "", (H283+K283+M283))</f>
        <v>165545</v>
      </c>
      <c r="P283" s="15">
        <f>IF(SUM(I283,L283,N283)&lt;&gt;0,SUM(I283,L283,N283),"")</f>
        <v>4966.3</v>
      </c>
      <c r="Q283" s="12"/>
      <c r="AE283" s="2">
        <f>L283</f>
        <v>4966.3</v>
      </c>
    </row>
    <row r="284" spans="1:31" ht="23.25" customHeight="1">
      <c r="A284" s="13" t="s">
        <v>759</v>
      </c>
      <c r="B284" s="13" t="s">
        <v>704</v>
      </c>
      <c r="C284" s="1" t="s">
        <v>760</v>
      </c>
      <c r="D284" s="12" t="s">
        <v>761</v>
      </c>
      <c r="E284" s="12" t="s">
        <v>762</v>
      </c>
      <c r="F284" s="19" t="s">
        <v>298</v>
      </c>
      <c r="G284" s="15">
        <v>1</v>
      </c>
      <c r="H284" s="15">
        <f>IF(TRUNC((AD285+AC285)/$AE$3,1)*$AE$3-AD285 &lt;0, AC285, TRUNC((AD285+AC285)/$AE$3,1)*$AE$3-AD285)</f>
        <v>771.29999999999927</v>
      </c>
      <c r="I284" s="36">
        <f>H284</f>
        <v>771.29999999999927</v>
      </c>
      <c r="J284" s="15">
        <v>1</v>
      </c>
      <c r="K284" s="15"/>
      <c r="L284" s="36" t="str">
        <f>IF(G284*K284&lt;&gt;0, TRUNC(G284*K284, 1), "")</f>
        <v/>
      </c>
      <c r="M284" s="15"/>
      <c r="N284" s="36" t="str">
        <f>IF(G284*M284&lt;&gt;0, TRUNC(G284*M284, 1), "")</f>
        <v/>
      </c>
      <c r="O284" s="15">
        <f>IF((H284+K284+M284)=0, "", (H284+K284+M284))</f>
        <v>771.29999999999927</v>
      </c>
      <c r="P284" s="15">
        <f>IF(SUM(I284,L284,N284)&lt;&gt;0,SUM(I284,L284,N284),"")</f>
        <v>771.29999999999927</v>
      </c>
      <c r="Q284" s="12"/>
    </row>
    <row r="285" spans="1:31" ht="23.25" customHeight="1">
      <c r="B285" s="13" t="s">
        <v>755</v>
      </c>
      <c r="D285" s="12" t="s">
        <v>756</v>
      </c>
      <c r="E285" s="12"/>
      <c r="F285" s="19"/>
      <c r="G285" s="15"/>
      <c r="H285" s="15"/>
      <c r="I285" s="36">
        <f>TRUNC(SUM(I280:I284))</f>
        <v>771</v>
      </c>
      <c r="J285" s="15"/>
      <c r="K285" s="15"/>
      <c r="L285" s="36">
        <f>TRUNC(SUM(L280:L284))</f>
        <v>25713</v>
      </c>
      <c r="M285" s="15"/>
      <c r="N285" s="36">
        <f>TRUNC(SUM(N280:N284))</f>
        <v>0</v>
      </c>
      <c r="O285" s="15" t="str">
        <f>IF((H285+K285+M285)=0, "", (H285+K285+M285))</f>
        <v/>
      </c>
      <c r="P285" s="15">
        <f>IF(SUM(I285,L285,N285)&lt;&gt;0,SUM(I285,L285,N285),"")</f>
        <v>26484</v>
      </c>
      <c r="Q285" s="12"/>
      <c r="AC285" s="2">
        <f>TRUNC(AE285*옵션!$B$36/100,1)</f>
        <v>771.3</v>
      </c>
      <c r="AD285" s="2">
        <f>TRUNC(SUM(L280:L283))</f>
        <v>25713</v>
      </c>
      <c r="AE285" s="2">
        <f>TRUNC(SUM(AE280:AE284))</f>
        <v>25713</v>
      </c>
    </row>
    <row r="286" spans="1:31" ht="23.25" customHeight="1">
      <c r="D286" s="12"/>
      <c r="E286" s="12"/>
      <c r="F286" s="19"/>
      <c r="G286" s="15"/>
      <c r="H286" s="15"/>
      <c r="I286" s="36"/>
      <c r="J286" s="15"/>
      <c r="K286" s="15"/>
      <c r="L286" s="36"/>
      <c r="M286" s="15"/>
      <c r="N286" s="36"/>
      <c r="O286" s="15"/>
      <c r="P286" s="15"/>
      <c r="Q286" s="12"/>
    </row>
    <row r="287" spans="1:31" ht="23.25" customHeight="1">
      <c r="A287" s="13" t="s">
        <v>889</v>
      </c>
      <c r="B287" s="13" t="s">
        <v>775</v>
      </c>
      <c r="C287" s="1" t="s">
        <v>890</v>
      </c>
      <c r="D287" s="187" t="s">
        <v>888</v>
      </c>
      <c r="E287" s="189"/>
      <c r="F287" s="19"/>
      <c r="G287" s="15"/>
      <c r="H287" s="15"/>
      <c r="I287" s="36"/>
      <c r="J287" s="15"/>
      <c r="K287" s="15"/>
      <c r="L287" s="36"/>
      <c r="M287" s="15"/>
      <c r="N287" s="36"/>
      <c r="O287" s="15"/>
      <c r="P287" s="15"/>
      <c r="Q287" s="12"/>
    </row>
    <row r="288" spans="1:31" ht="23.25" customHeight="1">
      <c r="A288" s="13" t="s">
        <v>448</v>
      </c>
      <c r="B288" s="13" t="s">
        <v>708</v>
      </c>
      <c r="C288" s="1" t="s">
        <v>361</v>
      </c>
      <c r="D288" s="12" t="s">
        <v>350</v>
      </c>
      <c r="E288" s="12" t="s">
        <v>362</v>
      </c>
      <c r="F288" s="19" t="s">
        <v>352</v>
      </c>
      <c r="G288" s="15">
        <f>일위노임!G142</f>
        <v>0.48</v>
      </c>
      <c r="H288" s="15">
        <f>합산자재!H77</f>
        <v>0</v>
      </c>
      <c r="I288" s="36" t="str">
        <f>IF(G288*H288&lt;&gt;0, TRUNC(G288*H288, 1), "")</f>
        <v/>
      </c>
      <c r="J288" s="15">
        <v>0.48</v>
      </c>
      <c r="K288" s="15">
        <f>합산자재!I77</f>
        <v>444142</v>
      </c>
      <c r="L288" s="36">
        <f>IF(G288*K288&lt;&gt;0, TRUNC(G288*K288, 1), "")</f>
        <v>213188.1</v>
      </c>
      <c r="M288" s="15">
        <f>합산자재!J77</f>
        <v>0</v>
      </c>
      <c r="N288" s="36" t="str">
        <f>IF(G288*M288&lt;&gt;0, TRUNC(G288*M288, 1), "")</f>
        <v/>
      </c>
      <c r="O288" s="15">
        <f>IF((H288+K288+M288)=0, "", (H288+K288+M288))</f>
        <v>444142</v>
      </c>
      <c r="P288" s="15">
        <f>IF(SUM(I288,L288,N288)&lt;&gt;0,SUM(I288,L288,N288),"")</f>
        <v>213188.1</v>
      </c>
      <c r="Q288" s="12"/>
      <c r="AE288" s="2">
        <f>L288</f>
        <v>213188.1</v>
      </c>
    </row>
    <row r="289" spans="1:31" ht="23.25" customHeight="1">
      <c r="A289" s="13" t="s">
        <v>450</v>
      </c>
      <c r="B289" s="13" t="s">
        <v>708</v>
      </c>
      <c r="C289" s="1" t="s">
        <v>365</v>
      </c>
      <c r="D289" s="12" t="s">
        <v>350</v>
      </c>
      <c r="E289" s="12" t="s">
        <v>366</v>
      </c>
      <c r="F289" s="19" t="s">
        <v>352</v>
      </c>
      <c r="G289" s="15">
        <f>일위노임!G143</f>
        <v>0.4</v>
      </c>
      <c r="H289" s="15">
        <f>합산자재!H79</f>
        <v>0</v>
      </c>
      <c r="I289" s="36" t="str">
        <f>IF(G289*H289&lt;&gt;0, TRUNC(G289*H289, 1), "")</f>
        <v/>
      </c>
      <c r="J289" s="15">
        <v>0.4</v>
      </c>
      <c r="K289" s="15">
        <f>합산자재!I79</f>
        <v>214222</v>
      </c>
      <c r="L289" s="36">
        <f>IF(G289*K289&lt;&gt;0, TRUNC(G289*K289, 1), "")</f>
        <v>85688.8</v>
      </c>
      <c r="M289" s="15">
        <f>합산자재!J79</f>
        <v>0</v>
      </c>
      <c r="N289" s="36" t="str">
        <f>IF(G289*M289&lt;&gt;0, TRUNC(G289*M289, 1), "")</f>
        <v/>
      </c>
      <c r="O289" s="15">
        <f>IF((H289+K289+M289)=0, "", (H289+K289+M289))</f>
        <v>214222</v>
      </c>
      <c r="P289" s="15">
        <f>IF(SUM(I289,L289,N289)&lt;&gt;0,SUM(I289,L289,N289),"")</f>
        <v>85688.8</v>
      </c>
      <c r="Q289" s="12"/>
      <c r="AE289" s="2">
        <f>L289</f>
        <v>85688.8</v>
      </c>
    </row>
    <row r="290" spans="1:31" ht="23.25" customHeight="1">
      <c r="A290" s="13" t="s">
        <v>759</v>
      </c>
      <c r="B290" s="13" t="s">
        <v>708</v>
      </c>
      <c r="C290" s="1" t="s">
        <v>760</v>
      </c>
      <c r="D290" s="12" t="s">
        <v>761</v>
      </c>
      <c r="E290" s="12" t="s">
        <v>762</v>
      </c>
      <c r="F290" s="19" t="s">
        <v>298</v>
      </c>
      <c r="G290" s="15">
        <v>1</v>
      </c>
      <c r="H290" s="15">
        <f>IF(TRUNC((AD291+AC291)/$AE$3,1)*$AE$3-AD291 &lt;0, AC291, TRUNC((AD291+AC291)/$AE$3,1)*$AE$3-AD291)</f>
        <v>8966.2000000000116</v>
      </c>
      <c r="I290" s="36">
        <f>H290</f>
        <v>8966.2000000000116</v>
      </c>
      <c r="J290" s="15">
        <v>1</v>
      </c>
      <c r="K290" s="15"/>
      <c r="L290" s="36" t="str">
        <f>IF(G290*K290&lt;&gt;0, TRUNC(G290*K290, 1), "")</f>
        <v/>
      </c>
      <c r="M290" s="15"/>
      <c r="N290" s="36" t="str">
        <f>IF(G290*M290&lt;&gt;0, TRUNC(G290*M290, 1), "")</f>
        <v/>
      </c>
      <c r="O290" s="15">
        <f>IF((H290+K290+M290)=0, "", (H290+K290+M290))</f>
        <v>8966.2000000000116</v>
      </c>
      <c r="P290" s="15">
        <f>IF(SUM(I290,L290,N290)&lt;&gt;0,SUM(I290,L290,N290),"")</f>
        <v>8966.2000000000116</v>
      </c>
      <c r="Q290" s="12"/>
    </row>
    <row r="291" spans="1:31" ht="23.25" customHeight="1">
      <c r="B291" s="13" t="s">
        <v>755</v>
      </c>
      <c r="D291" s="12" t="s">
        <v>756</v>
      </c>
      <c r="E291" s="12"/>
      <c r="F291" s="19"/>
      <c r="G291" s="15"/>
      <c r="H291" s="15"/>
      <c r="I291" s="36">
        <f>TRUNC(SUM(I287:I290))</f>
        <v>8966</v>
      </c>
      <c r="J291" s="15"/>
      <c r="K291" s="15"/>
      <c r="L291" s="36">
        <f>TRUNC(SUM(L287:L290))</f>
        <v>298876</v>
      </c>
      <c r="M291" s="15"/>
      <c r="N291" s="36">
        <f>TRUNC(SUM(N287:N290))</f>
        <v>0</v>
      </c>
      <c r="O291" s="15" t="str">
        <f>IF((H291+K291+M291)=0, "", (H291+K291+M291))</f>
        <v/>
      </c>
      <c r="P291" s="15">
        <f>IF(SUM(I291,L291,N291)&lt;&gt;0,SUM(I291,L291,N291),"")</f>
        <v>307842</v>
      </c>
      <c r="Q291" s="12"/>
      <c r="AC291" s="2">
        <f>TRUNC(AE291*옵션!$B$36/100,1)</f>
        <v>8966.2000000000007</v>
      </c>
      <c r="AD291" s="2">
        <f>TRUNC(SUM(L287:L289))</f>
        <v>298876</v>
      </c>
      <c r="AE291" s="2">
        <f>TRUNC(SUM(AE287:AE290))</f>
        <v>298876</v>
      </c>
    </row>
    <row r="292" spans="1:31" ht="23.25" customHeight="1">
      <c r="D292" s="12"/>
      <c r="E292" s="12"/>
      <c r="F292" s="19"/>
      <c r="G292" s="15"/>
      <c r="H292" s="15"/>
      <c r="I292" s="36"/>
      <c r="J292" s="15"/>
      <c r="K292" s="15"/>
      <c r="L292" s="36"/>
      <c r="M292" s="15"/>
      <c r="N292" s="36"/>
      <c r="O292" s="15"/>
      <c r="P292" s="15"/>
      <c r="Q292" s="12"/>
    </row>
    <row r="293" spans="1:31" ht="23.25" customHeight="1">
      <c r="A293" s="13" t="s">
        <v>892</v>
      </c>
      <c r="B293" s="13" t="s">
        <v>775</v>
      </c>
      <c r="C293" s="1" t="s">
        <v>893</v>
      </c>
      <c r="D293" s="187" t="s">
        <v>891</v>
      </c>
      <c r="E293" s="189"/>
      <c r="F293" s="19"/>
      <c r="G293" s="15"/>
      <c r="H293" s="15"/>
      <c r="I293" s="36"/>
      <c r="J293" s="15"/>
      <c r="K293" s="15"/>
      <c r="L293" s="36"/>
      <c r="M293" s="15"/>
      <c r="N293" s="36"/>
      <c r="O293" s="15"/>
      <c r="P293" s="15"/>
      <c r="Q293" s="12"/>
    </row>
    <row r="294" spans="1:31" ht="23.25" customHeight="1">
      <c r="A294" s="13" t="s">
        <v>448</v>
      </c>
      <c r="B294" s="13" t="s">
        <v>714</v>
      </c>
      <c r="C294" s="1" t="s">
        <v>361</v>
      </c>
      <c r="D294" s="12" t="s">
        <v>350</v>
      </c>
      <c r="E294" s="12" t="s">
        <v>362</v>
      </c>
      <c r="F294" s="19" t="s">
        <v>352</v>
      </c>
      <c r="G294" s="15">
        <f>일위노임!G147</f>
        <v>0.4</v>
      </c>
      <c r="H294" s="15">
        <f>합산자재!H77</f>
        <v>0</v>
      </c>
      <c r="I294" s="36" t="str">
        <f>IF(G294*H294&lt;&gt;0, TRUNC(G294*H294, 1), "")</f>
        <v/>
      </c>
      <c r="J294" s="15">
        <v>0.4</v>
      </c>
      <c r="K294" s="15">
        <f>합산자재!I77</f>
        <v>444142</v>
      </c>
      <c r="L294" s="36">
        <f>IF(G294*K294&lt;&gt;0, TRUNC(G294*K294, 1), "")</f>
        <v>177656.8</v>
      </c>
      <c r="M294" s="15">
        <f>합산자재!J77</f>
        <v>0</v>
      </c>
      <c r="N294" s="36" t="str">
        <f>IF(G294*M294&lt;&gt;0, TRUNC(G294*M294, 1), "")</f>
        <v/>
      </c>
      <c r="O294" s="15">
        <f>IF((H294+K294+M294)=0, "", (H294+K294+M294))</f>
        <v>444142</v>
      </c>
      <c r="P294" s="15">
        <f>IF(SUM(I294,L294,N294)&lt;&gt;0,SUM(I294,L294,N294),"")</f>
        <v>177656.8</v>
      </c>
      <c r="Q294" s="12"/>
      <c r="AE294" s="2">
        <f>L294</f>
        <v>177656.8</v>
      </c>
    </row>
    <row r="295" spans="1:31" ht="23.25" customHeight="1">
      <c r="A295" s="13" t="s">
        <v>450</v>
      </c>
      <c r="B295" s="13" t="s">
        <v>714</v>
      </c>
      <c r="C295" s="1" t="s">
        <v>365</v>
      </c>
      <c r="D295" s="12" t="s">
        <v>350</v>
      </c>
      <c r="E295" s="12" t="s">
        <v>366</v>
      </c>
      <c r="F295" s="19" t="s">
        <v>352</v>
      </c>
      <c r="G295" s="15">
        <f>일위노임!G148</f>
        <v>0.16</v>
      </c>
      <c r="H295" s="15">
        <f>합산자재!H79</f>
        <v>0</v>
      </c>
      <c r="I295" s="36" t="str">
        <f>IF(G295*H295&lt;&gt;0, TRUNC(G295*H295, 1), "")</f>
        <v/>
      </c>
      <c r="J295" s="15">
        <v>0.16</v>
      </c>
      <c r="K295" s="15">
        <f>합산자재!I79</f>
        <v>214222</v>
      </c>
      <c r="L295" s="36">
        <f>IF(G295*K295&lt;&gt;0, TRUNC(G295*K295, 1), "")</f>
        <v>34275.5</v>
      </c>
      <c r="M295" s="15">
        <f>합산자재!J79</f>
        <v>0</v>
      </c>
      <c r="N295" s="36" t="str">
        <f>IF(G295*M295&lt;&gt;0, TRUNC(G295*M295, 1), "")</f>
        <v/>
      </c>
      <c r="O295" s="15">
        <f>IF((H295+K295+M295)=0, "", (H295+K295+M295))</f>
        <v>214222</v>
      </c>
      <c r="P295" s="15">
        <f>IF(SUM(I295,L295,N295)&lt;&gt;0,SUM(I295,L295,N295),"")</f>
        <v>34275.5</v>
      </c>
      <c r="Q295" s="12"/>
      <c r="AE295" s="2">
        <f>L295</f>
        <v>34275.5</v>
      </c>
    </row>
    <row r="296" spans="1:31" ht="23.25" customHeight="1">
      <c r="A296" s="13" t="s">
        <v>759</v>
      </c>
      <c r="B296" s="13" t="s">
        <v>714</v>
      </c>
      <c r="C296" s="1" t="s">
        <v>760</v>
      </c>
      <c r="D296" s="12" t="s">
        <v>761</v>
      </c>
      <c r="E296" s="12" t="s">
        <v>762</v>
      </c>
      <c r="F296" s="19" t="s">
        <v>298</v>
      </c>
      <c r="G296" s="15">
        <v>1</v>
      </c>
      <c r="H296" s="15">
        <f>IF(TRUNC((AD297+AC297)/$AE$3,1)*$AE$3-AD297 &lt;0, AC297, TRUNC((AD297+AC297)/$AE$3,1)*$AE$3-AD297)</f>
        <v>6357.8999999999942</v>
      </c>
      <c r="I296" s="36">
        <f>H296</f>
        <v>6357.8999999999942</v>
      </c>
      <c r="J296" s="15">
        <v>1</v>
      </c>
      <c r="K296" s="15"/>
      <c r="L296" s="36" t="str">
        <f>IF(G296*K296&lt;&gt;0, TRUNC(G296*K296, 1), "")</f>
        <v/>
      </c>
      <c r="M296" s="15"/>
      <c r="N296" s="36" t="str">
        <f>IF(G296*M296&lt;&gt;0, TRUNC(G296*M296, 1), "")</f>
        <v/>
      </c>
      <c r="O296" s="15">
        <f>IF((H296+K296+M296)=0, "", (H296+K296+M296))</f>
        <v>6357.8999999999942</v>
      </c>
      <c r="P296" s="15">
        <f>IF(SUM(I296,L296,N296)&lt;&gt;0,SUM(I296,L296,N296),"")</f>
        <v>6357.8999999999942</v>
      </c>
      <c r="Q296" s="12"/>
    </row>
    <row r="297" spans="1:31" ht="23.25" customHeight="1">
      <c r="B297" s="13" t="s">
        <v>755</v>
      </c>
      <c r="D297" s="12" t="s">
        <v>756</v>
      </c>
      <c r="E297" s="12"/>
      <c r="F297" s="19"/>
      <c r="G297" s="15"/>
      <c r="H297" s="15"/>
      <c r="I297" s="36">
        <f>TRUNC(SUM(I293:I296))</f>
        <v>6357</v>
      </c>
      <c r="J297" s="15"/>
      <c r="K297" s="15"/>
      <c r="L297" s="36">
        <f>TRUNC(SUM(L293:L296))</f>
        <v>211932</v>
      </c>
      <c r="M297" s="15"/>
      <c r="N297" s="36">
        <f>TRUNC(SUM(N293:N296))</f>
        <v>0</v>
      </c>
      <c r="O297" s="15" t="str">
        <f>IF((H297+K297+M297)=0, "", (H297+K297+M297))</f>
        <v/>
      </c>
      <c r="P297" s="15">
        <f>IF(SUM(I297,L297,N297)&lt;&gt;0,SUM(I297,L297,N297),"")</f>
        <v>218289</v>
      </c>
      <c r="Q297" s="12"/>
      <c r="AC297" s="2">
        <f>TRUNC(AE297*옵션!$B$36/100,1)</f>
        <v>6357.9</v>
      </c>
      <c r="AD297" s="2">
        <f>TRUNC(SUM(L293:L295))</f>
        <v>211932</v>
      </c>
      <c r="AE297" s="2">
        <f>TRUNC(SUM(AE293:AE296))</f>
        <v>211932</v>
      </c>
    </row>
    <row r="298" spans="1:31" ht="23.25" customHeight="1">
      <c r="D298" s="12"/>
      <c r="E298" s="12"/>
      <c r="F298" s="19"/>
      <c r="G298" s="15"/>
      <c r="H298" s="15"/>
      <c r="I298" s="36"/>
      <c r="J298" s="15"/>
      <c r="K298" s="15"/>
      <c r="L298" s="36"/>
      <c r="M298" s="15"/>
      <c r="N298" s="36"/>
      <c r="O298" s="15"/>
      <c r="P298" s="15"/>
      <c r="Q298" s="12"/>
    </row>
    <row r="299" spans="1:31" ht="23.25" customHeight="1">
      <c r="A299" s="13" t="s">
        <v>895</v>
      </c>
      <c r="B299" s="13" t="s">
        <v>775</v>
      </c>
      <c r="C299" s="1" t="s">
        <v>896</v>
      </c>
      <c r="D299" s="187" t="s">
        <v>894</v>
      </c>
      <c r="E299" s="189"/>
      <c r="F299" s="19"/>
      <c r="G299" s="15"/>
      <c r="H299" s="15"/>
      <c r="I299" s="36"/>
      <c r="J299" s="15"/>
      <c r="K299" s="15"/>
      <c r="L299" s="36"/>
      <c r="M299" s="15"/>
      <c r="N299" s="36"/>
      <c r="O299" s="15"/>
      <c r="P299" s="15"/>
      <c r="Q299" s="12"/>
    </row>
    <row r="300" spans="1:31" ht="23.25" customHeight="1">
      <c r="A300" s="13" t="s">
        <v>398</v>
      </c>
      <c r="B300" s="13" t="s">
        <v>718</v>
      </c>
      <c r="C300" s="1" t="s">
        <v>215</v>
      </c>
      <c r="D300" s="12" t="s">
        <v>216</v>
      </c>
      <c r="E300" s="12" t="s">
        <v>217</v>
      </c>
      <c r="F300" s="19" t="s">
        <v>143</v>
      </c>
      <c r="G300" s="15">
        <v>1</v>
      </c>
      <c r="H300" s="15">
        <f>합산자재!H30</f>
        <v>5460</v>
      </c>
      <c r="I300" s="36">
        <f>IF(G300*H300&lt;&gt;0, TRUNC(G300*H300, 1), "")</f>
        <v>5460</v>
      </c>
      <c r="J300" s="15">
        <v>1</v>
      </c>
      <c r="K300" s="15">
        <f>합산자재!I30</f>
        <v>0</v>
      </c>
      <c r="L300" s="36" t="str">
        <f>IF(G300*K300&lt;&gt;0, TRUNC(G300*K300, 1), "")</f>
        <v/>
      </c>
      <c r="M300" s="15">
        <f>합산자재!J30</f>
        <v>0</v>
      </c>
      <c r="N300" s="36" t="str">
        <f>IF(G300*M300&lt;&gt;0, TRUNC(G300*M300, 1), "")</f>
        <v/>
      </c>
      <c r="O300" s="15">
        <f>IF((H300+K300+M300)=0, "", (H300+K300+M300))</f>
        <v>5460</v>
      </c>
      <c r="P300" s="15">
        <f>IF(SUM(I300,L300,N300)&lt;&gt;0,SUM(I300,L300,N300),"")</f>
        <v>5460</v>
      </c>
      <c r="Q300" s="12"/>
    </row>
    <row r="301" spans="1:31" ht="23.25" customHeight="1">
      <c r="A301" s="13" t="s">
        <v>443</v>
      </c>
      <c r="B301" s="13" t="s">
        <v>718</v>
      </c>
      <c r="C301" s="1" t="s">
        <v>349</v>
      </c>
      <c r="D301" s="12" t="s">
        <v>350</v>
      </c>
      <c r="E301" s="12" t="s">
        <v>351</v>
      </c>
      <c r="F301" s="19" t="s">
        <v>352</v>
      </c>
      <c r="G301" s="15">
        <f>일위노임!G151</f>
        <v>3.3599999999999998E-2</v>
      </c>
      <c r="H301" s="15">
        <f>합산자재!H72</f>
        <v>0</v>
      </c>
      <c r="I301" s="36" t="str">
        <f>IF(G301*H301&lt;&gt;0, TRUNC(G301*H301, 1), "")</f>
        <v/>
      </c>
      <c r="J301" s="15">
        <v>3.3599999999999998E-2</v>
      </c>
      <c r="K301" s="15">
        <f>합산자재!I72</f>
        <v>267277</v>
      </c>
      <c r="L301" s="36">
        <f>IF(G301*K301&lt;&gt;0, TRUNC(G301*K301, 1), "")</f>
        <v>8980.5</v>
      </c>
      <c r="M301" s="15">
        <f>합산자재!J72</f>
        <v>0</v>
      </c>
      <c r="N301" s="36" t="str">
        <f>IF(G301*M301&lt;&gt;0, TRUNC(G301*M301, 1), "")</f>
        <v/>
      </c>
      <c r="O301" s="15">
        <f>IF((H301+K301+M301)=0, "", (H301+K301+M301))</f>
        <v>267277</v>
      </c>
      <c r="P301" s="15">
        <f>IF(SUM(I301,L301,N301)&lt;&gt;0,SUM(I301,L301,N301),"")</f>
        <v>8980.5</v>
      </c>
      <c r="Q301" s="12"/>
      <c r="AE301" s="2">
        <f>L301</f>
        <v>8980.5</v>
      </c>
    </row>
    <row r="302" spans="1:31" ht="23.25" customHeight="1">
      <c r="A302" s="13" t="s">
        <v>759</v>
      </c>
      <c r="B302" s="13" t="s">
        <v>718</v>
      </c>
      <c r="C302" s="1" t="s">
        <v>760</v>
      </c>
      <c r="D302" s="12" t="s">
        <v>761</v>
      </c>
      <c r="E302" s="12" t="s">
        <v>762</v>
      </c>
      <c r="F302" s="19" t="s">
        <v>298</v>
      </c>
      <c r="G302" s="15">
        <v>1</v>
      </c>
      <c r="H302" s="15">
        <f>IF(TRUNC((AD303+AC303)/$AE$3,1)*$AE$3-AD303 &lt;0, AC303, TRUNC((AD303+AC303)/$AE$3,1)*$AE$3-AD303)</f>
        <v>269.39999999999964</v>
      </c>
      <c r="I302" s="36">
        <f>H302</f>
        <v>269.39999999999964</v>
      </c>
      <c r="J302" s="15">
        <v>1</v>
      </c>
      <c r="K302" s="15"/>
      <c r="L302" s="36" t="str">
        <f>IF(G302*K302&lt;&gt;0, TRUNC(G302*K302, 1), "")</f>
        <v/>
      </c>
      <c r="M302" s="15"/>
      <c r="N302" s="36" t="str">
        <f>IF(G302*M302&lt;&gt;0, TRUNC(G302*M302, 1), "")</f>
        <v/>
      </c>
      <c r="O302" s="15">
        <f>IF((H302+K302+M302)=0, "", (H302+K302+M302))</f>
        <v>269.39999999999964</v>
      </c>
      <c r="P302" s="15">
        <f>IF(SUM(I302,L302,N302)&lt;&gt;0,SUM(I302,L302,N302),"")</f>
        <v>269.39999999999964</v>
      </c>
      <c r="Q302" s="12"/>
    </row>
    <row r="303" spans="1:31" ht="23.25" customHeight="1">
      <c r="B303" s="13" t="s">
        <v>755</v>
      </c>
      <c r="D303" s="12" t="s">
        <v>756</v>
      </c>
      <c r="E303" s="12"/>
      <c r="F303" s="19"/>
      <c r="G303" s="15"/>
      <c r="H303" s="15"/>
      <c r="I303" s="36">
        <f>TRUNC(SUM(I299:I302))</f>
        <v>5729</v>
      </c>
      <c r="J303" s="15"/>
      <c r="K303" s="15"/>
      <c r="L303" s="36">
        <f>TRUNC(SUM(L299:L302))</f>
        <v>8980</v>
      </c>
      <c r="M303" s="15"/>
      <c r="N303" s="36">
        <f>TRUNC(SUM(N299:N302))</f>
        <v>0</v>
      </c>
      <c r="O303" s="15" t="str">
        <f>IF((H303+K303+M303)=0, "", (H303+K303+M303))</f>
        <v/>
      </c>
      <c r="P303" s="15">
        <f>IF(SUM(I303,L303,N303)&lt;&gt;0,SUM(I303,L303,N303),"")</f>
        <v>14709</v>
      </c>
      <c r="Q303" s="12"/>
      <c r="AC303" s="2">
        <f>TRUNC(AE303*옵션!$B$36/100,1)</f>
        <v>269.39999999999998</v>
      </c>
      <c r="AD303" s="2">
        <f>TRUNC(SUM(L299:L301))</f>
        <v>8980</v>
      </c>
      <c r="AE303" s="2">
        <f>TRUNC(SUM(AE299:AE302))</f>
        <v>8980</v>
      </c>
    </row>
    <row r="304" spans="1:31" ht="23.25" customHeight="1">
      <c r="D304" s="12"/>
      <c r="E304" s="12"/>
      <c r="F304" s="19"/>
      <c r="G304" s="15"/>
      <c r="H304" s="15"/>
      <c r="I304" s="36"/>
      <c r="J304" s="15"/>
      <c r="K304" s="15"/>
      <c r="L304" s="36"/>
      <c r="M304" s="15"/>
      <c r="N304" s="36"/>
      <c r="O304" s="15"/>
      <c r="P304" s="15"/>
      <c r="Q304" s="12"/>
    </row>
    <row r="305" spans="1:31" ht="23.25" customHeight="1">
      <c r="A305" s="13" t="s">
        <v>898</v>
      </c>
      <c r="B305" s="13" t="s">
        <v>775</v>
      </c>
      <c r="C305" s="1" t="s">
        <v>899</v>
      </c>
      <c r="D305" s="187" t="s">
        <v>897</v>
      </c>
      <c r="E305" s="189"/>
      <c r="F305" s="19"/>
      <c r="G305" s="15"/>
      <c r="H305" s="15"/>
      <c r="I305" s="36"/>
      <c r="J305" s="15"/>
      <c r="K305" s="15"/>
      <c r="L305" s="36"/>
      <c r="M305" s="15"/>
      <c r="N305" s="36"/>
      <c r="O305" s="15"/>
      <c r="P305" s="15"/>
      <c r="Q305" s="12"/>
    </row>
    <row r="306" spans="1:31" ht="23.25" customHeight="1">
      <c r="A306" s="13" t="s">
        <v>399</v>
      </c>
      <c r="B306" s="13" t="s">
        <v>721</v>
      </c>
      <c r="C306" s="1" t="s">
        <v>219</v>
      </c>
      <c r="D306" s="12" t="s">
        <v>216</v>
      </c>
      <c r="E306" s="12" t="s">
        <v>220</v>
      </c>
      <c r="F306" s="19" t="s">
        <v>143</v>
      </c>
      <c r="G306" s="15">
        <v>1</v>
      </c>
      <c r="H306" s="15">
        <f>합산자재!H31</f>
        <v>110</v>
      </c>
      <c r="I306" s="36">
        <f>IF(G306*H306&lt;&gt;0, TRUNC(G306*H306, 1), "")</f>
        <v>110</v>
      </c>
      <c r="J306" s="15">
        <v>1</v>
      </c>
      <c r="K306" s="15">
        <f>합산자재!I31</f>
        <v>0</v>
      </c>
      <c r="L306" s="36" t="str">
        <f>IF(G306*K306&lt;&gt;0, TRUNC(G306*K306, 1), "")</f>
        <v/>
      </c>
      <c r="M306" s="15">
        <f>합산자재!J31</f>
        <v>0</v>
      </c>
      <c r="N306" s="36" t="str">
        <f>IF(G306*M306&lt;&gt;0, TRUNC(G306*M306, 1), "")</f>
        <v/>
      </c>
      <c r="O306" s="15">
        <f>IF((H306+K306+M306)=0, "", (H306+K306+M306))</f>
        <v>110</v>
      </c>
      <c r="P306" s="15">
        <f>IF(SUM(I306,L306,N306)&lt;&gt;0,SUM(I306,L306,N306),"")</f>
        <v>110</v>
      </c>
      <c r="Q306" s="12"/>
    </row>
    <row r="307" spans="1:31" ht="23.25" customHeight="1">
      <c r="A307" s="13" t="s">
        <v>443</v>
      </c>
      <c r="B307" s="13" t="s">
        <v>721</v>
      </c>
      <c r="C307" s="1" t="s">
        <v>349</v>
      </c>
      <c r="D307" s="12" t="s">
        <v>350</v>
      </c>
      <c r="E307" s="12" t="s">
        <v>351</v>
      </c>
      <c r="F307" s="19" t="s">
        <v>352</v>
      </c>
      <c r="G307" s="15">
        <f>일위노임!G154</f>
        <v>1.2999999999999999E-2</v>
      </c>
      <c r="H307" s="15">
        <f>합산자재!H72</f>
        <v>0</v>
      </c>
      <c r="I307" s="36" t="str">
        <f>IF(G307*H307&lt;&gt;0, TRUNC(G307*H307, 1), "")</f>
        <v/>
      </c>
      <c r="J307" s="15">
        <v>1.2999999999999999E-2</v>
      </c>
      <c r="K307" s="15">
        <f>합산자재!I72</f>
        <v>267277</v>
      </c>
      <c r="L307" s="36">
        <f>IF(G307*K307&lt;&gt;0, TRUNC(G307*K307, 1), "")</f>
        <v>3474.6</v>
      </c>
      <c r="M307" s="15">
        <f>합산자재!J72</f>
        <v>0</v>
      </c>
      <c r="N307" s="36" t="str">
        <f>IF(G307*M307&lt;&gt;0, TRUNC(G307*M307, 1), "")</f>
        <v/>
      </c>
      <c r="O307" s="15">
        <f>IF((H307+K307+M307)=0, "", (H307+K307+M307))</f>
        <v>267277</v>
      </c>
      <c r="P307" s="15">
        <f>IF(SUM(I307,L307,N307)&lt;&gt;0,SUM(I307,L307,N307),"")</f>
        <v>3474.6</v>
      </c>
      <c r="Q307" s="12"/>
      <c r="AE307" s="2">
        <f>L307</f>
        <v>3474.6</v>
      </c>
    </row>
    <row r="308" spans="1:31" ht="23.25" customHeight="1">
      <c r="A308" s="13" t="s">
        <v>759</v>
      </c>
      <c r="B308" s="13" t="s">
        <v>721</v>
      </c>
      <c r="C308" s="1" t="s">
        <v>760</v>
      </c>
      <c r="D308" s="12" t="s">
        <v>761</v>
      </c>
      <c r="E308" s="12" t="s">
        <v>762</v>
      </c>
      <c r="F308" s="19" t="s">
        <v>298</v>
      </c>
      <c r="G308" s="15">
        <v>1</v>
      </c>
      <c r="H308" s="15">
        <f>IF(TRUNC((AD309+AC309)/$AE$3,1)*$AE$3-AD309 &lt;0, AC309, TRUNC((AD309+AC309)/$AE$3,1)*$AE$3-AD309)</f>
        <v>104.19999999999982</v>
      </c>
      <c r="I308" s="36">
        <f>H308</f>
        <v>104.19999999999982</v>
      </c>
      <c r="J308" s="15">
        <v>1</v>
      </c>
      <c r="K308" s="15"/>
      <c r="L308" s="36" t="str">
        <f>IF(G308*K308&lt;&gt;0, TRUNC(G308*K308, 1), "")</f>
        <v/>
      </c>
      <c r="M308" s="15"/>
      <c r="N308" s="36" t="str">
        <f>IF(G308*M308&lt;&gt;0, TRUNC(G308*M308, 1), "")</f>
        <v/>
      </c>
      <c r="O308" s="15">
        <f>IF((H308+K308+M308)=0, "", (H308+K308+M308))</f>
        <v>104.19999999999982</v>
      </c>
      <c r="P308" s="15">
        <f>IF(SUM(I308,L308,N308)&lt;&gt;0,SUM(I308,L308,N308),"")</f>
        <v>104.19999999999982</v>
      </c>
      <c r="Q308" s="12"/>
    </row>
    <row r="309" spans="1:31" ht="23.25" customHeight="1">
      <c r="B309" s="13" t="s">
        <v>755</v>
      </c>
      <c r="D309" s="12" t="s">
        <v>756</v>
      </c>
      <c r="E309" s="12"/>
      <c r="F309" s="19"/>
      <c r="G309" s="15"/>
      <c r="H309" s="15"/>
      <c r="I309" s="36">
        <f>TRUNC(SUM(I305:I308))</f>
        <v>214</v>
      </c>
      <c r="J309" s="15"/>
      <c r="K309" s="15"/>
      <c r="L309" s="36">
        <f>TRUNC(SUM(L305:L308))</f>
        <v>3474</v>
      </c>
      <c r="M309" s="15"/>
      <c r="N309" s="36">
        <f>TRUNC(SUM(N305:N308))</f>
        <v>0</v>
      </c>
      <c r="O309" s="15" t="str">
        <f>IF((H309+K309+M309)=0, "", (H309+K309+M309))</f>
        <v/>
      </c>
      <c r="P309" s="15">
        <f>IF(SUM(I309,L309,N309)&lt;&gt;0,SUM(I309,L309,N309),"")</f>
        <v>3688</v>
      </c>
      <c r="Q309" s="12"/>
      <c r="AC309" s="2">
        <f>TRUNC(AE309*옵션!$B$36/100,1)</f>
        <v>104.2</v>
      </c>
      <c r="AD309" s="2">
        <f>TRUNC(SUM(L305:L307))</f>
        <v>3474</v>
      </c>
      <c r="AE309" s="2">
        <f>TRUNC(SUM(AE305:AE308))</f>
        <v>3474</v>
      </c>
    </row>
    <row r="310" spans="1:31" ht="23.25" customHeight="1">
      <c r="D310" s="12"/>
      <c r="E310" s="12"/>
      <c r="F310" s="19"/>
      <c r="G310" s="15"/>
      <c r="H310" s="15"/>
      <c r="I310" s="36"/>
      <c r="J310" s="15"/>
      <c r="K310" s="15"/>
      <c r="L310" s="36"/>
      <c r="M310" s="15"/>
      <c r="N310" s="36"/>
      <c r="O310" s="15"/>
      <c r="P310" s="15"/>
      <c r="Q310" s="12"/>
    </row>
    <row r="311" spans="1:31" ht="23.25" customHeight="1">
      <c r="A311" s="13" t="s">
        <v>901</v>
      </c>
      <c r="B311" s="13" t="s">
        <v>775</v>
      </c>
      <c r="C311" s="1" t="s">
        <v>902</v>
      </c>
      <c r="D311" s="187" t="s">
        <v>900</v>
      </c>
      <c r="E311" s="189"/>
      <c r="F311" s="19"/>
      <c r="G311" s="15"/>
      <c r="H311" s="15"/>
      <c r="I311" s="36"/>
      <c r="J311" s="15"/>
      <c r="K311" s="15"/>
      <c r="L311" s="36"/>
      <c r="M311" s="15"/>
      <c r="N311" s="36"/>
      <c r="O311" s="15"/>
      <c r="P311" s="15"/>
      <c r="Q311" s="12"/>
    </row>
    <row r="312" spans="1:31" ht="23.25" customHeight="1">
      <c r="A312" s="13" t="s">
        <v>401</v>
      </c>
      <c r="B312" s="13" t="s">
        <v>724</v>
      </c>
      <c r="C312" s="1" t="s">
        <v>226</v>
      </c>
      <c r="D312" s="12" t="s">
        <v>227</v>
      </c>
      <c r="E312" s="12" t="s">
        <v>228</v>
      </c>
      <c r="F312" s="19" t="s">
        <v>229</v>
      </c>
      <c r="G312" s="15">
        <v>1</v>
      </c>
      <c r="H312" s="15">
        <f>합산자재!H33</f>
        <v>72608</v>
      </c>
      <c r="I312" s="36">
        <f t="shared" ref="I312:I317" si="62">IF(G312*H312&lt;&gt;0, TRUNC(G312*H312, 1), "")</f>
        <v>72608</v>
      </c>
      <c r="J312" s="15">
        <v>1</v>
      </c>
      <c r="K312" s="15">
        <f>합산자재!I33</f>
        <v>0</v>
      </c>
      <c r="L312" s="36" t="str">
        <f t="shared" ref="L312:L318" si="63">IF(G312*K312&lt;&gt;0, TRUNC(G312*K312, 1), "")</f>
        <v/>
      </c>
      <c r="M312" s="15">
        <f>합산자재!J33</f>
        <v>0</v>
      </c>
      <c r="N312" s="36" t="str">
        <f t="shared" ref="N312:N318" si="64">IF(G312*M312&lt;&gt;0, TRUNC(G312*M312, 1), "")</f>
        <v/>
      </c>
      <c r="O312" s="15">
        <f t="shared" ref="O312:O319" si="65">IF((H312+K312+M312)=0, "", (H312+K312+M312))</f>
        <v>72608</v>
      </c>
      <c r="P312" s="15">
        <f t="shared" ref="P312:P319" si="66">IF(SUM(I312,L312,N312)&lt;&gt;0,SUM(I312,L312,N312),"")</f>
        <v>72608</v>
      </c>
      <c r="Q312" s="12"/>
    </row>
    <row r="313" spans="1:31" ht="23.25" customHeight="1">
      <c r="A313" s="13" t="s">
        <v>429</v>
      </c>
      <c r="B313" s="13" t="s">
        <v>724</v>
      </c>
      <c r="C313" s="1" t="s">
        <v>293</v>
      </c>
      <c r="D313" s="12" t="s">
        <v>313</v>
      </c>
      <c r="E313" s="12" t="s">
        <v>314</v>
      </c>
      <c r="F313" s="19" t="s">
        <v>315</v>
      </c>
      <c r="G313" s="15">
        <v>1</v>
      </c>
      <c r="H313" s="15">
        <f>합산자재!H61</f>
        <v>128410</v>
      </c>
      <c r="I313" s="36">
        <f t="shared" si="62"/>
        <v>128410</v>
      </c>
      <c r="J313" s="15">
        <v>1</v>
      </c>
      <c r="K313" s="15">
        <f>합산자재!I61</f>
        <v>0</v>
      </c>
      <c r="L313" s="36" t="str">
        <f t="shared" si="63"/>
        <v/>
      </c>
      <c r="M313" s="15">
        <f>합산자재!J61</f>
        <v>180450</v>
      </c>
      <c r="N313" s="36">
        <f t="shared" si="64"/>
        <v>180450</v>
      </c>
      <c r="O313" s="15">
        <f t="shared" si="65"/>
        <v>308860</v>
      </c>
      <c r="P313" s="15">
        <f t="shared" si="66"/>
        <v>308860</v>
      </c>
      <c r="Q313" s="12"/>
    </row>
    <row r="314" spans="1:31" ht="23.25" customHeight="1">
      <c r="A314" s="13" t="s">
        <v>397</v>
      </c>
      <c r="B314" s="13" t="s">
        <v>724</v>
      </c>
      <c r="C314" s="1" t="s">
        <v>209</v>
      </c>
      <c r="D314" s="12" t="s">
        <v>210</v>
      </c>
      <c r="E314" s="12" t="s">
        <v>211</v>
      </c>
      <c r="F314" s="19" t="s">
        <v>143</v>
      </c>
      <c r="G314" s="15">
        <v>1</v>
      </c>
      <c r="H314" s="15">
        <f>합산자재!H29</f>
        <v>1457</v>
      </c>
      <c r="I314" s="36">
        <f t="shared" si="62"/>
        <v>1457</v>
      </c>
      <c r="J314" s="15">
        <v>1</v>
      </c>
      <c r="K314" s="15">
        <f>합산자재!I29</f>
        <v>0</v>
      </c>
      <c r="L314" s="36" t="str">
        <f t="shared" si="63"/>
        <v/>
      </c>
      <c r="M314" s="15">
        <f>합산자재!J29</f>
        <v>0</v>
      </c>
      <c r="N314" s="36" t="str">
        <f t="shared" si="64"/>
        <v/>
      </c>
      <c r="O314" s="15">
        <f t="shared" si="65"/>
        <v>1457</v>
      </c>
      <c r="P314" s="15">
        <f t="shared" si="66"/>
        <v>1457</v>
      </c>
      <c r="Q314" s="12"/>
    </row>
    <row r="315" spans="1:31" ht="23.25" customHeight="1">
      <c r="A315" s="13" t="s">
        <v>443</v>
      </c>
      <c r="B315" s="13" t="s">
        <v>724</v>
      </c>
      <c r="C315" s="1" t="s">
        <v>349</v>
      </c>
      <c r="D315" s="12" t="s">
        <v>350</v>
      </c>
      <c r="E315" s="12" t="s">
        <v>351</v>
      </c>
      <c r="F315" s="19" t="s">
        <v>352</v>
      </c>
      <c r="G315" s="15">
        <f>일위노임!G160</f>
        <v>1.046</v>
      </c>
      <c r="H315" s="15">
        <f>합산자재!H72</f>
        <v>0</v>
      </c>
      <c r="I315" s="36" t="str">
        <f t="shared" si="62"/>
        <v/>
      </c>
      <c r="J315" s="15">
        <v>1.046</v>
      </c>
      <c r="K315" s="15">
        <f>합산자재!I72</f>
        <v>267277</v>
      </c>
      <c r="L315" s="36">
        <f t="shared" si="63"/>
        <v>279571.7</v>
      </c>
      <c r="M315" s="15">
        <f>합산자재!J72</f>
        <v>0</v>
      </c>
      <c r="N315" s="36" t="str">
        <f t="shared" si="64"/>
        <v/>
      </c>
      <c r="O315" s="15">
        <f t="shared" si="65"/>
        <v>267277</v>
      </c>
      <c r="P315" s="15">
        <f t="shared" si="66"/>
        <v>279571.7</v>
      </c>
      <c r="Q315" s="12"/>
      <c r="AE315" s="2">
        <f>L315</f>
        <v>279571.7</v>
      </c>
    </row>
    <row r="316" spans="1:31" ht="23.25" customHeight="1">
      <c r="A316" s="13" t="s">
        <v>445</v>
      </c>
      <c r="B316" s="13" t="s">
        <v>724</v>
      </c>
      <c r="C316" s="1" t="s">
        <v>355</v>
      </c>
      <c r="D316" s="12" t="s">
        <v>350</v>
      </c>
      <c r="E316" s="12" t="s">
        <v>356</v>
      </c>
      <c r="F316" s="19" t="s">
        <v>352</v>
      </c>
      <c r="G316" s="15">
        <f>일위노임!G161</f>
        <v>0.2</v>
      </c>
      <c r="H316" s="15">
        <f>합산자재!H74</f>
        <v>0</v>
      </c>
      <c r="I316" s="36" t="str">
        <f t="shared" si="62"/>
        <v/>
      </c>
      <c r="J316" s="15">
        <v>0.2</v>
      </c>
      <c r="K316" s="15">
        <f>합산자재!I74</f>
        <v>296882</v>
      </c>
      <c r="L316" s="36">
        <f t="shared" si="63"/>
        <v>59376.4</v>
      </c>
      <c r="M316" s="15">
        <f>합산자재!J74</f>
        <v>0</v>
      </c>
      <c r="N316" s="36" t="str">
        <f t="shared" si="64"/>
        <v/>
      </c>
      <c r="O316" s="15">
        <f t="shared" si="65"/>
        <v>296882</v>
      </c>
      <c r="P316" s="15">
        <f t="shared" si="66"/>
        <v>59376.4</v>
      </c>
      <c r="Q316" s="12"/>
      <c r="AE316" s="2">
        <f>L316</f>
        <v>59376.4</v>
      </c>
    </row>
    <row r="317" spans="1:31" ht="23.25" customHeight="1">
      <c r="A317" s="13" t="s">
        <v>447</v>
      </c>
      <c r="B317" s="13" t="s">
        <v>724</v>
      </c>
      <c r="C317" s="1" t="s">
        <v>359</v>
      </c>
      <c r="D317" s="12" t="s">
        <v>350</v>
      </c>
      <c r="E317" s="12" t="s">
        <v>360</v>
      </c>
      <c r="F317" s="19" t="s">
        <v>352</v>
      </c>
      <c r="G317" s="15">
        <f>일위노임!G162</f>
        <v>0.2</v>
      </c>
      <c r="H317" s="15">
        <f>합산자재!H76</f>
        <v>0</v>
      </c>
      <c r="I317" s="36" t="str">
        <f t="shared" si="62"/>
        <v/>
      </c>
      <c r="J317" s="15">
        <v>0.2</v>
      </c>
      <c r="K317" s="15">
        <f>합산자재!I76</f>
        <v>294019</v>
      </c>
      <c r="L317" s="36">
        <f t="shared" si="63"/>
        <v>58803.8</v>
      </c>
      <c r="M317" s="15">
        <f>합산자재!J76</f>
        <v>0</v>
      </c>
      <c r="N317" s="36" t="str">
        <f t="shared" si="64"/>
        <v/>
      </c>
      <c r="O317" s="15">
        <f t="shared" si="65"/>
        <v>294019</v>
      </c>
      <c r="P317" s="15">
        <f t="shared" si="66"/>
        <v>58803.8</v>
      </c>
      <c r="Q317" s="12"/>
      <c r="AE317" s="2">
        <f>L317</f>
        <v>58803.8</v>
      </c>
    </row>
    <row r="318" spans="1:31" ht="23.25" customHeight="1">
      <c r="A318" s="13" t="s">
        <v>759</v>
      </c>
      <c r="B318" s="13" t="s">
        <v>724</v>
      </c>
      <c r="C318" s="1" t="s">
        <v>760</v>
      </c>
      <c r="D318" s="12" t="s">
        <v>761</v>
      </c>
      <c r="E318" s="12" t="s">
        <v>762</v>
      </c>
      <c r="F318" s="19" t="s">
        <v>298</v>
      </c>
      <c r="G318" s="15">
        <v>1</v>
      </c>
      <c r="H318" s="15">
        <f>IF(TRUNC((AD319+AC319)/$AE$3,1)*$AE$3-AD319 &lt;0, AC319, TRUNC((AD319+AC319)/$AE$3,1)*$AE$3-AD319)</f>
        <v>11932.5</v>
      </c>
      <c r="I318" s="36">
        <f>H318</f>
        <v>11932.5</v>
      </c>
      <c r="J318" s="15">
        <v>1</v>
      </c>
      <c r="K318" s="15"/>
      <c r="L318" s="36" t="str">
        <f t="shared" si="63"/>
        <v/>
      </c>
      <c r="M318" s="15"/>
      <c r="N318" s="36" t="str">
        <f t="shared" si="64"/>
        <v/>
      </c>
      <c r="O318" s="15">
        <f t="shared" si="65"/>
        <v>11932.5</v>
      </c>
      <c r="P318" s="15">
        <f t="shared" si="66"/>
        <v>11932.5</v>
      </c>
      <c r="Q318" s="12"/>
    </row>
    <row r="319" spans="1:31" ht="23.25" customHeight="1">
      <c r="B319" s="13" t="s">
        <v>755</v>
      </c>
      <c r="D319" s="12" t="s">
        <v>756</v>
      </c>
      <c r="E319" s="12"/>
      <c r="F319" s="19"/>
      <c r="G319" s="15"/>
      <c r="H319" s="15"/>
      <c r="I319" s="36">
        <f>TRUNC(SUM(I311:I318))</f>
        <v>214407</v>
      </c>
      <c r="J319" s="15"/>
      <c r="K319" s="15"/>
      <c r="L319" s="36">
        <f>TRUNC(SUM(L311:L318))</f>
        <v>397751</v>
      </c>
      <c r="M319" s="15"/>
      <c r="N319" s="36">
        <f>TRUNC(SUM(N311:N318))</f>
        <v>180450</v>
      </c>
      <c r="O319" s="15" t="str">
        <f t="shared" si="65"/>
        <v/>
      </c>
      <c r="P319" s="15">
        <f t="shared" si="66"/>
        <v>792608</v>
      </c>
      <c r="Q319" s="12"/>
      <c r="AC319" s="2">
        <f>TRUNC(AE319*옵션!$B$36/100,1)</f>
        <v>11932.5</v>
      </c>
      <c r="AD319" s="2">
        <f>TRUNC(SUM(L311:L317))</f>
        <v>397751</v>
      </c>
      <c r="AE319" s="2">
        <f>TRUNC(SUM(AE311:AE318))</f>
        <v>397751</v>
      </c>
    </row>
    <row r="320" spans="1:31" ht="23.25" customHeight="1">
      <c r="D320" s="12"/>
      <c r="E320" s="12"/>
      <c r="F320" s="19"/>
      <c r="G320" s="15"/>
      <c r="H320" s="15"/>
      <c r="I320" s="36"/>
      <c r="J320" s="15"/>
      <c r="K320" s="15"/>
      <c r="L320" s="36"/>
      <c r="M320" s="15"/>
      <c r="N320" s="36"/>
      <c r="O320" s="15"/>
      <c r="P320" s="15"/>
      <c r="Q320" s="12"/>
    </row>
    <row r="321" spans="1:31" ht="23.25" customHeight="1">
      <c r="A321" s="13" t="s">
        <v>904</v>
      </c>
      <c r="B321" s="13" t="s">
        <v>775</v>
      </c>
      <c r="C321" s="1" t="s">
        <v>905</v>
      </c>
      <c r="D321" s="187" t="s">
        <v>903</v>
      </c>
      <c r="E321" s="189"/>
      <c r="F321" s="19"/>
      <c r="G321" s="15"/>
      <c r="H321" s="15"/>
      <c r="I321" s="36"/>
      <c r="J321" s="15"/>
      <c r="K321" s="15"/>
      <c r="L321" s="36"/>
      <c r="M321" s="15"/>
      <c r="N321" s="36"/>
      <c r="O321" s="15"/>
      <c r="P321" s="15"/>
      <c r="Q321" s="12"/>
    </row>
    <row r="322" spans="1:31" ht="23.25" customHeight="1">
      <c r="A322" s="13" t="s">
        <v>409</v>
      </c>
      <c r="B322" s="13" t="s">
        <v>729</v>
      </c>
      <c r="C322" s="1" t="s">
        <v>261</v>
      </c>
      <c r="D322" s="12" t="s">
        <v>262</v>
      </c>
      <c r="E322" s="12" t="s">
        <v>263</v>
      </c>
      <c r="F322" s="19" t="s">
        <v>264</v>
      </c>
      <c r="G322" s="15">
        <v>1</v>
      </c>
      <c r="H322" s="15">
        <f>합산자재!H41</f>
        <v>25650</v>
      </c>
      <c r="I322" s="36">
        <f t="shared" ref="I322:I328" si="67">IF(G322*H322&lt;&gt;0, TRUNC(G322*H322, 1), "")</f>
        <v>25650</v>
      </c>
      <c r="J322" s="15">
        <v>1</v>
      </c>
      <c r="K322" s="15">
        <f>합산자재!I41</f>
        <v>0</v>
      </c>
      <c r="L322" s="36" t="str">
        <f t="shared" ref="L322:L329" si="68">IF(G322*K322&lt;&gt;0, TRUNC(G322*K322, 1), "")</f>
        <v/>
      </c>
      <c r="M322" s="15">
        <f>합산자재!J41</f>
        <v>0</v>
      </c>
      <c r="N322" s="36" t="str">
        <f t="shared" ref="N322:N329" si="69">IF(G322*M322&lt;&gt;0, TRUNC(G322*M322, 1), "")</f>
        <v/>
      </c>
      <c r="O322" s="15">
        <f t="shared" ref="O322:O330" si="70">IF((H322+K322+M322)=0, "", (H322+K322+M322))</f>
        <v>25650</v>
      </c>
      <c r="P322" s="15">
        <f t="shared" ref="P322:P330" si="71">IF(SUM(I322,L322,N322)&lt;&gt;0,SUM(I322,L322,N322),"")</f>
        <v>25650</v>
      </c>
      <c r="Q322" s="12"/>
    </row>
    <row r="323" spans="1:31" ht="23.25" customHeight="1">
      <c r="A323" s="13" t="s">
        <v>410</v>
      </c>
      <c r="B323" s="13" t="s">
        <v>729</v>
      </c>
      <c r="C323" s="1" t="s">
        <v>265</v>
      </c>
      <c r="D323" s="12" t="s">
        <v>266</v>
      </c>
      <c r="E323" s="12" t="s">
        <v>267</v>
      </c>
      <c r="F323" s="19" t="s">
        <v>143</v>
      </c>
      <c r="G323" s="15">
        <v>3</v>
      </c>
      <c r="H323" s="15">
        <f>합산자재!H42</f>
        <v>3801</v>
      </c>
      <c r="I323" s="36">
        <f t="shared" si="67"/>
        <v>11403</v>
      </c>
      <c r="J323" s="15">
        <v>3</v>
      </c>
      <c r="K323" s="15">
        <f>합산자재!I42</f>
        <v>0</v>
      </c>
      <c r="L323" s="36" t="str">
        <f t="shared" si="68"/>
        <v/>
      </c>
      <c r="M323" s="15">
        <f>합산자재!J42</f>
        <v>0</v>
      </c>
      <c r="N323" s="36" t="str">
        <f t="shared" si="69"/>
        <v/>
      </c>
      <c r="O323" s="15">
        <f t="shared" si="70"/>
        <v>3801</v>
      </c>
      <c r="P323" s="15">
        <f t="shared" si="71"/>
        <v>11403</v>
      </c>
      <c r="Q323" s="12"/>
    </row>
    <row r="324" spans="1:31" ht="23.25" customHeight="1">
      <c r="A324" s="13" t="s">
        <v>569</v>
      </c>
      <c r="B324" s="13" t="s">
        <v>729</v>
      </c>
      <c r="C324" s="1" t="s">
        <v>570</v>
      </c>
      <c r="D324" s="12" t="s">
        <v>572</v>
      </c>
      <c r="E324" s="12" t="s">
        <v>573</v>
      </c>
      <c r="F324" s="19" t="s">
        <v>331</v>
      </c>
      <c r="G324" s="15">
        <v>3</v>
      </c>
      <c r="H324" s="15">
        <f>일대목차!H6</f>
        <v>465</v>
      </c>
      <c r="I324" s="36">
        <f t="shared" si="67"/>
        <v>1395</v>
      </c>
      <c r="J324" s="15">
        <v>3</v>
      </c>
      <c r="K324" s="15">
        <f>일대목차!K6</f>
        <v>4298</v>
      </c>
      <c r="L324" s="36">
        <f t="shared" si="68"/>
        <v>12894</v>
      </c>
      <c r="M324" s="15">
        <f>일대목차!M6</f>
        <v>431</v>
      </c>
      <c r="N324" s="36">
        <f t="shared" si="69"/>
        <v>1293</v>
      </c>
      <c r="O324" s="15">
        <f t="shared" si="70"/>
        <v>5194</v>
      </c>
      <c r="P324" s="15">
        <f t="shared" si="71"/>
        <v>15582</v>
      </c>
      <c r="Q324" s="12" t="s">
        <v>571</v>
      </c>
      <c r="R324" s="2" t="s">
        <v>757</v>
      </c>
    </row>
    <row r="325" spans="1:31" ht="23.25" customHeight="1">
      <c r="A325" s="13" t="s">
        <v>574</v>
      </c>
      <c r="B325" s="13" t="s">
        <v>729</v>
      </c>
      <c r="C325" s="1" t="s">
        <v>575</v>
      </c>
      <c r="D325" s="12" t="s">
        <v>577</v>
      </c>
      <c r="E325" s="12" t="s">
        <v>573</v>
      </c>
      <c r="F325" s="19" t="s">
        <v>331</v>
      </c>
      <c r="G325" s="15">
        <v>3</v>
      </c>
      <c r="H325" s="15">
        <f>일대목차!H7</f>
        <v>465</v>
      </c>
      <c r="I325" s="36">
        <f t="shared" si="67"/>
        <v>1395</v>
      </c>
      <c r="J325" s="15">
        <v>3</v>
      </c>
      <c r="K325" s="15">
        <f>일대목차!K7</f>
        <v>2808</v>
      </c>
      <c r="L325" s="36">
        <f t="shared" si="68"/>
        <v>8424</v>
      </c>
      <c r="M325" s="15">
        <f>일대목차!M7</f>
        <v>431</v>
      </c>
      <c r="N325" s="36">
        <f t="shared" si="69"/>
        <v>1293</v>
      </c>
      <c r="O325" s="15">
        <f t="shared" si="70"/>
        <v>3704</v>
      </c>
      <c r="P325" s="15">
        <f t="shared" si="71"/>
        <v>11112</v>
      </c>
      <c r="Q325" s="12" t="s">
        <v>576</v>
      </c>
      <c r="R325" s="2" t="s">
        <v>757</v>
      </c>
    </row>
    <row r="326" spans="1:31" ht="23.25" customHeight="1">
      <c r="A326" s="13" t="s">
        <v>403</v>
      </c>
      <c r="B326" s="13" t="s">
        <v>729</v>
      </c>
      <c r="C326" s="1" t="s">
        <v>236</v>
      </c>
      <c r="D326" s="12" t="s">
        <v>237</v>
      </c>
      <c r="E326" s="12" t="s">
        <v>238</v>
      </c>
      <c r="F326" s="19" t="s">
        <v>143</v>
      </c>
      <c r="G326" s="15">
        <v>3</v>
      </c>
      <c r="H326" s="15">
        <f>합산자재!H35</f>
        <v>10035</v>
      </c>
      <c r="I326" s="36">
        <f t="shared" si="67"/>
        <v>30105</v>
      </c>
      <c r="J326" s="15">
        <v>3</v>
      </c>
      <c r="K326" s="15">
        <f>합산자재!I35</f>
        <v>0</v>
      </c>
      <c r="L326" s="36" t="str">
        <f t="shared" si="68"/>
        <v/>
      </c>
      <c r="M326" s="15">
        <f>합산자재!J35</f>
        <v>0</v>
      </c>
      <c r="N326" s="36" t="str">
        <f t="shared" si="69"/>
        <v/>
      </c>
      <c r="O326" s="15">
        <f t="shared" si="70"/>
        <v>10035</v>
      </c>
      <c r="P326" s="15">
        <f t="shared" si="71"/>
        <v>30105</v>
      </c>
      <c r="Q326" s="12"/>
    </row>
    <row r="327" spans="1:31" ht="23.25" customHeight="1">
      <c r="A327" s="13" t="s">
        <v>446</v>
      </c>
      <c r="B327" s="13" t="s">
        <v>729</v>
      </c>
      <c r="C327" s="1" t="s">
        <v>357</v>
      </c>
      <c r="D327" s="12" t="s">
        <v>350</v>
      </c>
      <c r="E327" s="12" t="s">
        <v>358</v>
      </c>
      <c r="F327" s="19" t="s">
        <v>352</v>
      </c>
      <c r="G327" s="15">
        <f>일위노임!G167</f>
        <v>0.6</v>
      </c>
      <c r="H327" s="15">
        <f>합산자재!H75</f>
        <v>0</v>
      </c>
      <c r="I327" s="36" t="str">
        <f t="shared" si="67"/>
        <v/>
      </c>
      <c r="J327" s="15">
        <v>0.6</v>
      </c>
      <c r="K327" s="15">
        <f>합산자재!I75</f>
        <v>387376</v>
      </c>
      <c r="L327" s="36">
        <f t="shared" si="68"/>
        <v>232425.60000000001</v>
      </c>
      <c r="M327" s="15">
        <f>합산자재!J75</f>
        <v>0</v>
      </c>
      <c r="N327" s="36" t="str">
        <f t="shared" si="69"/>
        <v/>
      </c>
      <c r="O327" s="15">
        <f t="shared" si="70"/>
        <v>387376</v>
      </c>
      <c r="P327" s="15">
        <f t="shared" si="71"/>
        <v>232425.60000000001</v>
      </c>
      <c r="Q327" s="12"/>
      <c r="AE327" s="2">
        <f>L327</f>
        <v>232425.60000000001</v>
      </c>
    </row>
    <row r="328" spans="1:31" ht="23.25" customHeight="1">
      <c r="A328" s="13" t="s">
        <v>449</v>
      </c>
      <c r="B328" s="13" t="s">
        <v>729</v>
      </c>
      <c r="C328" s="1" t="s">
        <v>363</v>
      </c>
      <c r="D328" s="12" t="s">
        <v>350</v>
      </c>
      <c r="E328" s="12" t="s">
        <v>364</v>
      </c>
      <c r="F328" s="19" t="s">
        <v>352</v>
      </c>
      <c r="G328" s="15">
        <f>일위노임!G168</f>
        <v>0.23</v>
      </c>
      <c r="H328" s="15">
        <f>합산자재!H78</f>
        <v>0</v>
      </c>
      <c r="I328" s="36" t="str">
        <f t="shared" si="67"/>
        <v/>
      </c>
      <c r="J328" s="15">
        <v>0.23</v>
      </c>
      <c r="K328" s="15">
        <f>합산자재!I78</f>
        <v>165545</v>
      </c>
      <c r="L328" s="36">
        <f t="shared" si="68"/>
        <v>38075.300000000003</v>
      </c>
      <c r="M328" s="15">
        <f>합산자재!J78</f>
        <v>0</v>
      </c>
      <c r="N328" s="36" t="str">
        <f t="shared" si="69"/>
        <v/>
      </c>
      <c r="O328" s="15">
        <f t="shared" si="70"/>
        <v>165545</v>
      </c>
      <c r="P328" s="15">
        <f t="shared" si="71"/>
        <v>38075.300000000003</v>
      </c>
      <c r="Q328" s="12"/>
      <c r="AE328" s="2">
        <f>L328</f>
        <v>38075.300000000003</v>
      </c>
    </row>
    <row r="329" spans="1:31" ht="23.25" customHeight="1">
      <c r="A329" s="13" t="s">
        <v>759</v>
      </c>
      <c r="B329" s="13" t="s">
        <v>729</v>
      </c>
      <c r="C329" s="1" t="s">
        <v>760</v>
      </c>
      <c r="D329" s="12" t="s">
        <v>761</v>
      </c>
      <c r="E329" s="12" t="s">
        <v>762</v>
      </c>
      <c r="F329" s="19" t="s">
        <v>298</v>
      </c>
      <c r="G329" s="15">
        <v>1</v>
      </c>
      <c r="H329" s="15">
        <f>IF(TRUNC((AD330+AC330)/$AE$3,1)*$AE$3-AD330 &lt;0, AC330, TRUNC((AD330+AC330)/$AE$3,1)*$AE$3-AD330)</f>
        <v>8115</v>
      </c>
      <c r="I329" s="36">
        <f>H329</f>
        <v>8115</v>
      </c>
      <c r="J329" s="15">
        <v>1</v>
      </c>
      <c r="K329" s="15"/>
      <c r="L329" s="36" t="str">
        <f t="shared" si="68"/>
        <v/>
      </c>
      <c r="M329" s="15"/>
      <c r="N329" s="36" t="str">
        <f t="shared" si="69"/>
        <v/>
      </c>
      <c r="O329" s="15">
        <f t="shared" si="70"/>
        <v>8115</v>
      </c>
      <c r="P329" s="15">
        <f t="shared" si="71"/>
        <v>8115</v>
      </c>
      <c r="Q329" s="12"/>
    </row>
    <row r="330" spans="1:31" ht="23.25" customHeight="1">
      <c r="B330" s="13" t="s">
        <v>755</v>
      </c>
      <c r="D330" s="12" t="s">
        <v>756</v>
      </c>
      <c r="E330" s="12"/>
      <c r="F330" s="19"/>
      <c r="G330" s="15"/>
      <c r="H330" s="15"/>
      <c r="I330" s="36">
        <f>TRUNC(SUM(I321:I329))</f>
        <v>78063</v>
      </c>
      <c r="J330" s="15"/>
      <c r="K330" s="15"/>
      <c r="L330" s="36">
        <f>TRUNC(SUM(L321:L329))</f>
        <v>291818</v>
      </c>
      <c r="M330" s="15"/>
      <c r="N330" s="36">
        <f>TRUNC(SUM(N321:N329))</f>
        <v>2586</v>
      </c>
      <c r="O330" s="15" t="str">
        <f t="shared" si="70"/>
        <v/>
      </c>
      <c r="P330" s="15">
        <f t="shared" si="71"/>
        <v>372467</v>
      </c>
      <c r="Q330" s="12"/>
      <c r="AC330" s="2">
        <f>TRUNC(AE330*옵션!$B$36/100,1)</f>
        <v>8115</v>
      </c>
      <c r="AD330" s="2">
        <f>TRUNC(SUM(L321:L328))</f>
        <v>291818</v>
      </c>
      <c r="AE330" s="2">
        <f>TRUNC(SUM(AE321:AE329))</f>
        <v>270500</v>
      </c>
    </row>
    <row r="331" spans="1:31" ht="23.25" customHeight="1">
      <c r="D331" s="12"/>
      <c r="E331" s="12"/>
      <c r="F331" s="19"/>
      <c r="G331" s="15"/>
      <c r="H331" s="15"/>
      <c r="I331" s="36"/>
      <c r="J331" s="15"/>
      <c r="K331" s="15"/>
      <c r="L331" s="36"/>
      <c r="M331" s="15"/>
      <c r="N331" s="36"/>
      <c r="O331" s="15"/>
      <c r="P331" s="15"/>
      <c r="Q331" s="12"/>
    </row>
    <row r="332" spans="1:31" ht="23.25" customHeight="1">
      <c r="A332" s="13" t="s">
        <v>907</v>
      </c>
      <c r="B332" s="13" t="s">
        <v>775</v>
      </c>
      <c r="C332" s="1" t="s">
        <v>908</v>
      </c>
      <c r="D332" s="187" t="s">
        <v>906</v>
      </c>
      <c r="E332" s="189"/>
      <c r="F332" s="19"/>
      <c r="G332" s="15"/>
      <c r="H332" s="15"/>
      <c r="I332" s="36"/>
      <c r="J332" s="15"/>
      <c r="K332" s="15"/>
      <c r="L332" s="36"/>
      <c r="M332" s="15"/>
      <c r="N332" s="36"/>
      <c r="O332" s="15"/>
      <c r="P332" s="15"/>
      <c r="Q332" s="12"/>
    </row>
    <row r="333" spans="1:31" ht="23.25" customHeight="1">
      <c r="A333" s="13" t="s">
        <v>421</v>
      </c>
      <c r="B333" s="13" t="s">
        <v>734</v>
      </c>
      <c r="C333" s="1" t="s">
        <v>293</v>
      </c>
      <c r="D333" s="12" t="s">
        <v>262</v>
      </c>
      <c r="E333" s="12" t="s">
        <v>294</v>
      </c>
      <c r="F333" s="19" t="s">
        <v>264</v>
      </c>
      <c r="G333" s="15">
        <v>1</v>
      </c>
      <c r="H333" s="15">
        <f>합산자재!H53</f>
        <v>51000</v>
      </c>
      <c r="I333" s="36">
        <f t="shared" ref="I333:I339" si="72">IF(G333*H333&lt;&gt;0, TRUNC(G333*H333, 1), "")</f>
        <v>51000</v>
      </c>
      <c r="J333" s="15">
        <v>1</v>
      </c>
      <c r="K333" s="15">
        <f>합산자재!I53</f>
        <v>0</v>
      </c>
      <c r="L333" s="36" t="str">
        <f t="shared" ref="L333:L340" si="73">IF(G333*K333&lt;&gt;0, TRUNC(G333*K333, 1), "")</f>
        <v/>
      </c>
      <c r="M333" s="15">
        <f>합산자재!J53</f>
        <v>0</v>
      </c>
      <c r="N333" s="36" t="str">
        <f t="shared" ref="N333:N340" si="74">IF(G333*M333&lt;&gt;0, TRUNC(G333*M333, 1), "")</f>
        <v/>
      </c>
      <c r="O333" s="15">
        <f t="shared" ref="O333:O341" si="75">IF((H333+K333+M333)=0, "", (H333+K333+M333))</f>
        <v>51000</v>
      </c>
      <c r="P333" s="15">
        <f t="shared" ref="P333:P341" si="76">IF(SUM(I333,L333,N333)&lt;&gt;0,SUM(I333,L333,N333),"")</f>
        <v>51000</v>
      </c>
      <c r="Q333" s="12"/>
    </row>
    <row r="334" spans="1:31" ht="23.25" customHeight="1">
      <c r="A334" s="13" t="s">
        <v>410</v>
      </c>
      <c r="B334" s="13" t="s">
        <v>734</v>
      </c>
      <c r="C334" s="1" t="s">
        <v>265</v>
      </c>
      <c r="D334" s="12" t="s">
        <v>266</v>
      </c>
      <c r="E334" s="12" t="s">
        <v>267</v>
      </c>
      <c r="F334" s="19" t="s">
        <v>143</v>
      </c>
      <c r="G334" s="15">
        <v>5</v>
      </c>
      <c r="H334" s="15">
        <f>합산자재!H42</f>
        <v>3801</v>
      </c>
      <c r="I334" s="36">
        <f t="shared" si="72"/>
        <v>19005</v>
      </c>
      <c r="J334" s="15">
        <v>5</v>
      </c>
      <c r="K334" s="15">
        <f>합산자재!I42</f>
        <v>0</v>
      </c>
      <c r="L334" s="36" t="str">
        <f t="shared" si="73"/>
        <v/>
      </c>
      <c r="M334" s="15">
        <f>합산자재!J42</f>
        <v>0</v>
      </c>
      <c r="N334" s="36" t="str">
        <f t="shared" si="74"/>
        <v/>
      </c>
      <c r="O334" s="15">
        <f t="shared" si="75"/>
        <v>3801</v>
      </c>
      <c r="P334" s="15">
        <f t="shared" si="76"/>
        <v>19005</v>
      </c>
      <c r="Q334" s="12"/>
    </row>
    <row r="335" spans="1:31" ht="23.25" customHeight="1">
      <c r="A335" s="13" t="s">
        <v>569</v>
      </c>
      <c r="B335" s="13" t="s">
        <v>734</v>
      </c>
      <c r="C335" s="1" t="s">
        <v>570</v>
      </c>
      <c r="D335" s="12" t="s">
        <v>572</v>
      </c>
      <c r="E335" s="12" t="s">
        <v>573</v>
      </c>
      <c r="F335" s="19" t="s">
        <v>331</v>
      </c>
      <c r="G335" s="15">
        <v>3</v>
      </c>
      <c r="H335" s="15">
        <f>일대목차!H6</f>
        <v>465</v>
      </c>
      <c r="I335" s="36">
        <f t="shared" si="72"/>
        <v>1395</v>
      </c>
      <c r="J335" s="15">
        <v>3</v>
      </c>
      <c r="K335" s="15">
        <f>일대목차!K6</f>
        <v>4298</v>
      </c>
      <c r="L335" s="36">
        <f t="shared" si="73"/>
        <v>12894</v>
      </c>
      <c r="M335" s="15">
        <f>일대목차!M6</f>
        <v>431</v>
      </c>
      <c r="N335" s="36">
        <f t="shared" si="74"/>
        <v>1293</v>
      </c>
      <c r="O335" s="15">
        <f t="shared" si="75"/>
        <v>5194</v>
      </c>
      <c r="P335" s="15">
        <f t="shared" si="76"/>
        <v>15582</v>
      </c>
      <c r="Q335" s="12" t="s">
        <v>571</v>
      </c>
      <c r="R335" s="2" t="s">
        <v>757</v>
      </c>
    </row>
    <row r="336" spans="1:31" ht="23.25" customHeight="1">
      <c r="A336" s="13" t="s">
        <v>574</v>
      </c>
      <c r="B336" s="13" t="s">
        <v>734</v>
      </c>
      <c r="C336" s="1" t="s">
        <v>575</v>
      </c>
      <c r="D336" s="12" t="s">
        <v>577</v>
      </c>
      <c r="E336" s="12" t="s">
        <v>573</v>
      </c>
      <c r="F336" s="19" t="s">
        <v>331</v>
      </c>
      <c r="G336" s="15">
        <v>3</v>
      </c>
      <c r="H336" s="15">
        <f>일대목차!H7</f>
        <v>465</v>
      </c>
      <c r="I336" s="36">
        <f t="shared" si="72"/>
        <v>1395</v>
      </c>
      <c r="J336" s="15">
        <v>3</v>
      </c>
      <c r="K336" s="15">
        <f>일대목차!K7</f>
        <v>2808</v>
      </c>
      <c r="L336" s="36">
        <f t="shared" si="73"/>
        <v>8424</v>
      </c>
      <c r="M336" s="15">
        <f>일대목차!M7</f>
        <v>431</v>
      </c>
      <c r="N336" s="36">
        <f t="shared" si="74"/>
        <v>1293</v>
      </c>
      <c r="O336" s="15">
        <f t="shared" si="75"/>
        <v>3704</v>
      </c>
      <c r="P336" s="15">
        <f t="shared" si="76"/>
        <v>11112</v>
      </c>
      <c r="Q336" s="12" t="s">
        <v>576</v>
      </c>
      <c r="R336" s="2" t="s">
        <v>757</v>
      </c>
    </row>
    <row r="337" spans="1:31" ht="23.25" customHeight="1">
      <c r="A337" s="13" t="s">
        <v>403</v>
      </c>
      <c r="B337" s="13" t="s">
        <v>734</v>
      </c>
      <c r="C337" s="1" t="s">
        <v>236</v>
      </c>
      <c r="D337" s="12" t="s">
        <v>237</v>
      </c>
      <c r="E337" s="12" t="s">
        <v>238</v>
      </c>
      <c r="F337" s="19" t="s">
        <v>143</v>
      </c>
      <c r="G337" s="15">
        <v>5</v>
      </c>
      <c r="H337" s="15">
        <f>합산자재!H35</f>
        <v>10035</v>
      </c>
      <c r="I337" s="36">
        <f t="shared" si="72"/>
        <v>50175</v>
      </c>
      <c r="J337" s="15">
        <v>5</v>
      </c>
      <c r="K337" s="15">
        <f>합산자재!I35</f>
        <v>0</v>
      </c>
      <c r="L337" s="36" t="str">
        <f t="shared" si="73"/>
        <v/>
      </c>
      <c r="M337" s="15">
        <f>합산자재!J35</f>
        <v>0</v>
      </c>
      <c r="N337" s="36" t="str">
        <f t="shared" si="74"/>
        <v/>
      </c>
      <c r="O337" s="15">
        <f t="shared" si="75"/>
        <v>10035</v>
      </c>
      <c r="P337" s="15">
        <f t="shared" si="76"/>
        <v>50175</v>
      </c>
      <c r="Q337" s="12"/>
    </row>
    <row r="338" spans="1:31" ht="23.25" customHeight="1">
      <c r="A338" s="13" t="s">
        <v>446</v>
      </c>
      <c r="B338" s="13" t="s">
        <v>734</v>
      </c>
      <c r="C338" s="1" t="s">
        <v>357</v>
      </c>
      <c r="D338" s="12" t="s">
        <v>350</v>
      </c>
      <c r="E338" s="12" t="s">
        <v>358</v>
      </c>
      <c r="F338" s="19" t="s">
        <v>352</v>
      </c>
      <c r="G338" s="15">
        <f>일위노임!G173</f>
        <v>0.98</v>
      </c>
      <c r="H338" s="15">
        <f>합산자재!H75</f>
        <v>0</v>
      </c>
      <c r="I338" s="36" t="str">
        <f t="shared" si="72"/>
        <v/>
      </c>
      <c r="J338" s="15">
        <v>0.98</v>
      </c>
      <c r="K338" s="15">
        <f>합산자재!I75</f>
        <v>387376</v>
      </c>
      <c r="L338" s="36">
        <f t="shared" si="73"/>
        <v>379628.4</v>
      </c>
      <c r="M338" s="15">
        <f>합산자재!J75</f>
        <v>0</v>
      </c>
      <c r="N338" s="36" t="str">
        <f t="shared" si="74"/>
        <v/>
      </c>
      <c r="O338" s="15">
        <f t="shared" si="75"/>
        <v>387376</v>
      </c>
      <c r="P338" s="15">
        <f t="shared" si="76"/>
        <v>379628.4</v>
      </c>
      <c r="Q338" s="12"/>
      <c r="AE338" s="2">
        <f>L338</f>
        <v>379628.4</v>
      </c>
    </row>
    <row r="339" spans="1:31" ht="23.25" customHeight="1">
      <c r="A339" s="13" t="s">
        <v>449</v>
      </c>
      <c r="B339" s="13" t="s">
        <v>734</v>
      </c>
      <c r="C339" s="1" t="s">
        <v>363</v>
      </c>
      <c r="D339" s="12" t="s">
        <v>350</v>
      </c>
      <c r="E339" s="12" t="s">
        <v>364</v>
      </c>
      <c r="F339" s="19" t="s">
        <v>352</v>
      </c>
      <c r="G339" s="15">
        <f>일위노임!G174</f>
        <v>0.37</v>
      </c>
      <c r="H339" s="15">
        <f>합산자재!H78</f>
        <v>0</v>
      </c>
      <c r="I339" s="36" t="str">
        <f t="shared" si="72"/>
        <v/>
      </c>
      <c r="J339" s="15">
        <v>0.37</v>
      </c>
      <c r="K339" s="15">
        <f>합산자재!I78</f>
        <v>165545</v>
      </c>
      <c r="L339" s="36">
        <f t="shared" si="73"/>
        <v>61251.6</v>
      </c>
      <c r="M339" s="15">
        <f>합산자재!J78</f>
        <v>0</v>
      </c>
      <c r="N339" s="36" t="str">
        <f t="shared" si="74"/>
        <v/>
      </c>
      <c r="O339" s="15">
        <f t="shared" si="75"/>
        <v>165545</v>
      </c>
      <c r="P339" s="15">
        <f t="shared" si="76"/>
        <v>61251.6</v>
      </c>
      <c r="Q339" s="12"/>
      <c r="AE339" s="2">
        <f>L339</f>
        <v>61251.6</v>
      </c>
    </row>
    <row r="340" spans="1:31" ht="23.25" customHeight="1">
      <c r="A340" s="13" t="s">
        <v>759</v>
      </c>
      <c r="B340" s="13" t="s">
        <v>734</v>
      </c>
      <c r="C340" s="1" t="s">
        <v>760</v>
      </c>
      <c r="D340" s="12" t="s">
        <v>761</v>
      </c>
      <c r="E340" s="12" t="s">
        <v>762</v>
      </c>
      <c r="F340" s="19" t="s">
        <v>298</v>
      </c>
      <c r="G340" s="15">
        <v>1</v>
      </c>
      <c r="H340" s="15">
        <f>IF(TRUNC((AD341+AC341)/$AE$3,1)*$AE$3-AD341 &lt;0, AC341, TRUNC((AD341+AC341)/$AE$3,1)*$AE$3-AD341)</f>
        <v>13226.400000000023</v>
      </c>
      <c r="I340" s="36">
        <f>H340</f>
        <v>13226.400000000023</v>
      </c>
      <c r="J340" s="15">
        <v>1</v>
      </c>
      <c r="K340" s="15"/>
      <c r="L340" s="36" t="str">
        <f t="shared" si="73"/>
        <v/>
      </c>
      <c r="M340" s="15"/>
      <c r="N340" s="36" t="str">
        <f t="shared" si="74"/>
        <v/>
      </c>
      <c r="O340" s="15">
        <f t="shared" si="75"/>
        <v>13226.400000000023</v>
      </c>
      <c r="P340" s="15">
        <f t="shared" si="76"/>
        <v>13226.400000000023</v>
      </c>
      <c r="Q340" s="12"/>
    </row>
    <row r="341" spans="1:31" ht="23.25" customHeight="1">
      <c r="B341" s="13" t="s">
        <v>755</v>
      </c>
      <c r="D341" s="12" t="s">
        <v>756</v>
      </c>
      <c r="E341" s="12"/>
      <c r="F341" s="19"/>
      <c r="G341" s="15"/>
      <c r="H341" s="15"/>
      <c r="I341" s="36">
        <f>TRUNC(SUM(I332:I340))</f>
        <v>136196</v>
      </c>
      <c r="J341" s="15"/>
      <c r="K341" s="15"/>
      <c r="L341" s="36">
        <f>TRUNC(SUM(L332:L340))</f>
        <v>462198</v>
      </c>
      <c r="M341" s="15"/>
      <c r="N341" s="36">
        <f>TRUNC(SUM(N332:N340))</f>
        <v>2586</v>
      </c>
      <c r="O341" s="15" t="str">
        <f t="shared" si="75"/>
        <v/>
      </c>
      <c r="P341" s="15">
        <f t="shared" si="76"/>
        <v>600980</v>
      </c>
      <c r="Q341" s="12"/>
      <c r="AC341" s="2">
        <f>TRUNC(AE341*옵션!$B$36/100,1)</f>
        <v>13226.4</v>
      </c>
      <c r="AD341" s="2">
        <f>TRUNC(SUM(L332:L339))</f>
        <v>462198</v>
      </c>
      <c r="AE341" s="2">
        <f>TRUNC(SUM(AE332:AE340))</f>
        <v>440880</v>
      </c>
    </row>
    <row r="342" spans="1:31" ht="23.25" customHeight="1">
      <c r="D342" s="12"/>
      <c r="E342" s="12"/>
      <c r="F342" s="19"/>
      <c r="G342" s="15"/>
      <c r="H342" s="15"/>
      <c r="I342" s="36"/>
      <c r="J342" s="15"/>
      <c r="K342" s="15"/>
      <c r="L342" s="36"/>
      <c r="M342" s="15"/>
      <c r="N342" s="36"/>
      <c r="O342" s="15"/>
      <c r="P342" s="15"/>
      <c r="Q342" s="12"/>
    </row>
    <row r="343" spans="1:31" ht="23.25" customHeight="1">
      <c r="A343" s="13" t="s">
        <v>910</v>
      </c>
      <c r="B343" s="13" t="s">
        <v>775</v>
      </c>
      <c r="C343" s="1" t="s">
        <v>911</v>
      </c>
      <c r="D343" s="187" t="s">
        <v>909</v>
      </c>
      <c r="E343" s="189"/>
      <c r="F343" s="19"/>
      <c r="G343" s="15"/>
      <c r="H343" s="15"/>
      <c r="I343" s="36"/>
      <c r="J343" s="15"/>
      <c r="K343" s="15"/>
      <c r="L343" s="36"/>
      <c r="M343" s="15"/>
      <c r="N343" s="36"/>
      <c r="O343" s="15"/>
      <c r="P343" s="15"/>
      <c r="Q343" s="12"/>
    </row>
    <row r="344" spans="1:31" ht="23.25" customHeight="1">
      <c r="A344" s="13" t="s">
        <v>449</v>
      </c>
      <c r="B344" s="13" t="s">
        <v>738</v>
      </c>
      <c r="C344" s="1" t="s">
        <v>363</v>
      </c>
      <c r="D344" s="12" t="s">
        <v>350</v>
      </c>
      <c r="E344" s="12" t="s">
        <v>364</v>
      </c>
      <c r="F344" s="19" t="s">
        <v>352</v>
      </c>
      <c r="G344" s="15">
        <f>일위노임!G180</f>
        <v>2.1000000000000001E-2</v>
      </c>
      <c r="H344" s="15">
        <f>합산자재!H78</f>
        <v>0</v>
      </c>
      <c r="I344" s="36" t="str">
        <f>IF(G344*H344&lt;&gt;0, TRUNC(G344*H344, 1), "")</f>
        <v/>
      </c>
      <c r="J344" s="15">
        <v>2.1000000000000001E-2</v>
      </c>
      <c r="K344" s="15">
        <f>합산자재!I78</f>
        <v>165545</v>
      </c>
      <c r="L344" s="36">
        <f>IF(G344*K344&lt;&gt;0, TRUNC(G344*K344, 1), "")</f>
        <v>3476.4</v>
      </c>
      <c r="M344" s="15">
        <f>합산자재!J78</f>
        <v>0</v>
      </c>
      <c r="N344" s="36" t="str">
        <f>IF(G344*M344&lt;&gt;0, TRUNC(G344*M344, 1), "")</f>
        <v/>
      </c>
      <c r="O344" s="15">
        <f>IF((H344+K344+M344)=0, "", (H344+K344+M344))</f>
        <v>165545</v>
      </c>
      <c r="P344" s="15">
        <f>IF(SUM(I344,L344,N344)&lt;&gt;0,SUM(I344,L344,N344),"")</f>
        <v>3476.4</v>
      </c>
      <c r="Q344" s="12"/>
      <c r="AE344" s="2">
        <f>L344</f>
        <v>3476.4</v>
      </c>
    </row>
    <row r="345" spans="1:31" ht="23.25" customHeight="1">
      <c r="A345" s="13" t="s">
        <v>451</v>
      </c>
      <c r="B345" s="13" t="s">
        <v>738</v>
      </c>
      <c r="C345" s="1" t="s">
        <v>367</v>
      </c>
      <c r="D345" s="12" t="s">
        <v>350</v>
      </c>
      <c r="E345" s="12" t="s">
        <v>368</v>
      </c>
      <c r="F345" s="19" t="s">
        <v>352</v>
      </c>
      <c r="G345" s="15">
        <f>일위노임!G181</f>
        <v>6.6000000000000003E-2</v>
      </c>
      <c r="H345" s="15">
        <f>합산자재!H80</f>
        <v>0</v>
      </c>
      <c r="I345" s="36" t="str">
        <f>IF(G345*H345&lt;&gt;0, TRUNC(G345*H345, 1), "")</f>
        <v/>
      </c>
      <c r="J345" s="15">
        <v>6.6000000000000003E-2</v>
      </c>
      <c r="K345" s="15">
        <f>합산자재!I80</f>
        <v>243538</v>
      </c>
      <c r="L345" s="36">
        <f>IF(G345*K345&lt;&gt;0, TRUNC(G345*K345, 1), "")</f>
        <v>16073.5</v>
      </c>
      <c r="M345" s="15">
        <f>합산자재!J80</f>
        <v>0</v>
      </c>
      <c r="N345" s="36" t="str">
        <f>IF(G345*M345&lt;&gt;0, TRUNC(G345*M345, 1), "")</f>
        <v/>
      </c>
      <c r="O345" s="15">
        <f>IF((H345+K345+M345)=0, "", (H345+K345+M345))</f>
        <v>243538</v>
      </c>
      <c r="P345" s="15">
        <f>IF(SUM(I345,L345,N345)&lt;&gt;0,SUM(I345,L345,N345),"")</f>
        <v>16073.5</v>
      </c>
      <c r="Q345" s="12"/>
      <c r="AE345" s="2">
        <f>L345</f>
        <v>16073.5</v>
      </c>
    </row>
    <row r="346" spans="1:31" ht="23.25" customHeight="1">
      <c r="A346" s="13" t="s">
        <v>759</v>
      </c>
      <c r="B346" s="13" t="s">
        <v>738</v>
      </c>
      <c r="C346" s="1" t="s">
        <v>760</v>
      </c>
      <c r="D346" s="12" t="s">
        <v>761</v>
      </c>
      <c r="E346" s="12" t="s">
        <v>762</v>
      </c>
      <c r="F346" s="19" t="s">
        <v>298</v>
      </c>
      <c r="G346" s="15">
        <v>1</v>
      </c>
      <c r="H346" s="15">
        <f>IF(TRUNC((AD347+AC347)/$AE$3,1)*$AE$3-AD347 &lt;0, AC347, TRUNC((AD347+AC347)/$AE$3,1)*$AE$3-AD347)</f>
        <v>586.40000000000146</v>
      </c>
      <c r="I346" s="36">
        <f>H346</f>
        <v>586.40000000000146</v>
      </c>
      <c r="J346" s="15">
        <v>1</v>
      </c>
      <c r="K346" s="15"/>
      <c r="L346" s="36" t="str">
        <f>IF(G346*K346&lt;&gt;0, TRUNC(G346*K346, 1), "")</f>
        <v/>
      </c>
      <c r="M346" s="15"/>
      <c r="N346" s="36" t="str">
        <f>IF(G346*M346&lt;&gt;0, TRUNC(G346*M346, 1), "")</f>
        <v/>
      </c>
      <c r="O346" s="15">
        <f>IF((H346+K346+M346)=0, "", (H346+K346+M346))</f>
        <v>586.40000000000146</v>
      </c>
      <c r="P346" s="15">
        <f>IF(SUM(I346,L346,N346)&lt;&gt;0,SUM(I346,L346,N346),"")</f>
        <v>586.40000000000146</v>
      </c>
      <c r="Q346" s="12"/>
    </row>
    <row r="347" spans="1:31" ht="23.25" customHeight="1">
      <c r="B347" s="13" t="s">
        <v>755</v>
      </c>
      <c r="D347" s="12" t="s">
        <v>756</v>
      </c>
      <c r="E347" s="12"/>
      <c r="F347" s="19"/>
      <c r="G347" s="15"/>
      <c r="H347" s="15"/>
      <c r="I347" s="36">
        <f>TRUNC(SUM(I343:I346))</f>
        <v>586</v>
      </c>
      <c r="J347" s="15"/>
      <c r="K347" s="15"/>
      <c r="L347" s="36">
        <f>TRUNC(SUM(L343:L346))</f>
        <v>19549</v>
      </c>
      <c r="M347" s="15"/>
      <c r="N347" s="36">
        <f>TRUNC(SUM(N343:N346))</f>
        <v>0</v>
      </c>
      <c r="O347" s="15" t="str">
        <f>IF((H347+K347+M347)=0, "", (H347+K347+M347))</f>
        <v/>
      </c>
      <c r="P347" s="15">
        <f>IF(SUM(I347,L347,N347)&lt;&gt;0,SUM(I347,L347,N347),"")</f>
        <v>20135</v>
      </c>
      <c r="Q347" s="12"/>
      <c r="AC347" s="2">
        <f>TRUNC(AE347*옵션!$B$36/100,1)</f>
        <v>586.4</v>
      </c>
      <c r="AD347" s="2">
        <f>TRUNC(SUM(L343:L345))</f>
        <v>19549</v>
      </c>
      <c r="AE347" s="2">
        <f>TRUNC(SUM(AE343:AE346))</f>
        <v>19549</v>
      </c>
    </row>
    <row r="348" spans="1:31" ht="23.25" customHeight="1">
      <c r="D348" s="12"/>
      <c r="E348" s="12"/>
      <c r="F348" s="19"/>
      <c r="G348" s="15"/>
      <c r="H348" s="15"/>
      <c r="I348" s="36"/>
      <c r="J348" s="15"/>
      <c r="K348" s="15"/>
      <c r="L348" s="36"/>
      <c r="M348" s="15"/>
      <c r="N348" s="36"/>
      <c r="O348" s="15"/>
      <c r="P348" s="15"/>
      <c r="Q348" s="12"/>
    </row>
    <row r="349" spans="1:31" ht="23.25" customHeight="1">
      <c r="A349" s="13" t="s">
        <v>913</v>
      </c>
      <c r="B349" s="13" t="s">
        <v>775</v>
      </c>
      <c r="C349" s="1" t="s">
        <v>914</v>
      </c>
      <c r="D349" s="187" t="s">
        <v>912</v>
      </c>
      <c r="E349" s="189"/>
      <c r="F349" s="19"/>
      <c r="G349" s="15"/>
      <c r="H349" s="15"/>
      <c r="I349" s="36"/>
      <c r="J349" s="15"/>
      <c r="K349" s="15"/>
      <c r="L349" s="36"/>
      <c r="M349" s="15"/>
      <c r="N349" s="36"/>
      <c r="O349" s="15"/>
      <c r="P349" s="15"/>
      <c r="Q349" s="12"/>
    </row>
    <row r="350" spans="1:31" ht="23.25" customHeight="1">
      <c r="A350" s="13" t="s">
        <v>430</v>
      </c>
      <c r="B350" s="13" t="s">
        <v>743</v>
      </c>
      <c r="C350" s="1" t="s">
        <v>316</v>
      </c>
      <c r="D350" s="12" t="s">
        <v>317</v>
      </c>
      <c r="E350" s="12" t="s">
        <v>318</v>
      </c>
      <c r="F350" s="19" t="s">
        <v>143</v>
      </c>
      <c r="G350" s="15">
        <v>1</v>
      </c>
      <c r="H350" s="15">
        <f>합산자재!H62</f>
        <v>0</v>
      </c>
      <c r="I350" s="36" t="str">
        <f>IF(G350*H350&lt;&gt;0, TRUNC(G350*H350, 1), "")</f>
        <v/>
      </c>
      <c r="J350" s="15">
        <v>1</v>
      </c>
      <c r="K350" s="15">
        <f>합산자재!I62</f>
        <v>0</v>
      </c>
      <c r="L350" s="36" t="str">
        <f t="shared" ref="L350:L355" si="77">IF(G350*K350&lt;&gt;0, TRUNC(G350*K350, 1), "")</f>
        <v/>
      </c>
      <c r="M350" s="15">
        <f>합산자재!J62</f>
        <v>0</v>
      </c>
      <c r="N350" s="36" t="str">
        <f t="shared" ref="N350:N355" si="78">IF(G350*M350&lt;&gt;0, TRUNC(G350*M350, 1), "")</f>
        <v/>
      </c>
      <c r="O350" s="15" t="str">
        <f t="shared" ref="O350:O356" si="79">IF((H350+K350+M350)=0, "", (H350+K350+M350))</f>
        <v/>
      </c>
      <c r="P350" s="15" t="str">
        <f t="shared" ref="P350:P356" si="80">IF(SUM(I350,L350,N350)&lt;&gt;0,SUM(I350,L350,N350),"")</f>
        <v/>
      </c>
      <c r="Q350" s="12"/>
    </row>
    <row r="351" spans="1:31" ht="23.25" customHeight="1">
      <c r="A351" s="13" t="s">
        <v>441</v>
      </c>
      <c r="B351" s="13" t="s">
        <v>743</v>
      </c>
      <c r="C351" s="1" t="s">
        <v>343</v>
      </c>
      <c r="D351" s="12" t="s">
        <v>344</v>
      </c>
      <c r="E351" s="12" t="s">
        <v>345</v>
      </c>
      <c r="F351" s="19" t="s">
        <v>340</v>
      </c>
      <c r="G351" s="15">
        <v>25.8</v>
      </c>
      <c r="H351" s="15">
        <f>합산자재!H70</f>
        <v>183</v>
      </c>
      <c r="I351" s="36">
        <f>IF(G351*H351&lt;&gt;0, TRUNC(G351*H351, 1), "")</f>
        <v>4721.3999999999996</v>
      </c>
      <c r="J351" s="15">
        <v>25.8</v>
      </c>
      <c r="K351" s="15">
        <f>합산자재!I70</f>
        <v>797</v>
      </c>
      <c r="L351" s="36">
        <f t="shared" si="77"/>
        <v>20562.599999999999</v>
      </c>
      <c r="M351" s="15">
        <f>합산자재!J70</f>
        <v>211</v>
      </c>
      <c r="N351" s="36">
        <f t="shared" si="78"/>
        <v>5443.8</v>
      </c>
      <c r="O351" s="15">
        <f t="shared" si="79"/>
        <v>1191</v>
      </c>
      <c r="P351" s="15">
        <f t="shared" si="80"/>
        <v>30727.8</v>
      </c>
      <c r="Q351" s="12" t="s">
        <v>435</v>
      </c>
      <c r="R351" s="2" t="s">
        <v>758</v>
      </c>
    </row>
    <row r="352" spans="1:31" ht="23.25" customHeight="1">
      <c r="A352" s="13" t="s">
        <v>442</v>
      </c>
      <c r="B352" s="13" t="s">
        <v>743</v>
      </c>
      <c r="C352" s="1" t="s">
        <v>346</v>
      </c>
      <c r="D352" s="12" t="s">
        <v>347</v>
      </c>
      <c r="E352" s="12" t="s">
        <v>348</v>
      </c>
      <c r="F352" s="19" t="s">
        <v>340</v>
      </c>
      <c r="G352" s="15">
        <v>6.1920000000000002</v>
      </c>
      <c r="H352" s="15">
        <f>합산자재!H71</f>
        <v>17</v>
      </c>
      <c r="I352" s="36">
        <f>IF(G352*H352&lt;&gt;0, TRUNC(G352*H352, 1), "")</f>
        <v>105.2</v>
      </c>
      <c r="J352" s="15">
        <v>6.1920000000000002</v>
      </c>
      <c r="K352" s="15">
        <f>합산자재!I71</f>
        <v>475</v>
      </c>
      <c r="L352" s="36">
        <f t="shared" si="77"/>
        <v>2941.2</v>
      </c>
      <c r="M352" s="15">
        <f>합산자재!J71</f>
        <v>8</v>
      </c>
      <c r="N352" s="36">
        <f t="shared" si="78"/>
        <v>49.5</v>
      </c>
      <c r="O352" s="15">
        <f t="shared" si="79"/>
        <v>500</v>
      </c>
      <c r="P352" s="15">
        <f t="shared" si="80"/>
        <v>3095.8999999999996</v>
      </c>
      <c r="Q352" s="12" t="s">
        <v>440</v>
      </c>
      <c r="R352" s="2" t="s">
        <v>758</v>
      </c>
    </row>
    <row r="353" spans="1:31" ht="23.25" customHeight="1">
      <c r="A353" s="13" t="s">
        <v>443</v>
      </c>
      <c r="B353" s="13" t="s">
        <v>743</v>
      </c>
      <c r="C353" s="1" t="s">
        <v>349</v>
      </c>
      <c r="D353" s="12" t="s">
        <v>350</v>
      </c>
      <c r="E353" s="12" t="s">
        <v>351</v>
      </c>
      <c r="F353" s="19" t="s">
        <v>352</v>
      </c>
      <c r="G353" s="15">
        <f>일위노임!G185</f>
        <v>0.04</v>
      </c>
      <c r="H353" s="15">
        <f>합산자재!H72</f>
        <v>0</v>
      </c>
      <c r="I353" s="36" t="str">
        <f>IF(G353*H353&lt;&gt;0, TRUNC(G353*H353, 1), "")</f>
        <v/>
      </c>
      <c r="J353" s="15">
        <v>0.04</v>
      </c>
      <c r="K353" s="15">
        <f>합산자재!I72</f>
        <v>267277</v>
      </c>
      <c r="L353" s="36">
        <f t="shared" si="77"/>
        <v>10691</v>
      </c>
      <c r="M353" s="15">
        <f>합산자재!J72</f>
        <v>0</v>
      </c>
      <c r="N353" s="36" t="str">
        <f t="shared" si="78"/>
        <v/>
      </c>
      <c r="O353" s="15">
        <f t="shared" si="79"/>
        <v>267277</v>
      </c>
      <c r="P353" s="15">
        <f t="shared" si="80"/>
        <v>10691</v>
      </c>
      <c r="Q353" s="12"/>
      <c r="AE353" s="2">
        <f>L353</f>
        <v>10691</v>
      </c>
    </row>
    <row r="354" spans="1:31" ht="23.25" customHeight="1">
      <c r="A354" s="13" t="s">
        <v>449</v>
      </c>
      <c r="B354" s="13" t="s">
        <v>743</v>
      </c>
      <c r="C354" s="1" t="s">
        <v>363</v>
      </c>
      <c r="D354" s="12" t="s">
        <v>350</v>
      </c>
      <c r="E354" s="12" t="s">
        <v>364</v>
      </c>
      <c r="F354" s="19" t="s">
        <v>352</v>
      </c>
      <c r="G354" s="15">
        <f>일위노임!G186</f>
        <v>9.5000000000000001E-2</v>
      </c>
      <c r="H354" s="15">
        <f>합산자재!H78</f>
        <v>0</v>
      </c>
      <c r="I354" s="36" t="str">
        <f>IF(G354*H354&lt;&gt;0, TRUNC(G354*H354, 1), "")</f>
        <v/>
      </c>
      <c r="J354" s="15">
        <v>9.5000000000000001E-2</v>
      </c>
      <c r="K354" s="15">
        <f>합산자재!I78</f>
        <v>165545</v>
      </c>
      <c r="L354" s="36">
        <f t="shared" si="77"/>
        <v>15726.7</v>
      </c>
      <c r="M354" s="15">
        <f>합산자재!J78</f>
        <v>0</v>
      </c>
      <c r="N354" s="36" t="str">
        <f t="shared" si="78"/>
        <v/>
      </c>
      <c r="O354" s="15">
        <f t="shared" si="79"/>
        <v>165545</v>
      </c>
      <c r="P354" s="15">
        <f t="shared" si="80"/>
        <v>15726.7</v>
      </c>
      <c r="Q354" s="12"/>
      <c r="AE354" s="2">
        <f>L354</f>
        <v>15726.7</v>
      </c>
    </row>
    <row r="355" spans="1:31" ht="23.25" customHeight="1">
      <c r="A355" s="13" t="s">
        <v>759</v>
      </c>
      <c r="B355" s="13" t="s">
        <v>743</v>
      </c>
      <c r="C355" s="1" t="s">
        <v>760</v>
      </c>
      <c r="D355" s="12" t="s">
        <v>761</v>
      </c>
      <c r="E355" s="12" t="s">
        <v>762</v>
      </c>
      <c r="F355" s="19" t="s">
        <v>298</v>
      </c>
      <c r="G355" s="15">
        <v>1</v>
      </c>
      <c r="H355" s="15">
        <f>IF(TRUNC((AD356+AC356)/$AE$3,1)*$AE$3-AD356 &lt;0, AC356, TRUNC((AD356+AC356)/$AE$3,1)*$AE$3-AD356)</f>
        <v>792.5</v>
      </c>
      <c r="I355" s="36">
        <f>H355</f>
        <v>792.5</v>
      </c>
      <c r="J355" s="15">
        <v>1</v>
      </c>
      <c r="K355" s="15"/>
      <c r="L355" s="36" t="str">
        <f t="shared" si="77"/>
        <v/>
      </c>
      <c r="M355" s="15"/>
      <c r="N355" s="36" t="str">
        <f t="shared" si="78"/>
        <v/>
      </c>
      <c r="O355" s="15">
        <f t="shared" si="79"/>
        <v>792.5</v>
      </c>
      <c r="P355" s="15">
        <f t="shared" si="80"/>
        <v>792.5</v>
      </c>
      <c r="Q355" s="12"/>
    </row>
    <row r="356" spans="1:31" ht="23.25" customHeight="1">
      <c r="B356" s="13" t="s">
        <v>755</v>
      </c>
      <c r="D356" s="12" t="s">
        <v>756</v>
      </c>
      <c r="E356" s="12"/>
      <c r="F356" s="19"/>
      <c r="G356" s="15"/>
      <c r="H356" s="15"/>
      <c r="I356" s="36">
        <f>TRUNC(SUM(I349:I355))</f>
        <v>5619</v>
      </c>
      <c r="J356" s="15"/>
      <c r="K356" s="15"/>
      <c r="L356" s="36">
        <f>TRUNC(SUM(L349:L355))</f>
        <v>49921</v>
      </c>
      <c r="M356" s="15"/>
      <c r="N356" s="36">
        <f>TRUNC(SUM(N349:N355))</f>
        <v>5493</v>
      </c>
      <c r="O356" s="15" t="str">
        <f t="shared" si="79"/>
        <v/>
      </c>
      <c r="P356" s="15">
        <f t="shared" si="80"/>
        <v>61033</v>
      </c>
      <c r="Q356" s="12"/>
      <c r="AC356" s="2">
        <f>TRUNC(AE356*옵션!$B$36/100,1)</f>
        <v>792.5</v>
      </c>
      <c r="AD356" s="2">
        <f>TRUNC(SUM(L349:L354))</f>
        <v>49921</v>
      </c>
      <c r="AE356" s="2">
        <f>TRUNC(SUM(AE349:AE355))</f>
        <v>26417</v>
      </c>
    </row>
    <row r="357" spans="1:31" ht="23.25" customHeight="1">
      <c r="D357" s="12"/>
      <c r="E357" s="12"/>
      <c r="F357" s="19"/>
      <c r="G357" s="15"/>
      <c r="H357" s="15"/>
      <c r="I357" s="36"/>
      <c r="J357" s="15"/>
      <c r="K357" s="15"/>
      <c r="L357" s="36"/>
      <c r="M357" s="15"/>
      <c r="N357" s="36"/>
      <c r="O357" s="15"/>
      <c r="P357" s="15"/>
      <c r="Q357" s="12"/>
    </row>
    <row r="358" spans="1:31" ht="23.25" customHeight="1">
      <c r="A358" s="13" t="s">
        <v>916</v>
      </c>
      <c r="B358" s="13" t="s">
        <v>775</v>
      </c>
      <c r="C358" s="1" t="s">
        <v>917</v>
      </c>
      <c r="D358" s="187" t="s">
        <v>915</v>
      </c>
      <c r="E358" s="189"/>
      <c r="F358" s="19"/>
      <c r="G358" s="15"/>
      <c r="H358" s="15"/>
      <c r="I358" s="36"/>
      <c r="J358" s="15"/>
      <c r="K358" s="15"/>
      <c r="L358" s="36"/>
      <c r="M358" s="15"/>
      <c r="N358" s="36"/>
      <c r="O358" s="15"/>
      <c r="P358" s="15"/>
      <c r="Q358" s="12"/>
    </row>
    <row r="359" spans="1:31" ht="23.25" customHeight="1">
      <c r="A359" s="13" t="s">
        <v>439</v>
      </c>
      <c r="B359" s="13" t="s">
        <v>747</v>
      </c>
      <c r="C359" s="1" t="s">
        <v>341</v>
      </c>
      <c r="D359" s="12" t="s">
        <v>338</v>
      </c>
      <c r="E359" s="12" t="s">
        <v>342</v>
      </c>
      <c r="F359" s="19" t="s">
        <v>340</v>
      </c>
      <c r="G359" s="15">
        <v>122.4</v>
      </c>
      <c r="H359" s="15">
        <f>합산자재!H69</f>
        <v>256</v>
      </c>
      <c r="I359" s="36">
        <f>IF(G359*H359&lt;&gt;0, TRUNC(G359*H359, 1), "")</f>
        <v>31334.400000000001</v>
      </c>
      <c r="J359" s="15">
        <v>122.4</v>
      </c>
      <c r="K359" s="15">
        <f>합산자재!I69</f>
        <v>797</v>
      </c>
      <c r="L359" s="36">
        <f>IF(G359*K359&lt;&gt;0, TRUNC(G359*K359, 1), "")</f>
        <v>97552.8</v>
      </c>
      <c r="M359" s="15">
        <f>합산자재!J69</f>
        <v>914</v>
      </c>
      <c r="N359" s="36">
        <f>IF(G359*M359&lt;&gt;0, TRUNC(G359*M359, 1), "")</f>
        <v>111873.60000000001</v>
      </c>
      <c r="O359" s="15">
        <f>IF((H359+K359+M359)=0, "", (H359+K359+M359))</f>
        <v>1967</v>
      </c>
      <c r="P359" s="15">
        <f>IF(SUM(I359,L359,N359)&lt;&gt;0,SUM(I359,L359,N359),"")</f>
        <v>240760.80000000002</v>
      </c>
      <c r="Q359" s="12" t="s">
        <v>440</v>
      </c>
      <c r="R359" s="2" t="s">
        <v>758</v>
      </c>
    </row>
    <row r="360" spans="1:31" ht="23.25" customHeight="1">
      <c r="A360" s="13" t="s">
        <v>446</v>
      </c>
      <c r="B360" s="13" t="s">
        <v>747</v>
      </c>
      <c r="C360" s="1" t="s">
        <v>357</v>
      </c>
      <c r="D360" s="12" t="s">
        <v>350</v>
      </c>
      <c r="E360" s="12" t="s">
        <v>358</v>
      </c>
      <c r="F360" s="19" t="s">
        <v>352</v>
      </c>
      <c r="G360" s="15">
        <f>일위노임!G190</f>
        <v>5.508</v>
      </c>
      <c r="H360" s="15">
        <f>합산자재!H75</f>
        <v>0</v>
      </c>
      <c r="I360" s="36" t="str">
        <f>IF(G360*H360&lt;&gt;0, TRUNC(G360*H360, 1), "")</f>
        <v/>
      </c>
      <c r="J360" s="15">
        <v>5.508</v>
      </c>
      <c r="K360" s="15">
        <f>합산자재!I75</f>
        <v>387376</v>
      </c>
      <c r="L360" s="36">
        <f>IF(G360*K360&lt;&gt;0, TRUNC(G360*K360, 1), "")</f>
        <v>2133667</v>
      </c>
      <c r="M360" s="15">
        <f>합산자재!J75</f>
        <v>0</v>
      </c>
      <c r="N360" s="36" t="str">
        <f>IF(G360*M360&lt;&gt;0, TRUNC(G360*M360, 1), "")</f>
        <v/>
      </c>
      <c r="O360" s="15">
        <f>IF((H360+K360+M360)=0, "", (H360+K360+M360))</f>
        <v>387376</v>
      </c>
      <c r="P360" s="15">
        <f>IF(SUM(I360,L360,N360)&lt;&gt;0,SUM(I360,L360,N360),"")</f>
        <v>2133667</v>
      </c>
      <c r="Q360" s="12"/>
      <c r="AE360" s="2">
        <f>L360</f>
        <v>2133667</v>
      </c>
    </row>
    <row r="361" spans="1:31" ht="23.25" customHeight="1">
      <c r="A361" s="13" t="s">
        <v>450</v>
      </c>
      <c r="B361" s="13" t="s">
        <v>747</v>
      </c>
      <c r="C361" s="1" t="s">
        <v>365</v>
      </c>
      <c r="D361" s="12" t="s">
        <v>350</v>
      </c>
      <c r="E361" s="12" t="s">
        <v>366</v>
      </c>
      <c r="F361" s="19" t="s">
        <v>352</v>
      </c>
      <c r="G361" s="15">
        <f>일위노임!G191</f>
        <v>4.1399999999999997</v>
      </c>
      <c r="H361" s="15">
        <f>합산자재!H79</f>
        <v>0</v>
      </c>
      <c r="I361" s="36" t="str">
        <f>IF(G361*H361&lt;&gt;0, TRUNC(G361*H361, 1), "")</f>
        <v/>
      </c>
      <c r="J361" s="15">
        <v>4.1399999999999997</v>
      </c>
      <c r="K361" s="15">
        <f>합산자재!I79</f>
        <v>214222</v>
      </c>
      <c r="L361" s="36">
        <f>IF(G361*K361&lt;&gt;0, TRUNC(G361*K361, 1), "")</f>
        <v>886879</v>
      </c>
      <c r="M361" s="15">
        <f>합산자재!J79</f>
        <v>0</v>
      </c>
      <c r="N361" s="36" t="str">
        <f>IF(G361*M361&lt;&gt;0, TRUNC(G361*M361, 1), "")</f>
        <v/>
      </c>
      <c r="O361" s="15">
        <f>IF((H361+K361+M361)=0, "", (H361+K361+M361))</f>
        <v>214222</v>
      </c>
      <c r="P361" s="15">
        <f>IF(SUM(I361,L361,N361)&lt;&gt;0,SUM(I361,L361,N361),"")</f>
        <v>886879</v>
      </c>
      <c r="Q361" s="12"/>
      <c r="AE361" s="2">
        <f>L361</f>
        <v>886879</v>
      </c>
    </row>
    <row r="362" spans="1:31" ht="23.25" customHeight="1">
      <c r="A362" s="13" t="s">
        <v>759</v>
      </c>
      <c r="B362" s="13" t="s">
        <v>747</v>
      </c>
      <c r="C362" s="1" t="s">
        <v>760</v>
      </c>
      <c r="D362" s="12" t="s">
        <v>761</v>
      </c>
      <c r="E362" s="12" t="s">
        <v>762</v>
      </c>
      <c r="F362" s="19" t="s">
        <v>298</v>
      </c>
      <c r="G362" s="15">
        <v>1</v>
      </c>
      <c r="H362" s="15">
        <f>IF(TRUNC((AD363+AC363)/$AE$3,1)*$AE$3-AD363 &lt;0, AC363, TRUNC((AD363+AC363)/$AE$3,1)*$AE$3-AD363)</f>
        <v>90616.299999999814</v>
      </c>
      <c r="I362" s="36">
        <f>H362</f>
        <v>90616.299999999814</v>
      </c>
      <c r="J362" s="15">
        <v>1</v>
      </c>
      <c r="K362" s="15"/>
      <c r="L362" s="36" t="str">
        <f>IF(G362*K362&lt;&gt;0, TRUNC(G362*K362, 1), "")</f>
        <v/>
      </c>
      <c r="M362" s="15"/>
      <c r="N362" s="36" t="str">
        <f>IF(G362*M362&lt;&gt;0, TRUNC(G362*M362, 1), "")</f>
        <v/>
      </c>
      <c r="O362" s="15">
        <f>IF((H362+K362+M362)=0, "", (H362+K362+M362))</f>
        <v>90616.299999999814</v>
      </c>
      <c r="P362" s="15">
        <f>IF(SUM(I362,L362,N362)&lt;&gt;0,SUM(I362,L362,N362),"")</f>
        <v>90616.299999999814</v>
      </c>
      <c r="Q362" s="12"/>
    </row>
    <row r="363" spans="1:31" ht="23.25" customHeight="1">
      <c r="B363" s="13" t="s">
        <v>755</v>
      </c>
      <c r="D363" s="12" t="s">
        <v>756</v>
      </c>
      <c r="E363" s="12"/>
      <c r="F363" s="19"/>
      <c r="G363" s="15"/>
      <c r="H363" s="15"/>
      <c r="I363" s="36">
        <f>TRUNC(SUM(I358:I362))</f>
        <v>121950</v>
      </c>
      <c r="J363" s="15"/>
      <c r="K363" s="15"/>
      <c r="L363" s="36">
        <f>TRUNC(SUM(L358:L362))</f>
        <v>3118098</v>
      </c>
      <c r="M363" s="15"/>
      <c r="N363" s="36">
        <f>TRUNC(SUM(N358:N362))</f>
        <v>111873</v>
      </c>
      <c r="O363" s="15" t="str">
        <f>IF((H363+K363+M363)=0, "", (H363+K363+M363))</f>
        <v/>
      </c>
      <c r="P363" s="15">
        <f>IF(SUM(I363,L363,N363)&lt;&gt;0,SUM(I363,L363,N363),"")</f>
        <v>3351921</v>
      </c>
      <c r="Q363" s="12"/>
      <c r="AC363" s="2">
        <f>TRUNC(AE363*옵션!$B$36/100,1)</f>
        <v>90616.3</v>
      </c>
      <c r="AD363" s="2">
        <f>TRUNC(SUM(L358:L361))</f>
        <v>3118098</v>
      </c>
      <c r="AE363" s="2">
        <f>TRUNC(SUM(AE358:AE362))</f>
        <v>3020546</v>
      </c>
    </row>
    <row r="364" spans="1:31" ht="23.25" customHeight="1">
      <c r="D364" s="12"/>
      <c r="E364" s="12"/>
      <c r="F364" s="19"/>
      <c r="G364" s="15"/>
      <c r="H364" s="15"/>
      <c r="I364" s="36"/>
      <c r="J364" s="15"/>
      <c r="K364" s="15"/>
      <c r="L364" s="36"/>
      <c r="M364" s="15"/>
      <c r="N364" s="36"/>
      <c r="O364" s="15"/>
      <c r="P364" s="15"/>
      <c r="Q364" s="12"/>
    </row>
    <row r="365" spans="1:31" ht="23.25" customHeight="1">
      <c r="A365" s="13" t="s">
        <v>919</v>
      </c>
      <c r="B365" s="13" t="s">
        <v>775</v>
      </c>
      <c r="C365" s="1" t="s">
        <v>920</v>
      </c>
      <c r="D365" s="187" t="s">
        <v>918</v>
      </c>
      <c r="E365" s="189"/>
      <c r="F365" s="19"/>
      <c r="G365" s="15"/>
      <c r="H365" s="15"/>
      <c r="I365" s="36"/>
      <c r="J365" s="15"/>
      <c r="K365" s="15"/>
      <c r="L365" s="36"/>
      <c r="M365" s="15"/>
      <c r="N365" s="36"/>
      <c r="O365" s="15"/>
      <c r="P365" s="15"/>
      <c r="Q365" s="12"/>
    </row>
    <row r="366" spans="1:31" ht="23.25" customHeight="1">
      <c r="A366" s="13" t="s">
        <v>439</v>
      </c>
      <c r="B366" s="13" t="s">
        <v>751</v>
      </c>
      <c r="C366" s="1" t="s">
        <v>341</v>
      </c>
      <c r="D366" s="12" t="s">
        <v>338</v>
      </c>
      <c r="E366" s="12" t="s">
        <v>342</v>
      </c>
      <c r="F366" s="19" t="s">
        <v>340</v>
      </c>
      <c r="G366" s="15">
        <v>225</v>
      </c>
      <c r="H366" s="15">
        <f>합산자재!H69</f>
        <v>256</v>
      </c>
      <c r="I366" s="36">
        <f>IF(G366*H366&lt;&gt;0, TRUNC(G366*H366, 1), "")</f>
        <v>57600</v>
      </c>
      <c r="J366" s="15">
        <v>225</v>
      </c>
      <c r="K366" s="15">
        <f>합산자재!I69</f>
        <v>797</v>
      </c>
      <c r="L366" s="36">
        <f>IF(G366*K366&lt;&gt;0, TRUNC(G366*K366, 1), "")</f>
        <v>179325</v>
      </c>
      <c r="M366" s="15">
        <f>합산자재!J69</f>
        <v>914</v>
      </c>
      <c r="N366" s="36">
        <f>IF(G366*M366&lt;&gt;0, TRUNC(G366*M366, 1), "")</f>
        <v>205650</v>
      </c>
      <c r="O366" s="15">
        <f>IF((H366+K366+M366)=0, "", (H366+K366+M366))</f>
        <v>1967</v>
      </c>
      <c r="P366" s="15">
        <f>IF(SUM(I366,L366,N366)&lt;&gt;0,SUM(I366,L366,N366),"")</f>
        <v>442575</v>
      </c>
      <c r="Q366" s="12" t="s">
        <v>440</v>
      </c>
      <c r="R366" s="2" t="s">
        <v>758</v>
      </c>
    </row>
    <row r="367" spans="1:31" ht="23.25" customHeight="1">
      <c r="A367" s="13" t="s">
        <v>446</v>
      </c>
      <c r="B367" s="13" t="s">
        <v>751</v>
      </c>
      <c r="C367" s="1" t="s">
        <v>357</v>
      </c>
      <c r="D367" s="12" t="s">
        <v>350</v>
      </c>
      <c r="E367" s="12" t="s">
        <v>358</v>
      </c>
      <c r="F367" s="19" t="s">
        <v>352</v>
      </c>
      <c r="G367" s="15">
        <f>일위노임!G195</f>
        <v>2.6640000000000001</v>
      </c>
      <c r="H367" s="15">
        <f>합산자재!H75</f>
        <v>0</v>
      </c>
      <c r="I367" s="36" t="str">
        <f>IF(G367*H367&lt;&gt;0, TRUNC(G367*H367, 1), "")</f>
        <v/>
      </c>
      <c r="J367" s="15">
        <v>2.6640000000000001</v>
      </c>
      <c r="K367" s="15">
        <f>합산자재!I75</f>
        <v>387376</v>
      </c>
      <c r="L367" s="36">
        <f>IF(G367*K367&lt;&gt;0, TRUNC(G367*K367, 1), "")</f>
        <v>1031969.6</v>
      </c>
      <c r="M367" s="15">
        <f>합산자재!J75</f>
        <v>0</v>
      </c>
      <c r="N367" s="36" t="str">
        <f>IF(G367*M367&lt;&gt;0, TRUNC(G367*M367, 1), "")</f>
        <v/>
      </c>
      <c r="O367" s="15">
        <f>IF((H367+K367+M367)=0, "", (H367+K367+M367))</f>
        <v>387376</v>
      </c>
      <c r="P367" s="15">
        <f>IF(SUM(I367,L367,N367)&lt;&gt;0,SUM(I367,L367,N367),"")</f>
        <v>1031969.6</v>
      </c>
      <c r="Q367" s="12"/>
      <c r="AE367" s="2">
        <f>L367</f>
        <v>1031969.6</v>
      </c>
    </row>
    <row r="368" spans="1:31" ht="23.25" customHeight="1">
      <c r="A368" s="13" t="s">
        <v>449</v>
      </c>
      <c r="B368" s="13" t="s">
        <v>751</v>
      </c>
      <c r="C368" s="1" t="s">
        <v>363</v>
      </c>
      <c r="D368" s="12" t="s">
        <v>350</v>
      </c>
      <c r="E368" s="12" t="s">
        <v>364</v>
      </c>
      <c r="F368" s="19" t="s">
        <v>352</v>
      </c>
      <c r="G368" s="15">
        <f>일위노임!G196</f>
        <v>0.86399999999999999</v>
      </c>
      <c r="H368" s="15">
        <f>합산자재!H78</f>
        <v>0</v>
      </c>
      <c r="I368" s="36" t="str">
        <f>IF(G368*H368&lt;&gt;0, TRUNC(G368*H368, 1), "")</f>
        <v/>
      </c>
      <c r="J368" s="15">
        <v>0.86399999999999999</v>
      </c>
      <c r="K368" s="15">
        <f>합산자재!I78</f>
        <v>165545</v>
      </c>
      <c r="L368" s="36">
        <f>IF(G368*K368&lt;&gt;0, TRUNC(G368*K368, 1), "")</f>
        <v>143030.79999999999</v>
      </c>
      <c r="M368" s="15">
        <f>합산자재!J78</f>
        <v>0</v>
      </c>
      <c r="N368" s="36" t="str">
        <f>IF(G368*M368&lt;&gt;0, TRUNC(G368*M368, 1), "")</f>
        <v/>
      </c>
      <c r="O368" s="15">
        <f>IF((H368+K368+M368)=0, "", (H368+K368+M368))</f>
        <v>165545</v>
      </c>
      <c r="P368" s="15">
        <f>IF(SUM(I368,L368,N368)&lt;&gt;0,SUM(I368,L368,N368),"")</f>
        <v>143030.79999999999</v>
      </c>
      <c r="Q368" s="12"/>
      <c r="AE368" s="2">
        <f>L368</f>
        <v>143030.79999999999</v>
      </c>
    </row>
    <row r="369" spans="1:31" ht="23.25" customHeight="1">
      <c r="A369" s="13" t="s">
        <v>759</v>
      </c>
      <c r="B369" s="13" t="s">
        <v>751</v>
      </c>
      <c r="C369" s="1" t="s">
        <v>760</v>
      </c>
      <c r="D369" s="12" t="s">
        <v>761</v>
      </c>
      <c r="E369" s="12" t="s">
        <v>762</v>
      </c>
      <c r="F369" s="19" t="s">
        <v>298</v>
      </c>
      <c r="G369" s="15">
        <v>1</v>
      </c>
      <c r="H369" s="15">
        <f>IF(TRUNC((AD370+AC370)/$AE$3,1)*$AE$3-AD370 &lt;0, AC370, TRUNC((AD370+AC370)/$AE$3,1)*$AE$3-AD370)</f>
        <v>35250</v>
      </c>
      <c r="I369" s="36">
        <f>H369</f>
        <v>35250</v>
      </c>
      <c r="J369" s="15">
        <v>1</v>
      </c>
      <c r="K369" s="15"/>
      <c r="L369" s="36" t="str">
        <f>IF(G369*K369&lt;&gt;0, TRUNC(G369*K369, 1), "")</f>
        <v/>
      </c>
      <c r="M369" s="15"/>
      <c r="N369" s="36" t="str">
        <f>IF(G369*M369&lt;&gt;0, TRUNC(G369*M369, 1), "")</f>
        <v/>
      </c>
      <c r="O369" s="15">
        <f>IF((H369+K369+M369)=0, "", (H369+K369+M369))</f>
        <v>35250</v>
      </c>
      <c r="P369" s="15">
        <f>IF(SUM(I369,L369,N369)&lt;&gt;0,SUM(I369,L369,N369),"")</f>
        <v>35250</v>
      </c>
      <c r="Q369" s="12"/>
    </row>
    <row r="370" spans="1:31" ht="23.25" customHeight="1">
      <c r="B370" s="13" t="s">
        <v>755</v>
      </c>
      <c r="D370" s="12" t="s">
        <v>756</v>
      </c>
      <c r="E370" s="12"/>
      <c r="F370" s="19"/>
      <c r="G370" s="15"/>
      <c r="H370" s="15"/>
      <c r="I370" s="36">
        <f>TRUNC(SUM(I365:I369))</f>
        <v>92850</v>
      </c>
      <c r="J370" s="15"/>
      <c r="K370" s="15"/>
      <c r="L370" s="36">
        <f>TRUNC(SUM(L365:L369))</f>
        <v>1354325</v>
      </c>
      <c r="M370" s="15"/>
      <c r="N370" s="36">
        <f>TRUNC(SUM(N365:N369))</f>
        <v>205650</v>
      </c>
      <c r="O370" s="15" t="str">
        <f>IF((H370+K370+M370)=0, "", (H370+K370+M370))</f>
        <v/>
      </c>
      <c r="P370" s="15">
        <f>IF(SUM(I370,L370,N370)&lt;&gt;0,SUM(I370,L370,N370),"")</f>
        <v>1652825</v>
      </c>
      <c r="Q370" s="12"/>
      <c r="AC370" s="2">
        <f>TRUNC(AE370*옵션!$B$36/100,1)</f>
        <v>35250</v>
      </c>
      <c r="AD370" s="2">
        <f>TRUNC(SUM(L365:L368))</f>
        <v>1354325</v>
      </c>
      <c r="AE370" s="2">
        <f>TRUNC(SUM(AE365:AE369))</f>
        <v>1175000</v>
      </c>
    </row>
    <row r="371" spans="1:31" ht="23.25" customHeight="1">
      <c r="D371" s="12"/>
      <c r="E371" s="12"/>
      <c r="F371" s="19"/>
      <c r="G371" s="15"/>
      <c r="H371" s="15"/>
      <c r="I371" s="36"/>
      <c r="J371" s="15"/>
      <c r="K371" s="15"/>
      <c r="L371" s="36"/>
      <c r="M371" s="15"/>
      <c r="N371" s="36"/>
      <c r="O371" s="15"/>
      <c r="P371" s="15"/>
      <c r="Q371" s="12"/>
    </row>
    <row r="372" spans="1:31" ht="23.25" customHeight="1">
      <c r="D372" s="12"/>
      <c r="E372" s="12"/>
      <c r="F372" s="19"/>
      <c r="G372" s="15"/>
      <c r="H372" s="15"/>
      <c r="I372" s="36"/>
      <c r="J372" s="15"/>
      <c r="K372" s="15"/>
      <c r="L372" s="36"/>
      <c r="M372" s="15"/>
      <c r="N372" s="36"/>
      <c r="O372" s="15"/>
      <c r="P372" s="15"/>
      <c r="Q372" s="12"/>
    </row>
    <row r="373" spans="1:31" ht="23.25" customHeight="1">
      <c r="D373" s="12"/>
      <c r="E373" s="12"/>
      <c r="F373" s="19"/>
      <c r="G373" s="15"/>
      <c r="H373" s="15"/>
      <c r="I373" s="36"/>
      <c r="J373" s="15"/>
      <c r="K373" s="15"/>
      <c r="L373" s="36"/>
      <c r="M373" s="15"/>
      <c r="N373" s="36"/>
      <c r="O373" s="15"/>
      <c r="P373" s="15"/>
      <c r="Q373" s="12"/>
    </row>
    <row r="374" spans="1:31" ht="23.25" customHeight="1">
      <c r="D374" s="12"/>
      <c r="E374" s="12"/>
      <c r="F374" s="19"/>
      <c r="G374" s="15"/>
      <c r="H374" s="15"/>
      <c r="I374" s="36"/>
      <c r="J374" s="15"/>
      <c r="K374" s="15"/>
      <c r="L374" s="36"/>
      <c r="M374" s="15"/>
      <c r="N374" s="36"/>
      <c r="O374" s="15"/>
      <c r="P374" s="15"/>
      <c r="Q374" s="12"/>
    </row>
    <row r="375" spans="1:31" ht="23.25" customHeight="1">
      <c r="D375" s="12"/>
      <c r="E375" s="12"/>
      <c r="F375" s="19"/>
      <c r="G375" s="15"/>
      <c r="H375" s="15"/>
      <c r="I375" s="36"/>
      <c r="J375" s="15"/>
      <c r="K375" s="15"/>
      <c r="L375" s="36"/>
      <c r="M375" s="15"/>
      <c r="N375" s="36"/>
      <c r="O375" s="15"/>
      <c r="P375" s="15"/>
      <c r="Q375" s="12"/>
    </row>
    <row r="376" spans="1:31" ht="23.25" customHeight="1">
      <c r="D376" s="12"/>
      <c r="E376" s="12"/>
      <c r="F376" s="19"/>
      <c r="G376" s="15"/>
      <c r="H376" s="15"/>
      <c r="I376" s="36"/>
      <c r="J376" s="15"/>
      <c r="K376" s="15"/>
      <c r="L376" s="36"/>
      <c r="M376" s="15"/>
      <c r="N376" s="36"/>
      <c r="O376" s="15"/>
      <c r="P376" s="15"/>
      <c r="Q376" s="12"/>
    </row>
    <row r="377" spans="1:31" ht="23.25" customHeight="1">
      <c r="D377" s="12"/>
      <c r="E377" s="12"/>
      <c r="F377" s="19"/>
      <c r="G377" s="15"/>
      <c r="H377" s="15"/>
      <c r="I377" s="36"/>
      <c r="J377" s="15"/>
      <c r="K377" s="15"/>
      <c r="L377" s="36"/>
      <c r="M377" s="15"/>
      <c r="N377" s="36"/>
      <c r="O377" s="15"/>
      <c r="P377" s="15"/>
      <c r="Q377" s="12"/>
    </row>
    <row r="378" spans="1:31" ht="23.25" customHeight="1">
      <c r="D378" s="12"/>
      <c r="E378" s="12"/>
      <c r="F378" s="19"/>
      <c r="G378" s="15"/>
      <c r="H378" s="15"/>
      <c r="I378" s="36"/>
      <c r="J378" s="15"/>
      <c r="K378" s="15"/>
      <c r="L378" s="36"/>
      <c r="M378" s="15"/>
      <c r="N378" s="36"/>
      <c r="O378" s="15"/>
      <c r="P378" s="15"/>
      <c r="Q378" s="12"/>
    </row>
    <row r="379" spans="1:31" ht="23.25" customHeight="1">
      <c r="D379" s="12"/>
      <c r="E379" s="12"/>
      <c r="F379" s="19"/>
      <c r="G379" s="15"/>
      <c r="H379" s="15"/>
      <c r="I379" s="36"/>
      <c r="J379" s="15"/>
      <c r="K379" s="15"/>
      <c r="L379" s="36"/>
      <c r="M379" s="15"/>
      <c r="N379" s="36"/>
      <c r="O379" s="15"/>
      <c r="P379" s="15"/>
      <c r="Q379" s="12"/>
    </row>
    <row r="380" spans="1:31" ht="23.25" customHeight="1">
      <c r="D380" s="12"/>
      <c r="E380" s="12"/>
      <c r="F380" s="19"/>
      <c r="G380" s="15"/>
      <c r="H380" s="15"/>
      <c r="I380" s="36"/>
      <c r="J380" s="15"/>
      <c r="K380" s="15"/>
      <c r="L380" s="36"/>
      <c r="M380" s="15"/>
      <c r="N380" s="36"/>
      <c r="O380" s="15"/>
      <c r="P380" s="15"/>
      <c r="Q380" s="12"/>
    </row>
    <row r="381" spans="1:31" ht="23.25" customHeight="1">
      <c r="D381" s="12"/>
      <c r="E381" s="12"/>
      <c r="F381" s="19"/>
      <c r="G381" s="15"/>
      <c r="H381" s="15"/>
      <c r="I381" s="36"/>
      <c r="J381" s="15"/>
      <c r="K381" s="15"/>
      <c r="L381" s="36"/>
      <c r="M381" s="15"/>
      <c r="N381" s="36"/>
      <c r="O381" s="15"/>
      <c r="P381" s="15"/>
      <c r="Q381" s="12"/>
    </row>
    <row r="382" spans="1:31" ht="23.25" customHeight="1">
      <c r="D382" s="12"/>
      <c r="E382" s="12"/>
      <c r="F382" s="19"/>
      <c r="G382" s="15"/>
      <c r="H382" s="15"/>
      <c r="I382" s="36"/>
      <c r="J382" s="15"/>
      <c r="K382" s="15"/>
      <c r="L382" s="36"/>
      <c r="M382" s="15"/>
      <c r="N382" s="36"/>
      <c r="O382" s="15"/>
      <c r="P382" s="15"/>
      <c r="Q382" s="12"/>
    </row>
    <row r="383" spans="1:31" ht="23.25" customHeight="1">
      <c r="D383" s="12"/>
      <c r="E383" s="12"/>
      <c r="F383" s="19"/>
      <c r="G383" s="15"/>
      <c r="H383" s="15"/>
      <c r="I383" s="36"/>
      <c r="J383" s="15"/>
      <c r="K383" s="15"/>
      <c r="L383" s="36"/>
      <c r="M383" s="15"/>
      <c r="N383" s="36"/>
      <c r="O383" s="15"/>
      <c r="P383" s="15"/>
      <c r="Q383" s="12"/>
    </row>
    <row r="384" spans="1:31" ht="23.25" customHeight="1">
      <c r="D384" s="12"/>
      <c r="E384" s="12"/>
      <c r="F384" s="19"/>
      <c r="G384" s="15"/>
      <c r="H384" s="15"/>
      <c r="I384" s="36"/>
      <c r="J384" s="15"/>
      <c r="K384" s="15"/>
      <c r="L384" s="36"/>
      <c r="M384" s="15"/>
      <c r="N384" s="36"/>
      <c r="O384" s="15"/>
      <c r="P384" s="15"/>
      <c r="Q384" s="12"/>
    </row>
    <row r="385" spans="4:17" ht="23.25" customHeight="1">
      <c r="D385" s="12"/>
      <c r="E385" s="12"/>
      <c r="F385" s="19"/>
      <c r="G385" s="15"/>
      <c r="H385" s="15"/>
      <c r="I385" s="36"/>
      <c r="J385" s="15"/>
      <c r="K385" s="15"/>
      <c r="L385" s="36"/>
      <c r="M385" s="15"/>
      <c r="N385" s="36"/>
      <c r="O385" s="15"/>
      <c r="P385" s="15"/>
      <c r="Q385" s="12"/>
    </row>
    <row r="386" spans="4:17" ht="23.25" customHeight="1">
      <c r="D386" s="12"/>
      <c r="E386" s="12"/>
      <c r="F386" s="19"/>
      <c r="G386" s="15"/>
      <c r="H386" s="15"/>
      <c r="I386" s="36"/>
      <c r="J386" s="15"/>
      <c r="K386" s="15"/>
      <c r="L386" s="36"/>
      <c r="M386" s="15"/>
      <c r="N386" s="36"/>
      <c r="O386" s="15"/>
      <c r="P386" s="15"/>
      <c r="Q386" s="12"/>
    </row>
    <row r="387" spans="4:17" ht="23.25" customHeight="1">
      <c r="D387" s="12"/>
      <c r="E387" s="12"/>
      <c r="F387" s="19"/>
      <c r="G387" s="15"/>
      <c r="H387" s="15"/>
      <c r="I387" s="36"/>
      <c r="J387" s="15"/>
      <c r="K387" s="15"/>
      <c r="L387" s="36"/>
      <c r="M387" s="15"/>
      <c r="N387" s="36"/>
      <c r="O387" s="15"/>
      <c r="P387" s="15"/>
      <c r="Q387" s="12"/>
    </row>
    <row r="388" spans="4:17" ht="23.25" customHeight="1">
      <c r="D388" s="12"/>
      <c r="E388" s="12"/>
      <c r="F388" s="19"/>
      <c r="G388" s="15"/>
      <c r="H388" s="15"/>
      <c r="I388" s="36"/>
      <c r="J388" s="15"/>
      <c r="K388" s="15"/>
      <c r="L388" s="36"/>
      <c r="M388" s="15"/>
      <c r="N388" s="36"/>
      <c r="O388" s="15"/>
      <c r="P388" s="15"/>
      <c r="Q388" s="12"/>
    </row>
    <row r="389" spans="4:17" ht="23.25" customHeight="1">
      <c r="D389" s="12"/>
      <c r="E389" s="12"/>
      <c r="F389" s="19"/>
      <c r="G389" s="15"/>
      <c r="H389" s="15"/>
      <c r="I389" s="36"/>
      <c r="J389" s="15"/>
      <c r="K389" s="15"/>
      <c r="L389" s="36"/>
      <c r="M389" s="15"/>
      <c r="N389" s="36"/>
      <c r="O389" s="15"/>
      <c r="P389" s="15"/>
      <c r="Q389" s="12"/>
    </row>
    <row r="390" spans="4:17" ht="23.25" customHeight="1">
      <c r="D390" s="12"/>
      <c r="E390" s="12"/>
      <c r="F390" s="19"/>
      <c r="G390" s="15"/>
      <c r="H390" s="15"/>
      <c r="I390" s="36"/>
      <c r="J390" s="15"/>
      <c r="K390" s="15"/>
      <c r="L390" s="36"/>
      <c r="M390" s="15"/>
      <c r="N390" s="36"/>
      <c r="O390" s="15"/>
      <c r="P390" s="15"/>
      <c r="Q390" s="12"/>
    </row>
    <row r="391" spans="4:17" ht="23.25" customHeight="1">
      <c r="D391" s="12"/>
      <c r="E391" s="12"/>
      <c r="F391" s="19"/>
      <c r="G391" s="15"/>
      <c r="H391" s="15"/>
      <c r="I391" s="36"/>
      <c r="J391" s="15"/>
      <c r="K391" s="15"/>
      <c r="L391" s="36"/>
      <c r="M391" s="15"/>
      <c r="N391" s="36"/>
      <c r="O391" s="15"/>
      <c r="P391" s="15"/>
      <c r="Q391" s="12"/>
    </row>
    <row r="392" spans="4:17" ht="23.25" customHeight="1">
      <c r="D392" s="12"/>
      <c r="E392" s="12"/>
      <c r="F392" s="19"/>
      <c r="G392" s="15"/>
      <c r="H392" s="15"/>
      <c r="I392" s="36"/>
      <c r="J392" s="15"/>
      <c r="K392" s="15"/>
      <c r="L392" s="36"/>
      <c r="M392" s="15"/>
      <c r="N392" s="36"/>
      <c r="O392" s="15"/>
      <c r="P392" s="15"/>
      <c r="Q392" s="12"/>
    </row>
    <row r="393" spans="4:17" ht="23.25" customHeight="1">
      <c r="D393" s="12"/>
      <c r="E393" s="12"/>
      <c r="F393" s="19"/>
      <c r="G393" s="15"/>
      <c r="H393" s="15"/>
      <c r="I393" s="36"/>
      <c r="J393" s="15"/>
      <c r="K393" s="15"/>
      <c r="L393" s="36"/>
      <c r="M393" s="15"/>
      <c r="N393" s="36"/>
      <c r="O393" s="15"/>
      <c r="P393" s="15"/>
      <c r="Q393" s="12"/>
    </row>
  </sheetData>
  <mergeCells count="63">
    <mergeCell ref="D343:E343"/>
    <mergeCell ref="D349:E349"/>
    <mergeCell ref="D358:E358"/>
    <mergeCell ref="D365:E365"/>
    <mergeCell ref="D299:E299"/>
    <mergeCell ref="D305:E305"/>
    <mergeCell ref="D311:E311"/>
    <mergeCell ref="D321:E321"/>
    <mergeCell ref="D332:E332"/>
    <mergeCell ref="D264:E264"/>
    <mergeCell ref="D273:E273"/>
    <mergeCell ref="D280:E280"/>
    <mergeCell ref="D287:E287"/>
    <mergeCell ref="D293:E293"/>
    <mergeCell ref="D223:E223"/>
    <mergeCell ref="D231:E231"/>
    <mergeCell ref="D239:E239"/>
    <mergeCell ref="D247:E247"/>
    <mergeCell ref="D255:E255"/>
    <mergeCell ref="D194:E194"/>
    <mergeCell ref="D199:E199"/>
    <mergeCell ref="D205:E205"/>
    <mergeCell ref="D211:E211"/>
    <mergeCell ref="D217:E217"/>
    <mergeCell ref="D152:E152"/>
    <mergeCell ref="D158:E158"/>
    <mergeCell ref="D164:E164"/>
    <mergeCell ref="D174:E174"/>
    <mergeCell ref="D184:E184"/>
    <mergeCell ref="D118:E118"/>
    <mergeCell ref="D126:E126"/>
    <mergeCell ref="D133:E133"/>
    <mergeCell ref="D140:E140"/>
    <mergeCell ref="D146:E146"/>
    <mergeCell ref="D72:E72"/>
    <mergeCell ref="D82:E82"/>
    <mergeCell ref="D92:E92"/>
    <mergeCell ref="D102:E102"/>
    <mergeCell ref="D110:E110"/>
    <mergeCell ref="D28:E28"/>
    <mergeCell ref="D32:E32"/>
    <mergeCell ref="D37:E37"/>
    <mergeCell ref="D54:E54"/>
    <mergeCell ref="D63:E63"/>
    <mergeCell ref="D4:E4"/>
    <mergeCell ref="D8:E8"/>
    <mergeCell ref="D12:E12"/>
    <mergeCell ref="D17:E17"/>
    <mergeCell ref="D22:E22"/>
    <mergeCell ref="A2:A3"/>
    <mergeCell ref="E2:E3"/>
    <mergeCell ref="D2:D3"/>
    <mergeCell ref="D1:N1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211"/>
  <sheetViews>
    <sheetView showZeros="0" topLeftCell="D1" workbookViewId="0">
      <pane ySplit="3" topLeftCell="A4" activePane="bottomLeft" state="frozen"/>
      <selection activeCell="E21" sqref="E21"/>
      <selection pane="bottomLeft" activeCell="E21" sqref="E21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6" ht="21.95" customHeight="1">
      <c r="B1" s="13" t="s">
        <v>558</v>
      </c>
      <c r="D1" s="191" t="s">
        <v>946</v>
      </c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6"/>
      <c r="Q1" s="26"/>
      <c r="R1" s="26"/>
      <c r="AA1" s="2" t="s">
        <v>454</v>
      </c>
      <c r="AB1" s="2" t="s">
        <v>455</v>
      </c>
      <c r="AC1" s="2" t="s">
        <v>456</v>
      </c>
      <c r="AD1" s="2" t="s">
        <v>457</v>
      </c>
      <c r="AE1" s="2" t="s">
        <v>458</v>
      </c>
      <c r="AF1" s="2" t="s">
        <v>459</v>
      </c>
      <c r="AG1" s="2" t="s">
        <v>460</v>
      </c>
      <c r="AH1" s="2" t="s">
        <v>461</v>
      </c>
      <c r="AI1" s="2" t="s">
        <v>462</v>
      </c>
      <c r="AJ1" s="2" t="s">
        <v>463</v>
      </c>
    </row>
    <row r="2" spans="1:36" s="14" customFormat="1" ht="21.95" customHeight="1">
      <c r="A2" s="195" t="s">
        <v>79</v>
      </c>
      <c r="B2" s="184" t="s">
        <v>80</v>
      </c>
      <c r="C2" s="184" t="s">
        <v>81</v>
      </c>
      <c r="D2" s="185" t="s">
        <v>82</v>
      </c>
      <c r="E2" s="185" t="s">
        <v>83</v>
      </c>
      <c r="F2" s="186" t="s">
        <v>84</v>
      </c>
      <c r="G2" s="186" t="s">
        <v>85</v>
      </c>
      <c r="H2" s="186"/>
      <c r="I2" s="186"/>
      <c r="J2" s="186"/>
      <c r="K2" s="185" t="s">
        <v>81</v>
      </c>
      <c r="L2" s="186" t="s">
        <v>86</v>
      </c>
      <c r="M2" s="186"/>
      <c r="N2" s="186"/>
      <c r="O2" s="186"/>
      <c r="P2" s="186" t="s">
        <v>87</v>
      </c>
      <c r="Q2" s="186"/>
      <c r="R2" s="186"/>
      <c r="S2" s="186" t="s">
        <v>88</v>
      </c>
      <c r="T2" s="186" t="s">
        <v>89</v>
      </c>
    </row>
    <row r="3" spans="1:36" s="14" customFormat="1" ht="21.95" customHeight="1">
      <c r="A3" s="195"/>
      <c r="B3" s="184"/>
      <c r="C3" s="184"/>
      <c r="D3" s="185"/>
      <c r="E3" s="185"/>
      <c r="F3" s="186"/>
      <c r="G3" s="16" t="s">
        <v>90</v>
      </c>
      <c r="H3" s="16" t="s">
        <v>91</v>
      </c>
      <c r="I3" s="16" t="s">
        <v>92</v>
      </c>
      <c r="J3" s="16" t="s">
        <v>93</v>
      </c>
      <c r="K3" s="196"/>
      <c r="L3" s="16" t="s">
        <v>94</v>
      </c>
      <c r="M3" s="16" t="s">
        <v>95</v>
      </c>
      <c r="N3" s="16" t="s">
        <v>96</v>
      </c>
      <c r="O3" s="16" t="s">
        <v>97</v>
      </c>
      <c r="P3" s="16" t="s">
        <v>98</v>
      </c>
      <c r="Q3" s="16" t="s">
        <v>99</v>
      </c>
      <c r="R3" s="16" t="s">
        <v>100</v>
      </c>
      <c r="S3" s="186"/>
      <c r="T3" s="186"/>
    </row>
    <row r="4" spans="1:36" ht="21.95" customHeight="1">
      <c r="B4" s="13" t="s">
        <v>511</v>
      </c>
      <c r="D4" s="187" t="s">
        <v>510</v>
      </c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9"/>
    </row>
    <row r="5" spans="1:36" ht="21.95" customHeight="1">
      <c r="B5" s="13" t="s">
        <v>464</v>
      </c>
      <c r="C5" s="13" t="s">
        <v>465</v>
      </c>
      <c r="D5" s="12" t="s">
        <v>466</v>
      </c>
      <c r="E5" s="12" t="s">
        <v>467</v>
      </c>
      <c r="F5" s="15" t="s">
        <v>298</v>
      </c>
      <c r="G5" s="15">
        <v>1</v>
      </c>
      <c r="H5" s="15">
        <f>IF(I5&lt;&gt;0, G5-I5, "")</f>
        <v>0</v>
      </c>
      <c r="I5" s="15">
        <v>1</v>
      </c>
      <c r="J5" s="15"/>
      <c r="K5" s="12" t="s">
        <v>449</v>
      </c>
      <c r="L5" s="15" t="s">
        <v>364</v>
      </c>
      <c r="M5" s="15">
        <v>0.2</v>
      </c>
      <c r="N5" s="15">
        <v>100</v>
      </c>
      <c r="O5" s="15">
        <f>IF(I5*M5=0, "", I5*M5*(N5/100))</f>
        <v>0.2</v>
      </c>
      <c r="P5" s="25"/>
      <c r="Q5" s="25">
        <f>TRUNC(P5*M5*N5/100)</f>
        <v>0</v>
      </c>
      <c r="R5" s="25"/>
      <c r="S5" s="15" t="s">
        <v>468</v>
      </c>
      <c r="T5" s="15"/>
      <c r="AG5" s="2">
        <f>O5</f>
        <v>0.2</v>
      </c>
    </row>
    <row r="6" spans="1:36" ht="21.95" customHeight="1">
      <c r="B6" s="13" t="s">
        <v>464</v>
      </c>
      <c r="C6" s="13" t="s">
        <v>363</v>
      </c>
      <c r="D6" s="12" t="s">
        <v>350</v>
      </c>
      <c r="E6" s="12" t="s">
        <v>364</v>
      </c>
      <c r="F6" s="15" t="s">
        <v>352</v>
      </c>
      <c r="G6" s="15">
        <f>IF(H6*I6/100+0.000005 &lt;1, TRUNC(H6*I6/100+0.000005, 옵션!$E$13), TRUNC(H6*I6/100+0.000005, 옵션!$E$13))</f>
        <v>0.2</v>
      </c>
      <c r="H6" s="15">
        <f>옵션!$B$13</f>
        <v>100</v>
      </c>
      <c r="I6" s="15">
        <f>SUM(AG5:AG5)</f>
        <v>0.2</v>
      </c>
      <c r="J6" s="15"/>
      <c r="K6" s="12"/>
      <c r="L6" s="15"/>
      <c r="M6" s="15"/>
      <c r="N6" s="15"/>
      <c r="O6" s="15" t="str">
        <f>IF(I6*M6=0, "", I6*M6*(N6/100))</f>
        <v/>
      </c>
      <c r="P6" s="25"/>
      <c r="Q6" s="25">
        <f>TRUNC(P6*M6*N6/100)</f>
        <v>0</v>
      </c>
      <c r="R6" s="25"/>
      <c r="S6" s="15"/>
      <c r="T6" s="15"/>
      <c r="Z6" s="2" t="s">
        <v>469</v>
      </c>
      <c r="AG6" s="2">
        <f>SUM(AG5:AG5)</f>
        <v>0.2</v>
      </c>
    </row>
    <row r="7" spans="1:36" ht="21.95" customHeight="1">
      <c r="B7" s="13" t="s">
        <v>511</v>
      </c>
      <c r="D7" s="187" t="s">
        <v>512</v>
      </c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9"/>
    </row>
    <row r="8" spans="1:36" ht="21.95" customHeight="1">
      <c r="B8" s="13" t="s">
        <v>464</v>
      </c>
      <c r="C8" s="13" t="s">
        <v>470</v>
      </c>
      <c r="D8" s="12" t="s">
        <v>466</v>
      </c>
      <c r="E8" s="12" t="s">
        <v>471</v>
      </c>
      <c r="F8" s="15" t="s">
        <v>298</v>
      </c>
      <c r="G8" s="15">
        <v>1</v>
      </c>
      <c r="H8" s="15">
        <f>IF(I8&lt;&gt;0, G8-I8, "")</f>
        <v>0</v>
      </c>
      <c r="I8" s="15">
        <v>1</v>
      </c>
      <c r="J8" s="15"/>
      <c r="K8" s="12" t="s">
        <v>449</v>
      </c>
      <c r="L8" s="15" t="s">
        <v>364</v>
      </c>
      <c r="M8" s="15">
        <v>0.11</v>
      </c>
      <c r="N8" s="15">
        <v>100</v>
      </c>
      <c r="O8" s="15">
        <f>IF(I8*M8=0, "", I8*M8*(N8/100))</f>
        <v>0.11</v>
      </c>
      <c r="P8" s="25"/>
      <c r="Q8" s="25">
        <f>TRUNC(P8*M8*N8/100)</f>
        <v>0</v>
      </c>
      <c r="R8" s="25"/>
      <c r="S8" s="15" t="s">
        <v>472</v>
      </c>
      <c r="T8" s="15"/>
      <c r="AG8" s="2">
        <f>O8</f>
        <v>0.11</v>
      </c>
    </row>
    <row r="9" spans="1:36" ht="21.95" customHeight="1">
      <c r="B9" s="13" t="s">
        <v>464</v>
      </c>
      <c r="C9" s="13" t="s">
        <v>363</v>
      </c>
      <c r="D9" s="12" t="s">
        <v>350</v>
      </c>
      <c r="E9" s="12" t="s">
        <v>364</v>
      </c>
      <c r="F9" s="15" t="s">
        <v>352</v>
      </c>
      <c r="G9" s="15">
        <f>IF(H9*I9/100+0.000005 &lt;1, TRUNC(H9*I9/100+0.000005, 옵션!$E$13), TRUNC(H9*I9/100+0.000005, 옵션!$E$13))</f>
        <v>0.11</v>
      </c>
      <c r="H9" s="15">
        <f>옵션!$B$13</f>
        <v>100</v>
      </c>
      <c r="I9" s="15">
        <f>SUM(AG8:AG8)</f>
        <v>0.11</v>
      </c>
      <c r="J9" s="15"/>
      <c r="K9" s="12"/>
      <c r="L9" s="15"/>
      <c r="M9" s="15"/>
      <c r="N9" s="15"/>
      <c r="O9" s="15" t="str">
        <f>IF(I9*M9=0, "", I9*M9*(N9/100))</f>
        <v/>
      </c>
      <c r="P9" s="25"/>
      <c r="Q9" s="25">
        <f>TRUNC(P9*M9*N9/100)</f>
        <v>0</v>
      </c>
      <c r="R9" s="25"/>
      <c r="S9" s="15"/>
      <c r="T9" s="15"/>
      <c r="Z9" s="2" t="s">
        <v>469</v>
      </c>
      <c r="AG9" s="2">
        <f>SUM(AG8:AG8)</f>
        <v>0.11</v>
      </c>
    </row>
    <row r="10" spans="1:36" ht="21.95" customHeight="1">
      <c r="B10" s="13" t="s">
        <v>511</v>
      </c>
      <c r="D10" s="187" t="s">
        <v>513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9"/>
    </row>
    <row r="11" spans="1:36" ht="21.95" customHeight="1">
      <c r="B11" s="13" t="s">
        <v>464</v>
      </c>
      <c r="C11" s="13" t="s">
        <v>239</v>
      </c>
      <c r="D11" s="12" t="s">
        <v>240</v>
      </c>
      <c r="E11" s="12" t="s">
        <v>241</v>
      </c>
      <c r="F11" s="15" t="s">
        <v>121</v>
      </c>
      <c r="G11" s="15">
        <v>1</v>
      </c>
      <c r="H11" s="15">
        <f>IF(I11&lt;&gt;0, G11-I11, "")</f>
        <v>0</v>
      </c>
      <c r="I11" s="15">
        <v>1</v>
      </c>
      <c r="J11" s="15"/>
      <c r="K11" s="12" t="s">
        <v>449</v>
      </c>
      <c r="L11" s="15" t="s">
        <v>364</v>
      </c>
      <c r="M11" s="15">
        <v>1.2999999999999999E-3</v>
      </c>
      <c r="N11" s="15">
        <v>100</v>
      </c>
      <c r="O11" s="15">
        <f>IF(I11*M11=0, "", I11*M11*(N11/100))</f>
        <v>1.2999999999999999E-3</v>
      </c>
      <c r="P11" s="25"/>
      <c r="Q11" s="25">
        <f>TRUNC(P11*M11*N11/100)</f>
        <v>0</v>
      </c>
      <c r="R11" s="25"/>
      <c r="S11" s="15" t="s">
        <v>473</v>
      </c>
      <c r="T11" s="15"/>
      <c r="AG11" s="2">
        <f>O11</f>
        <v>1.2999999999999999E-3</v>
      </c>
    </row>
    <row r="12" spans="1:36" ht="21.95" customHeight="1">
      <c r="B12" s="13" t="s">
        <v>464</v>
      </c>
      <c r="C12" s="13" t="s">
        <v>363</v>
      </c>
      <c r="D12" s="12" t="s">
        <v>350</v>
      </c>
      <c r="E12" s="12" t="s">
        <v>364</v>
      </c>
      <c r="F12" s="15" t="s">
        <v>352</v>
      </c>
      <c r="G12" s="15">
        <f>IF(H12*I12/100+0.000005 &lt;1, TRUNC(H12*I12/100+0.000005, 옵션!$E$13), TRUNC(H12*I12/100+0.000005, 옵션!$E$13))</f>
        <v>1.2999999999999999E-3</v>
      </c>
      <c r="H12" s="15">
        <f>옵션!$B$13</f>
        <v>100</v>
      </c>
      <c r="I12" s="15">
        <f>SUM(AG11:AG11)</f>
        <v>1.2999999999999999E-3</v>
      </c>
      <c r="J12" s="15"/>
      <c r="K12" s="12"/>
      <c r="L12" s="15"/>
      <c r="M12" s="15"/>
      <c r="N12" s="15"/>
      <c r="O12" s="15" t="str">
        <f>IF(I12*M12=0, "", I12*M12*(N12/100))</f>
        <v/>
      </c>
      <c r="P12" s="25"/>
      <c r="Q12" s="25">
        <f>TRUNC(P12*M12*N12/100)</f>
        <v>0</v>
      </c>
      <c r="R12" s="25"/>
      <c r="S12" s="15"/>
      <c r="T12" s="15"/>
      <c r="Z12" s="2" t="s">
        <v>469</v>
      </c>
      <c r="AG12" s="2">
        <f>SUM(AG11:AG11)</f>
        <v>1.2999999999999999E-3</v>
      </c>
    </row>
    <row r="13" spans="1:36" ht="21.95" customHeight="1">
      <c r="B13" s="13" t="s">
        <v>511</v>
      </c>
      <c r="D13" s="187" t="s">
        <v>514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89"/>
    </row>
    <row r="14" spans="1:36" ht="21.95" customHeight="1">
      <c r="B14" s="13" t="s">
        <v>464</v>
      </c>
      <c r="C14" s="13" t="s">
        <v>474</v>
      </c>
      <c r="D14" s="12" t="s">
        <v>466</v>
      </c>
      <c r="E14" s="12" t="s">
        <v>475</v>
      </c>
      <c r="F14" s="15" t="s">
        <v>298</v>
      </c>
      <c r="G14" s="15">
        <v>1</v>
      </c>
      <c r="H14" s="15">
        <f>IF(I14&lt;&gt;0, G14-I14, "")</f>
        <v>0</v>
      </c>
      <c r="I14" s="15">
        <v>1</v>
      </c>
      <c r="J14" s="15"/>
      <c r="K14" s="12" t="s">
        <v>449</v>
      </c>
      <c r="L14" s="15" t="s">
        <v>364</v>
      </c>
      <c r="M14" s="15">
        <v>0.2</v>
      </c>
      <c r="N14" s="15">
        <v>100</v>
      </c>
      <c r="O14" s="15">
        <f>IF(I14*M14=0, "", I14*M14*(N14/100))</f>
        <v>0.2</v>
      </c>
      <c r="P14" s="25"/>
      <c r="Q14" s="25">
        <f>TRUNC(P14*M14*N14/100)</f>
        <v>0</v>
      </c>
      <c r="R14" s="25"/>
      <c r="S14" s="15" t="s">
        <v>468</v>
      </c>
      <c r="T14" s="15"/>
      <c r="AG14" s="2">
        <f>O14</f>
        <v>0.2</v>
      </c>
    </row>
    <row r="15" spans="1:36" ht="21.95" customHeight="1">
      <c r="B15" s="13" t="s">
        <v>464</v>
      </c>
      <c r="C15" s="13" t="s">
        <v>363</v>
      </c>
      <c r="D15" s="12" t="s">
        <v>350</v>
      </c>
      <c r="E15" s="12" t="s">
        <v>364</v>
      </c>
      <c r="F15" s="15" t="s">
        <v>352</v>
      </c>
      <c r="G15" s="15">
        <f>IF(H15*I15/100+0.000005 &lt;1, TRUNC(H15*I15/100+0.000005, 옵션!$E$13), TRUNC(H15*I15/100+0.000005, 옵션!$E$13))</f>
        <v>0.2</v>
      </c>
      <c r="H15" s="15">
        <f>옵션!$B$13</f>
        <v>100</v>
      </c>
      <c r="I15" s="15">
        <f>SUM(AG14:AG14)</f>
        <v>0.2</v>
      </c>
      <c r="J15" s="15"/>
      <c r="K15" s="12"/>
      <c r="L15" s="15"/>
      <c r="M15" s="15"/>
      <c r="N15" s="15"/>
      <c r="O15" s="15" t="str">
        <f>IF(I15*M15=0, "", I15*M15*(N15/100))</f>
        <v/>
      </c>
      <c r="P15" s="25"/>
      <c r="Q15" s="25">
        <f>TRUNC(P15*M15*N15/100)</f>
        <v>0</v>
      </c>
      <c r="R15" s="25"/>
      <c r="S15" s="15"/>
      <c r="T15" s="15"/>
      <c r="Z15" s="2" t="s">
        <v>469</v>
      </c>
      <c r="AG15" s="2">
        <f>SUM(AG14:AG14)</f>
        <v>0.2</v>
      </c>
    </row>
    <row r="16" spans="1:36" ht="21.95" customHeight="1">
      <c r="B16" s="13" t="s">
        <v>511</v>
      </c>
      <c r="D16" s="187" t="s">
        <v>515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9"/>
    </row>
    <row r="17" spans="2:34" ht="21.95" customHeight="1">
      <c r="B17" s="13" t="s">
        <v>464</v>
      </c>
      <c r="C17" s="13" t="s">
        <v>476</v>
      </c>
      <c r="D17" s="12" t="s">
        <v>466</v>
      </c>
      <c r="E17" s="12" t="s">
        <v>477</v>
      </c>
      <c r="F17" s="15" t="s">
        <v>298</v>
      </c>
      <c r="G17" s="15">
        <v>1</v>
      </c>
      <c r="H17" s="15">
        <f>IF(I17&lt;&gt;0, G17-I17, "")</f>
        <v>0</v>
      </c>
      <c r="I17" s="15">
        <v>1</v>
      </c>
      <c r="J17" s="15"/>
      <c r="K17" s="12" t="s">
        <v>449</v>
      </c>
      <c r="L17" s="15" t="s">
        <v>364</v>
      </c>
      <c r="M17" s="15">
        <v>1.7999999999999999E-2</v>
      </c>
      <c r="N17" s="15">
        <v>100</v>
      </c>
      <c r="O17" s="15">
        <f>IF(I17*M17=0, "", I17*M17*(N17/100))</f>
        <v>1.7999999999999999E-2</v>
      </c>
      <c r="P17" s="25"/>
      <c r="Q17" s="25">
        <f>TRUNC(P17*M17*N17/100)</f>
        <v>0</v>
      </c>
      <c r="R17" s="25"/>
      <c r="S17" s="15" t="s">
        <v>478</v>
      </c>
      <c r="T17" s="15"/>
      <c r="AG17" s="2">
        <f>O17</f>
        <v>1.7999999999999999E-2</v>
      </c>
    </row>
    <row r="18" spans="2:34" ht="21.95" customHeight="1">
      <c r="B18" s="13" t="s">
        <v>464</v>
      </c>
      <c r="C18" s="13" t="s">
        <v>363</v>
      </c>
      <c r="D18" s="12" t="s">
        <v>350</v>
      </c>
      <c r="E18" s="12" t="s">
        <v>364</v>
      </c>
      <c r="F18" s="15" t="s">
        <v>352</v>
      </c>
      <c r="G18" s="15">
        <f>IF(H18*I18/100+0.000005 &lt;1, TRUNC(H18*I18/100+0.000005, 옵션!$E$13), TRUNC(H18*I18/100+0.000005, 옵션!$E$13))</f>
        <v>1.7999999999999999E-2</v>
      </c>
      <c r="H18" s="15">
        <f>옵션!$B$13</f>
        <v>100</v>
      </c>
      <c r="I18" s="15">
        <f>SUM(AG17:AG17)</f>
        <v>1.7999999999999999E-2</v>
      </c>
      <c r="J18" s="15"/>
      <c r="K18" s="12"/>
      <c r="L18" s="15"/>
      <c r="M18" s="15"/>
      <c r="N18" s="15"/>
      <c r="O18" s="15" t="str">
        <f>IF(I18*M18=0, "", I18*M18*(N18/100))</f>
        <v/>
      </c>
      <c r="P18" s="25"/>
      <c r="Q18" s="25">
        <f>TRUNC(P18*M18*N18/100)</f>
        <v>0</v>
      </c>
      <c r="R18" s="25"/>
      <c r="S18" s="15"/>
      <c r="T18" s="15"/>
      <c r="Z18" s="2" t="s">
        <v>469</v>
      </c>
      <c r="AG18" s="2">
        <f>SUM(AG17:AG17)</f>
        <v>1.7999999999999999E-2</v>
      </c>
    </row>
    <row r="19" spans="2:34" ht="21.95" customHeight="1">
      <c r="B19" s="13" t="s">
        <v>511</v>
      </c>
      <c r="D19" s="187" t="s">
        <v>516</v>
      </c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8"/>
      <c r="T19" s="189"/>
    </row>
    <row r="20" spans="2:34" ht="21.95" customHeight="1">
      <c r="B20" s="13" t="s">
        <v>464</v>
      </c>
      <c r="C20" s="13" t="s">
        <v>244</v>
      </c>
      <c r="D20" s="12" t="s">
        <v>245</v>
      </c>
      <c r="E20" s="12" t="s">
        <v>246</v>
      </c>
      <c r="F20" s="15" t="s">
        <v>136</v>
      </c>
      <c r="G20" s="15">
        <v>1</v>
      </c>
      <c r="H20" s="15">
        <f t="shared" ref="H20:H27" si="0">IF(I20&lt;&gt;0, G20-I20, "")</f>
        <v>0</v>
      </c>
      <c r="I20" s="15">
        <v>1</v>
      </c>
      <c r="J20" s="15"/>
      <c r="K20" s="12" t="s">
        <v>446</v>
      </c>
      <c r="L20" s="15" t="s">
        <v>358</v>
      </c>
      <c r="M20" s="15">
        <v>0.03</v>
      </c>
      <c r="N20" s="15">
        <v>100</v>
      </c>
      <c r="O20" s="15">
        <f t="shared" ref="O20:O30" si="1">IF(I20*M20=0, "", I20*M20*(N20/100))</f>
        <v>0.03</v>
      </c>
      <c r="P20" s="25"/>
      <c r="Q20" s="25">
        <f t="shared" ref="Q20:Q30" si="2">TRUNC(P20*M20*N20/100)</f>
        <v>0</v>
      </c>
      <c r="R20" s="25"/>
      <c r="S20" s="15" t="s">
        <v>479</v>
      </c>
      <c r="T20" s="15"/>
      <c r="AD20" s="2">
        <f>O20</f>
        <v>0.03</v>
      </c>
    </row>
    <row r="21" spans="2:34" ht="21.95" customHeight="1">
      <c r="B21" s="13" t="s">
        <v>464</v>
      </c>
      <c r="C21" s="13" t="s">
        <v>244</v>
      </c>
      <c r="D21" s="12"/>
      <c r="E21" s="12"/>
      <c r="F21" s="15"/>
      <c r="G21" s="15">
        <v>1</v>
      </c>
      <c r="H21" s="15">
        <f t="shared" si="0"/>
        <v>0</v>
      </c>
      <c r="I21" s="15">
        <v>1</v>
      </c>
      <c r="J21" s="15"/>
      <c r="K21" s="12" t="s">
        <v>450</v>
      </c>
      <c r="L21" s="15" t="s">
        <v>366</v>
      </c>
      <c r="M21" s="15">
        <v>7.0000000000000007E-2</v>
      </c>
      <c r="N21" s="15">
        <v>100</v>
      </c>
      <c r="O21" s="15">
        <f t="shared" si="1"/>
        <v>7.0000000000000007E-2</v>
      </c>
      <c r="P21" s="25"/>
      <c r="Q21" s="25">
        <f t="shared" si="2"/>
        <v>0</v>
      </c>
      <c r="R21" s="25"/>
      <c r="S21" s="15" t="s">
        <v>479</v>
      </c>
      <c r="T21" s="15"/>
      <c r="AH21" s="2">
        <f>O21</f>
        <v>7.0000000000000007E-2</v>
      </c>
    </row>
    <row r="22" spans="2:34" ht="21.95" customHeight="1">
      <c r="B22" s="13" t="s">
        <v>464</v>
      </c>
      <c r="C22" s="13" t="s">
        <v>244</v>
      </c>
      <c r="D22" s="12"/>
      <c r="E22" s="12"/>
      <c r="F22" s="15"/>
      <c r="G22" s="15">
        <v>1</v>
      </c>
      <c r="H22" s="15">
        <f t="shared" si="0"/>
        <v>0</v>
      </c>
      <c r="I22" s="15">
        <v>1</v>
      </c>
      <c r="J22" s="15"/>
      <c r="K22" s="12" t="s">
        <v>449</v>
      </c>
      <c r="L22" s="15" t="s">
        <v>364</v>
      </c>
      <c r="M22" s="15">
        <v>0.43</v>
      </c>
      <c r="N22" s="15">
        <v>100</v>
      </c>
      <c r="O22" s="15">
        <f t="shared" si="1"/>
        <v>0.43</v>
      </c>
      <c r="P22" s="25"/>
      <c r="Q22" s="25">
        <f t="shared" si="2"/>
        <v>0</v>
      </c>
      <c r="R22" s="25"/>
      <c r="S22" s="15" t="s">
        <v>479</v>
      </c>
      <c r="T22" s="15"/>
      <c r="AG22" s="2">
        <f>O22</f>
        <v>0.43</v>
      </c>
    </row>
    <row r="23" spans="2:34" ht="21.95" customHeight="1">
      <c r="B23" s="13" t="s">
        <v>464</v>
      </c>
      <c r="C23" s="13" t="s">
        <v>248</v>
      </c>
      <c r="D23" s="12" t="s">
        <v>249</v>
      </c>
      <c r="E23" s="12" t="s">
        <v>250</v>
      </c>
      <c r="F23" s="15" t="s">
        <v>136</v>
      </c>
      <c r="G23" s="15">
        <v>1</v>
      </c>
      <c r="H23" s="15">
        <f t="shared" si="0"/>
        <v>0</v>
      </c>
      <c r="I23" s="15">
        <v>1</v>
      </c>
      <c r="J23" s="15"/>
      <c r="K23" s="12" t="s">
        <v>446</v>
      </c>
      <c r="L23" s="15" t="s">
        <v>358</v>
      </c>
      <c r="M23" s="15">
        <v>0.6</v>
      </c>
      <c r="N23" s="15">
        <v>20</v>
      </c>
      <c r="O23" s="15">
        <f t="shared" si="1"/>
        <v>0.12</v>
      </c>
      <c r="P23" s="25"/>
      <c r="Q23" s="25">
        <f t="shared" si="2"/>
        <v>0</v>
      </c>
      <c r="R23" s="25"/>
      <c r="S23" s="15" t="s">
        <v>480</v>
      </c>
      <c r="T23" s="15"/>
      <c r="AD23" s="2">
        <f>O23</f>
        <v>0.12</v>
      </c>
    </row>
    <row r="24" spans="2:34" ht="21.95" customHeight="1">
      <c r="B24" s="13" t="s">
        <v>464</v>
      </c>
      <c r="C24" s="13" t="s">
        <v>248</v>
      </c>
      <c r="D24" s="12"/>
      <c r="E24" s="12"/>
      <c r="F24" s="15"/>
      <c r="G24" s="15">
        <v>1</v>
      </c>
      <c r="H24" s="15">
        <f t="shared" si="0"/>
        <v>0</v>
      </c>
      <c r="I24" s="15">
        <v>1</v>
      </c>
      <c r="J24" s="15"/>
      <c r="K24" s="12" t="s">
        <v>449</v>
      </c>
      <c r="L24" s="15" t="s">
        <v>364</v>
      </c>
      <c r="M24" s="15">
        <v>0.3</v>
      </c>
      <c r="N24" s="15">
        <v>20</v>
      </c>
      <c r="O24" s="15">
        <f t="shared" si="1"/>
        <v>0.06</v>
      </c>
      <c r="P24" s="25"/>
      <c r="Q24" s="25">
        <f t="shared" si="2"/>
        <v>0</v>
      </c>
      <c r="R24" s="25"/>
      <c r="S24" s="15" t="s">
        <v>480</v>
      </c>
      <c r="T24" s="15"/>
      <c r="AG24" s="2">
        <f>O24</f>
        <v>0.06</v>
      </c>
    </row>
    <row r="25" spans="2:34" ht="21.95" customHeight="1">
      <c r="B25" s="13" t="s">
        <v>464</v>
      </c>
      <c r="C25" s="13" t="s">
        <v>190</v>
      </c>
      <c r="D25" s="12" t="s">
        <v>185</v>
      </c>
      <c r="E25" s="12" t="s">
        <v>191</v>
      </c>
      <c r="F25" s="15" t="s">
        <v>121</v>
      </c>
      <c r="G25" s="15">
        <v>5</v>
      </c>
      <c r="H25" s="15">
        <f t="shared" si="0"/>
        <v>0</v>
      </c>
      <c r="I25" s="15">
        <v>5</v>
      </c>
      <c r="J25" s="15"/>
      <c r="K25" s="12" t="s">
        <v>446</v>
      </c>
      <c r="L25" s="15" t="s">
        <v>358</v>
      </c>
      <c r="M25" s="15">
        <v>1.2E-2</v>
      </c>
      <c r="N25" s="15">
        <v>100</v>
      </c>
      <c r="O25" s="15">
        <f t="shared" si="1"/>
        <v>0.06</v>
      </c>
      <c r="P25" s="25"/>
      <c r="Q25" s="25">
        <f t="shared" si="2"/>
        <v>0</v>
      </c>
      <c r="R25" s="25"/>
      <c r="S25" s="15" t="s">
        <v>481</v>
      </c>
      <c r="T25" s="15"/>
      <c r="AD25" s="2">
        <f>O25</f>
        <v>0.06</v>
      </c>
    </row>
    <row r="26" spans="2:34" ht="21.95" customHeight="1">
      <c r="B26" s="13" t="s">
        <v>464</v>
      </c>
      <c r="C26" s="13" t="s">
        <v>231</v>
      </c>
      <c r="D26" s="12" t="s">
        <v>232</v>
      </c>
      <c r="E26" s="12" t="s">
        <v>233</v>
      </c>
      <c r="F26" s="15" t="s">
        <v>143</v>
      </c>
      <c r="G26" s="15">
        <v>1</v>
      </c>
      <c r="H26" s="15">
        <f t="shared" si="0"/>
        <v>0</v>
      </c>
      <c r="I26" s="15">
        <v>1</v>
      </c>
      <c r="J26" s="15"/>
      <c r="K26" s="12" t="s">
        <v>446</v>
      </c>
      <c r="L26" s="15" t="s">
        <v>358</v>
      </c>
      <c r="M26" s="15">
        <v>0.2</v>
      </c>
      <c r="N26" s="15">
        <v>100</v>
      </c>
      <c r="O26" s="15">
        <f t="shared" si="1"/>
        <v>0.2</v>
      </c>
      <c r="P26" s="25"/>
      <c r="Q26" s="25">
        <f t="shared" si="2"/>
        <v>0</v>
      </c>
      <c r="R26" s="25"/>
      <c r="S26" s="15" t="s">
        <v>481</v>
      </c>
      <c r="T26" s="15"/>
      <c r="AD26" s="2">
        <f>O26</f>
        <v>0.2</v>
      </c>
    </row>
    <row r="27" spans="2:34" ht="21.95" customHeight="1">
      <c r="B27" s="13" t="s">
        <v>464</v>
      </c>
      <c r="C27" s="13" t="s">
        <v>231</v>
      </c>
      <c r="D27" s="12"/>
      <c r="E27" s="12"/>
      <c r="F27" s="15"/>
      <c r="G27" s="15">
        <v>1</v>
      </c>
      <c r="H27" s="15">
        <f t="shared" si="0"/>
        <v>0</v>
      </c>
      <c r="I27" s="15">
        <v>1</v>
      </c>
      <c r="J27" s="15"/>
      <c r="K27" s="12" t="s">
        <v>449</v>
      </c>
      <c r="L27" s="15" t="s">
        <v>364</v>
      </c>
      <c r="M27" s="15">
        <v>0.1</v>
      </c>
      <c r="N27" s="15">
        <v>100</v>
      </c>
      <c r="O27" s="15">
        <f t="shared" si="1"/>
        <v>0.1</v>
      </c>
      <c r="P27" s="25"/>
      <c r="Q27" s="25">
        <f t="shared" si="2"/>
        <v>0</v>
      </c>
      <c r="R27" s="25"/>
      <c r="S27" s="15" t="s">
        <v>481</v>
      </c>
      <c r="T27" s="15"/>
      <c r="AG27" s="2">
        <f>O27</f>
        <v>0.1</v>
      </c>
    </row>
    <row r="28" spans="2:34" ht="21.95" customHeight="1">
      <c r="B28" s="13" t="s">
        <v>464</v>
      </c>
      <c r="C28" s="13" t="s">
        <v>357</v>
      </c>
      <c r="D28" s="12" t="s">
        <v>350</v>
      </c>
      <c r="E28" s="12" t="s">
        <v>358</v>
      </c>
      <c r="F28" s="15" t="s">
        <v>352</v>
      </c>
      <c r="G28" s="15">
        <f>IF(H28*I28/100+0.000005 &lt;1, TRUNC(H28*I28/100+0.000005, 옵션!$E$13), TRUNC(H28*I28/100+0.000005, 옵션!$E$13))</f>
        <v>0.41</v>
      </c>
      <c r="H28" s="15">
        <f>옵션!$B$13</f>
        <v>100</v>
      </c>
      <c r="I28" s="15">
        <f>SUM(AD20:AD27)</f>
        <v>0.41000000000000003</v>
      </c>
      <c r="J28" s="15"/>
      <c r="K28" s="12"/>
      <c r="L28" s="15"/>
      <c r="M28" s="15"/>
      <c r="N28" s="15"/>
      <c r="O28" s="15" t="str">
        <f t="shared" si="1"/>
        <v/>
      </c>
      <c r="P28" s="25"/>
      <c r="Q28" s="25">
        <f t="shared" si="2"/>
        <v>0</v>
      </c>
      <c r="R28" s="25"/>
      <c r="S28" s="15"/>
      <c r="T28" s="15"/>
      <c r="Z28" s="2" t="s">
        <v>469</v>
      </c>
      <c r="AD28" s="2">
        <f>SUM(AD20:AD27)</f>
        <v>0.41000000000000003</v>
      </c>
      <c r="AG28" s="2">
        <f>SUM(AG20:AG27)</f>
        <v>0.59</v>
      </c>
      <c r="AH28" s="2">
        <f>SUM(AH20:AH27)</f>
        <v>7.0000000000000007E-2</v>
      </c>
    </row>
    <row r="29" spans="2:34" ht="21.95" customHeight="1">
      <c r="B29" s="13" t="s">
        <v>464</v>
      </c>
      <c r="C29" s="13" t="s">
        <v>363</v>
      </c>
      <c r="D29" s="12" t="s">
        <v>350</v>
      </c>
      <c r="E29" s="12" t="s">
        <v>364</v>
      </c>
      <c r="F29" s="15" t="s">
        <v>352</v>
      </c>
      <c r="G29" s="15">
        <f>IF(H29*I29/100+0.000005 &lt;1, TRUNC(H29*I29/100+0.000005, 옵션!$E$13), TRUNC(H29*I29/100+0.000005, 옵션!$E$13))</f>
        <v>0.59</v>
      </c>
      <c r="H29" s="15">
        <f>옵션!$B$13</f>
        <v>100</v>
      </c>
      <c r="I29" s="15">
        <f>SUM(AG20:AG27)</f>
        <v>0.59</v>
      </c>
      <c r="J29" s="15"/>
      <c r="K29" s="12"/>
      <c r="L29" s="15"/>
      <c r="M29" s="15"/>
      <c r="N29" s="15"/>
      <c r="O29" s="15" t="str">
        <f t="shared" si="1"/>
        <v/>
      </c>
      <c r="P29" s="25"/>
      <c r="Q29" s="25">
        <f t="shared" si="2"/>
        <v>0</v>
      </c>
      <c r="R29" s="25"/>
      <c r="S29" s="15"/>
      <c r="T29" s="15"/>
    </row>
    <row r="30" spans="2:34" ht="21.95" customHeight="1">
      <c r="B30" s="13" t="s">
        <v>464</v>
      </c>
      <c r="C30" s="13" t="s">
        <v>365</v>
      </c>
      <c r="D30" s="12" t="s">
        <v>350</v>
      </c>
      <c r="E30" s="12" t="s">
        <v>366</v>
      </c>
      <c r="F30" s="15" t="s">
        <v>352</v>
      </c>
      <c r="G30" s="15">
        <f>IF(H30*I30/100+0.000005 &lt;1, TRUNC(H30*I30/100+0.000005, 옵션!$E$13), TRUNC(H30*I30/100+0.000005, 옵션!$E$13))</f>
        <v>7.0000000000000007E-2</v>
      </c>
      <c r="H30" s="15">
        <f>옵션!$B$13</f>
        <v>100</v>
      </c>
      <c r="I30" s="15">
        <f>SUM(AH20:AH27)</f>
        <v>7.0000000000000007E-2</v>
      </c>
      <c r="J30" s="15"/>
      <c r="K30" s="12"/>
      <c r="L30" s="15"/>
      <c r="M30" s="15"/>
      <c r="N30" s="15"/>
      <c r="O30" s="15" t="str">
        <f t="shared" si="1"/>
        <v/>
      </c>
      <c r="P30" s="25"/>
      <c r="Q30" s="25">
        <f t="shared" si="2"/>
        <v>0</v>
      </c>
      <c r="R30" s="25"/>
      <c r="S30" s="15"/>
      <c r="T30" s="15"/>
    </row>
    <row r="31" spans="2:34" ht="21.95" customHeight="1">
      <c r="B31" s="13" t="s">
        <v>511</v>
      </c>
      <c r="D31" s="187" t="s">
        <v>517</v>
      </c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8"/>
      <c r="T31" s="189"/>
    </row>
    <row r="32" spans="2:34" ht="21.95" customHeight="1">
      <c r="B32" s="13" t="s">
        <v>464</v>
      </c>
      <c r="C32" s="13" t="s">
        <v>118</v>
      </c>
      <c r="D32" s="12" t="s">
        <v>119</v>
      </c>
      <c r="E32" s="12" t="s">
        <v>120</v>
      </c>
      <c r="F32" s="15" t="s">
        <v>121</v>
      </c>
      <c r="G32" s="15">
        <v>1</v>
      </c>
      <c r="H32" s="15">
        <f>IF(I32&lt;&gt;0, G32-I32, "")</f>
        <v>0</v>
      </c>
      <c r="I32" s="15">
        <v>1</v>
      </c>
      <c r="J32" s="15"/>
      <c r="K32" s="12" t="s">
        <v>443</v>
      </c>
      <c r="L32" s="15" t="s">
        <v>351</v>
      </c>
      <c r="M32" s="15">
        <v>0.05</v>
      </c>
      <c r="N32" s="15">
        <v>100</v>
      </c>
      <c r="O32" s="15">
        <f>IF(I32*M32=0, "", I32*M32*(N32/100))</f>
        <v>0.05</v>
      </c>
      <c r="P32" s="25"/>
      <c r="Q32" s="25">
        <f>TRUNC(P32*M32*N32/100)</f>
        <v>0</v>
      </c>
      <c r="R32" s="25"/>
      <c r="S32" s="15" t="s">
        <v>482</v>
      </c>
      <c r="T32" s="15"/>
      <c r="AA32" s="2">
        <f>O32</f>
        <v>0.05</v>
      </c>
    </row>
    <row r="33" spans="2:33" ht="21.95" customHeight="1">
      <c r="B33" s="13" t="s">
        <v>464</v>
      </c>
      <c r="C33" s="13" t="s">
        <v>349</v>
      </c>
      <c r="D33" s="12" t="s">
        <v>350</v>
      </c>
      <c r="E33" s="12" t="s">
        <v>351</v>
      </c>
      <c r="F33" s="15" t="s">
        <v>352</v>
      </c>
      <c r="G33" s="15">
        <f>IF(H33*I33/100+0.000005 &lt;1, TRUNC(H33*I33/100+0.000005, 옵션!$E$13), TRUNC(H33*I33/100+0.000005, 옵션!$E$13))</f>
        <v>0.05</v>
      </c>
      <c r="H33" s="15">
        <f>옵션!$B$13</f>
        <v>100</v>
      </c>
      <c r="I33" s="15">
        <f>SUM(AA32:AA32)</f>
        <v>0.05</v>
      </c>
      <c r="J33" s="15"/>
      <c r="K33" s="12"/>
      <c r="L33" s="15"/>
      <c r="M33" s="15"/>
      <c r="N33" s="15"/>
      <c r="O33" s="15" t="str">
        <f>IF(I33*M33=0, "", I33*M33*(N33/100))</f>
        <v/>
      </c>
      <c r="P33" s="25"/>
      <c r="Q33" s="25">
        <f>TRUNC(P33*M33*N33/100)</f>
        <v>0</v>
      </c>
      <c r="R33" s="25"/>
      <c r="S33" s="15"/>
      <c r="T33" s="15"/>
      <c r="Z33" s="2" t="s">
        <v>469</v>
      </c>
      <c r="AA33" s="2">
        <f>SUM(AA32:AA32)</f>
        <v>0.05</v>
      </c>
    </row>
    <row r="34" spans="2:33" ht="21.95" customHeight="1">
      <c r="B34" s="13" t="s">
        <v>511</v>
      </c>
      <c r="D34" s="187" t="s">
        <v>518</v>
      </c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9"/>
    </row>
    <row r="35" spans="2:33" ht="21.95" customHeight="1">
      <c r="B35" s="13" t="s">
        <v>464</v>
      </c>
      <c r="C35" s="13" t="s">
        <v>118</v>
      </c>
      <c r="D35" s="12" t="s">
        <v>119</v>
      </c>
      <c r="E35" s="12" t="s">
        <v>120</v>
      </c>
      <c r="F35" s="15" t="s">
        <v>121</v>
      </c>
      <c r="G35" s="15">
        <v>1</v>
      </c>
      <c r="H35" s="15">
        <f>IF(I35&lt;&gt;0, G35-I35, "")</f>
        <v>0</v>
      </c>
      <c r="I35" s="15">
        <v>1</v>
      </c>
      <c r="J35" s="15"/>
      <c r="K35" s="12" t="s">
        <v>443</v>
      </c>
      <c r="L35" s="15" t="s">
        <v>351</v>
      </c>
      <c r="M35" s="15">
        <v>0.05</v>
      </c>
      <c r="N35" s="15">
        <v>70</v>
      </c>
      <c r="O35" s="15">
        <f>IF(I35*M35=0, "", I35*M35*(N35/100))</f>
        <v>3.4999999999999996E-2</v>
      </c>
      <c r="P35" s="25"/>
      <c r="Q35" s="25">
        <f>TRUNC(P35*M35*N35/100)</f>
        <v>0</v>
      </c>
      <c r="R35" s="25"/>
      <c r="S35" s="15" t="s">
        <v>482</v>
      </c>
      <c r="T35" s="15"/>
      <c r="AA35" s="2">
        <f>O35</f>
        <v>3.4999999999999996E-2</v>
      </c>
    </row>
    <row r="36" spans="2:33" ht="21.95" customHeight="1">
      <c r="B36" s="13" t="s">
        <v>464</v>
      </c>
      <c r="C36" s="13" t="s">
        <v>349</v>
      </c>
      <c r="D36" s="12" t="s">
        <v>350</v>
      </c>
      <c r="E36" s="12" t="s">
        <v>351</v>
      </c>
      <c r="F36" s="15" t="s">
        <v>352</v>
      </c>
      <c r="G36" s="15">
        <f>IF(H36*I36/100+0.000005 &lt;1, TRUNC(H36*I36/100+0.000005, 옵션!$E$13), TRUNC(H36*I36/100+0.000005, 옵션!$E$13))</f>
        <v>3.5000000000000003E-2</v>
      </c>
      <c r="H36" s="15">
        <f>옵션!$B$13</f>
        <v>100</v>
      </c>
      <c r="I36" s="15">
        <f>SUM(AA35:AA35)</f>
        <v>3.4999999999999996E-2</v>
      </c>
      <c r="J36" s="15"/>
      <c r="K36" s="12"/>
      <c r="L36" s="15"/>
      <c r="M36" s="15"/>
      <c r="N36" s="15"/>
      <c r="O36" s="15" t="str">
        <f>IF(I36*M36=0, "", I36*M36*(N36/100))</f>
        <v/>
      </c>
      <c r="P36" s="25"/>
      <c r="Q36" s="25">
        <f>TRUNC(P36*M36*N36/100)</f>
        <v>0</v>
      </c>
      <c r="R36" s="25"/>
      <c r="S36" s="15"/>
      <c r="T36" s="15"/>
      <c r="Z36" s="2" t="s">
        <v>469</v>
      </c>
      <c r="AA36" s="2">
        <f>SUM(AA35:AA35)</f>
        <v>3.4999999999999996E-2</v>
      </c>
    </row>
    <row r="37" spans="2:33" ht="21.95" customHeight="1">
      <c r="B37" s="13" t="s">
        <v>511</v>
      </c>
      <c r="D37" s="187" t="s">
        <v>519</v>
      </c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9"/>
    </row>
    <row r="38" spans="2:33" ht="21.95" customHeight="1">
      <c r="B38" s="13" t="s">
        <v>464</v>
      </c>
      <c r="C38" s="13" t="s">
        <v>125</v>
      </c>
      <c r="D38" s="12" t="s">
        <v>126</v>
      </c>
      <c r="E38" s="12" t="s">
        <v>127</v>
      </c>
      <c r="F38" s="15" t="s">
        <v>121</v>
      </c>
      <c r="G38" s="15">
        <v>1</v>
      </c>
      <c r="H38" s="15">
        <f>IF(I38&lt;&gt;0, G38-I38, "")</f>
        <v>0</v>
      </c>
      <c r="I38" s="15">
        <v>1</v>
      </c>
      <c r="J38" s="15"/>
      <c r="K38" s="12" t="s">
        <v>446</v>
      </c>
      <c r="L38" s="15" t="s">
        <v>358</v>
      </c>
      <c r="M38" s="15">
        <v>7.0000000000000001E-3</v>
      </c>
      <c r="N38" s="15">
        <v>100</v>
      </c>
      <c r="O38" s="15">
        <f>IF(I38*M38=0, "", I38*M38*(N38/100))</f>
        <v>7.0000000000000001E-3</v>
      </c>
      <c r="P38" s="25"/>
      <c r="Q38" s="25">
        <f>TRUNC(P38*M38*N38/100)</f>
        <v>0</v>
      </c>
      <c r="R38" s="25"/>
      <c r="S38" s="15" t="s">
        <v>483</v>
      </c>
      <c r="T38" s="15"/>
      <c r="AD38" s="2">
        <f>O38</f>
        <v>7.0000000000000001E-3</v>
      </c>
    </row>
    <row r="39" spans="2:33" ht="21.95" customHeight="1">
      <c r="B39" s="13" t="s">
        <v>464</v>
      </c>
      <c r="C39" s="13" t="s">
        <v>125</v>
      </c>
      <c r="D39" s="12"/>
      <c r="E39" s="12"/>
      <c r="F39" s="15"/>
      <c r="G39" s="15">
        <v>1</v>
      </c>
      <c r="H39" s="15">
        <f>IF(I39&lt;&gt;0, G39-I39, "")</f>
        <v>0</v>
      </c>
      <c r="I39" s="15">
        <v>1</v>
      </c>
      <c r="J39" s="15"/>
      <c r="K39" s="12" t="s">
        <v>449</v>
      </c>
      <c r="L39" s="15" t="s">
        <v>364</v>
      </c>
      <c r="M39" s="15">
        <v>1.4E-2</v>
      </c>
      <c r="N39" s="15">
        <v>100</v>
      </c>
      <c r="O39" s="15">
        <f>IF(I39*M39=0, "", I39*M39*(N39/100))</f>
        <v>1.4E-2</v>
      </c>
      <c r="P39" s="25"/>
      <c r="Q39" s="25">
        <f>TRUNC(P39*M39*N39/100)</f>
        <v>0</v>
      </c>
      <c r="R39" s="25"/>
      <c r="S39" s="15" t="s">
        <v>483</v>
      </c>
      <c r="T39" s="15"/>
      <c r="AG39" s="2">
        <f>O39</f>
        <v>1.4E-2</v>
      </c>
    </row>
    <row r="40" spans="2:33" ht="21.95" customHeight="1">
      <c r="B40" s="13" t="s">
        <v>464</v>
      </c>
      <c r="C40" s="13" t="s">
        <v>357</v>
      </c>
      <c r="D40" s="12" t="s">
        <v>350</v>
      </c>
      <c r="E40" s="12" t="s">
        <v>358</v>
      </c>
      <c r="F40" s="15" t="s">
        <v>352</v>
      </c>
      <c r="G40" s="15">
        <f>IF(H40*I40/100+0.000005 &lt;1, TRUNC(H40*I40/100+0.000005, 옵션!$E$13), TRUNC(H40*I40/100+0.000005, 옵션!$E$13))</f>
        <v>7.0000000000000001E-3</v>
      </c>
      <c r="H40" s="15">
        <f>옵션!$B$13</f>
        <v>100</v>
      </c>
      <c r="I40" s="15">
        <f>SUM(AD38:AD39)</f>
        <v>7.0000000000000001E-3</v>
      </c>
      <c r="J40" s="15"/>
      <c r="K40" s="12"/>
      <c r="L40" s="15"/>
      <c r="M40" s="15"/>
      <c r="N40" s="15"/>
      <c r="O40" s="15" t="str">
        <f>IF(I40*M40=0, "", I40*M40*(N40/100))</f>
        <v/>
      </c>
      <c r="P40" s="25"/>
      <c r="Q40" s="25">
        <f>TRUNC(P40*M40*N40/100)</f>
        <v>0</v>
      </c>
      <c r="R40" s="25"/>
      <c r="S40" s="15"/>
      <c r="T40" s="15"/>
      <c r="Z40" s="2" t="s">
        <v>469</v>
      </c>
      <c r="AD40" s="2">
        <f>SUM(AD38:AD39)</f>
        <v>7.0000000000000001E-3</v>
      </c>
      <c r="AG40" s="2">
        <f>SUM(AG38:AG39)</f>
        <v>1.4E-2</v>
      </c>
    </row>
    <row r="41" spans="2:33" ht="21.95" customHeight="1">
      <c r="B41" s="13" t="s">
        <v>464</v>
      </c>
      <c r="C41" s="13" t="s">
        <v>363</v>
      </c>
      <c r="D41" s="12" t="s">
        <v>350</v>
      </c>
      <c r="E41" s="12" t="s">
        <v>364</v>
      </c>
      <c r="F41" s="15" t="s">
        <v>352</v>
      </c>
      <c r="G41" s="15">
        <f>IF(H41*I41/100+0.000005 &lt;1, TRUNC(H41*I41/100+0.000005, 옵션!$E$13), TRUNC(H41*I41/100+0.000005, 옵션!$E$13))</f>
        <v>1.4E-2</v>
      </c>
      <c r="H41" s="15">
        <f>옵션!$B$13</f>
        <v>100</v>
      </c>
      <c r="I41" s="15">
        <f>SUM(AG38:AG39)</f>
        <v>1.4E-2</v>
      </c>
      <c r="J41" s="15"/>
      <c r="K41" s="12"/>
      <c r="L41" s="15"/>
      <c r="M41" s="15"/>
      <c r="N41" s="15"/>
      <c r="O41" s="15" t="str">
        <f>IF(I41*M41=0, "", I41*M41*(N41/100))</f>
        <v/>
      </c>
      <c r="P41" s="25"/>
      <c r="Q41" s="25">
        <f>TRUNC(P41*M41*N41/100)</f>
        <v>0</v>
      </c>
      <c r="R41" s="25"/>
      <c r="S41" s="15"/>
      <c r="T41" s="15"/>
    </row>
    <row r="42" spans="2:33" ht="21.95" customHeight="1">
      <c r="B42" s="13" t="s">
        <v>511</v>
      </c>
      <c r="D42" s="187" t="s">
        <v>520</v>
      </c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9"/>
    </row>
    <row r="43" spans="2:33" ht="21.95" customHeight="1">
      <c r="B43" s="13" t="s">
        <v>464</v>
      </c>
      <c r="C43" s="13" t="s">
        <v>131</v>
      </c>
      <c r="D43" s="12" t="s">
        <v>126</v>
      </c>
      <c r="E43" s="12" t="s">
        <v>132</v>
      </c>
      <c r="F43" s="15" t="s">
        <v>121</v>
      </c>
      <c r="G43" s="15">
        <v>1</v>
      </c>
      <c r="H43" s="15">
        <f>IF(I43&lt;&gt;0, G43-I43, "")</f>
        <v>0</v>
      </c>
      <c r="I43" s="15">
        <v>1</v>
      </c>
      <c r="J43" s="15"/>
      <c r="K43" s="12" t="s">
        <v>446</v>
      </c>
      <c r="L43" s="15" t="s">
        <v>358</v>
      </c>
      <c r="M43" s="15">
        <v>1.2E-2</v>
      </c>
      <c r="N43" s="15">
        <v>100</v>
      </c>
      <c r="O43" s="15">
        <f>IF(I43*M43=0, "", I43*M43*(N43/100))</f>
        <v>1.2E-2</v>
      </c>
      <c r="P43" s="25"/>
      <c r="Q43" s="25">
        <f>TRUNC(P43*M43*N43/100)</f>
        <v>0</v>
      </c>
      <c r="R43" s="25"/>
      <c r="S43" s="15" t="s">
        <v>483</v>
      </c>
      <c r="T43" s="15"/>
      <c r="AD43" s="2">
        <f>O43</f>
        <v>1.2E-2</v>
      </c>
    </row>
    <row r="44" spans="2:33" ht="21.95" customHeight="1">
      <c r="B44" s="13" t="s">
        <v>464</v>
      </c>
      <c r="C44" s="13" t="s">
        <v>131</v>
      </c>
      <c r="D44" s="12"/>
      <c r="E44" s="12"/>
      <c r="F44" s="15"/>
      <c r="G44" s="15">
        <v>1</v>
      </c>
      <c r="H44" s="15">
        <f>IF(I44&lt;&gt;0, G44-I44, "")</f>
        <v>0</v>
      </c>
      <c r="I44" s="15">
        <v>1</v>
      </c>
      <c r="J44" s="15"/>
      <c r="K44" s="12" t="s">
        <v>449</v>
      </c>
      <c r="L44" s="15" t="s">
        <v>364</v>
      </c>
      <c r="M44" s="15">
        <v>2.9000000000000001E-2</v>
      </c>
      <c r="N44" s="15">
        <v>100</v>
      </c>
      <c r="O44" s="15">
        <f>IF(I44*M44=0, "", I44*M44*(N44/100))</f>
        <v>2.9000000000000001E-2</v>
      </c>
      <c r="P44" s="25"/>
      <c r="Q44" s="25">
        <f>TRUNC(P44*M44*N44/100)</f>
        <v>0</v>
      </c>
      <c r="R44" s="25"/>
      <c r="S44" s="15" t="s">
        <v>483</v>
      </c>
      <c r="T44" s="15"/>
      <c r="AG44" s="2">
        <f>O44</f>
        <v>2.9000000000000001E-2</v>
      </c>
    </row>
    <row r="45" spans="2:33" ht="21.95" customHeight="1">
      <c r="B45" s="13" t="s">
        <v>464</v>
      </c>
      <c r="C45" s="13" t="s">
        <v>357</v>
      </c>
      <c r="D45" s="12" t="s">
        <v>350</v>
      </c>
      <c r="E45" s="12" t="s">
        <v>358</v>
      </c>
      <c r="F45" s="15" t="s">
        <v>352</v>
      </c>
      <c r="G45" s="15">
        <f>IF(H45*I45/100+0.000005 &lt;1, TRUNC(H45*I45/100+0.000005, 옵션!$E$13), TRUNC(H45*I45/100+0.000005, 옵션!$E$13))</f>
        <v>1.2E-2</v>
      </c>
      <c r="H45" s="15">
        <f>옵션!$B$13</f>
        <v>100</v>
      </c>
      <c r="I45" s="15">
        <f>SUM(AD43:AD44)</f>
        <v>1.2E-2</v>
      </c>
      <c r="J45" s="15"/>
      <c r="K45" s="12"/>
      <c r="L45" s="15"/>
      <c r="M45" s="15"/>
      <c r="N45" s="15"/>
      <c r="O45" s="15" t="str">
        <f>IF(I45*M45=0, "", I45*M45*(N45/100))</f>
        <v/>
      </c>
      <c r="P45" s="25"/>
      <c r="Q45" s="25">
        <f>TRUNC(P45*M45*N45/100)</f>
        <v>0</v>
      </c>
      <c r="R45" s="25"/>
      <c r="S45" s="15"/>
      <c r="T45" s="15"/>
      <c r="Z45" s="2" t="s">
        <v>469</v>
      </c>
      <c r="AD45" s="2">
        <f>SUM(AD43:AD44)</f>
        <v>1.2E-2</v>
      </c>
      <c r="AG45" s="2">
        <f>SUM(AG43:AG44)</f>
        <v>2.9000000000000001E-2</v>
      </c>
    </row>
    <row r="46" spans="2:33" ht="21.95" customHeight="1">
      <c r="B46" s="13" t="s">
        <v>464</v>
      </c>
      <c r="C46" s="13" t="s">
        <v>363</v>
      </c>
      <c r="D46" s="12" t="s">
        <v>350</v>
      </c>
      <c r="E46" s="12" t="s">
        <v>364</v>
      </c>
      <c r="F46" s="15" t="s">
        <v>352</v>
      </c>
      <c r="G46" s="15">
        <f>IF(H46*I46/100+0.000005 &lt;1, TRUNC(H46*I46/100+0.000005, 옵션!$E$13), TRUNC(H46*I46/100+0.000005, 옵션!$E$13))</f>
        <v>2.9000000000000001E-2</v>
      </c>
      <c r="H46" s="15">
        <f>옵션!$B$13</f>
        <v>100</v>
      </c>
      <c r="I46" s="15">
        <f>SUM(AG43:AG44)</f>
        <v>2.9000000000000001E-2</v>
      </c>
      <c r="J46" s="15"/>
      <c r="K46" s="12"/>
      <c r="L46" s="15"/>
      <c r="M46" s="15"/>
      <c r="N46" s="15"/>
      <c r="O46" s="15" t="str">
        <f>IF(I46*M46=0, "", I46*M46*(N46/100))</f>
        <v/>
      </c>
      <c r="P46" s="25"/>
      <c r="Q46" s="25">
        <f>TRUNC(P46*M46*N46/100)</f>
        <v>0</v>
      </c>
      <c r="R46" s="25"/>
      <c r="S46" s="15"/>
      <c r="T46" s="15"/>
    </row>
    <row r="47" spans="2:33" ht="21.95" customHeight="1">
      <c r="B47" s="13" t="s">
        <v>511</v>
      </c>
      <c r="D47" s="187" t="s">
        <v>521</v>
      </c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9"/>
    </row>
    <row r="48" spans="2:33" ht="21.95" customHeight="1">
      <c r="B48" s="13" t="s">
        <v>464</v>
      </c>
      <c r="C48" s="13" t="s">
        <v>293</v>
      </c>
      <c r="D48" s="12" t="s">
        <v>295</v>
      </c>
      <c r="E48" s="12" t="s">
        <v>296</v>
      </c>
      <c r="F48" s="15" t="s">
        <v>121</v>
      </c>
      <c r="G48" s="15">
        <v>1</v>
      </c>
      <c r="H48" s="15">
        <f>IF(I48&lt;&gt;0, G48-I48, "")</f>
        <v>0</v>
      </c>
      <c r="I48" s="15">
        <v>1</v>
      </c>
      <c r="J48" s="15"/>
      <c r="K48" s="12" t="s">
        <v>446</v>
      </c>
      <c r="L48" s="15" t="s">
        <v>358</v>
      </c>
      <c r="M48" s="15">
        <v>2.5000000000000001E-2</v>
      </c>
      <c r="N48" s="15">
        <v>100</v>
      </c>
      <c r="O48" s="15">
        <f>IF(I48*M48=0, "", I48*M48*(N48/100))</f>
        <v>2.5000000000000001E-2</v>
      </c>
      <c r="P48" s="25"/>
      <c r="Q48" s="25">
        <f>TRUNC(P48*M48*N48/100)</f>
        <v>0</v>
      </c>
      <c r="R48" s="25"/>
      <c r="S48" s="15" t="s">
        <v>483</v>
      </c>
      <c r="T48" s="15"/>
      <c r="AD48" s="2">
        <f>O48</f>
        <v>2.5000000000000001E-2</v>
      </c>
    </row>
    <row r="49" spans="2:33" ht="21.95" customHeight="1">
      <c r="B49" s="13" t="s">
        <v>464</v>
      </c>
      <c r="C49" s="13" t="s">
        <v>293</v>
      </c>
      <c r="D49" s="12"/>
      <c r="E49" s="12"/>
      <c r="F49" s="15"/>
      <c r="G49" s="15">
        <v>1</v>
      </c>
      <c r="H49" s="15">
        <f>IF(I49&lt;&gt;0, G49-I49, "")</f>
        <v>0</v>
      </c>
      <c r="I49" s="15">
        <v>1</v>
      </c>
      <c r="J49" s="15"/>
      <c r="K49" s="12" t="s">
        <v>449</v>
      </c>
      <c r="L49" s="15" t="s">
        <v>364</v>
      </c>
      <c r="M49" s="15">
        <v>7.6999999999999999E-2</v>
      </c>
      <c r="N49" s="15">
        <v>100</v>
      </c>
      <c r="O49" s="15">
        <f>IF(I49*M49=0, "", I49*M49*(N49/100))</f>
        <v>7.6999999999999999E-2</v>
      </c>
      <c r="P49" s="25"/>
      <c r="Q49" s="25">
        <f>TRUNC(P49*M49*N49/100)</f>
        <v>0</v>
      </c>
      <c r="R49" s="25"/>
      <c r="S49" s="15" t="s">
        <v>483</v>
      </c>
      <c r="T49" s="15"/>
      <c r="AG49" s="2">
        <f>O49</f>
        <v>7.6999999999999999E-2</v>
      </c>
    </row>
    <row r="50" spans="2:33" ht="21.95" customHeight="1">
      <c r="B50" s="13" t="s">
        <v>464</v>
      </c>
      <c r="C50" s="13" t="s">
        <v>357</v>
      </c>
      <c r="D50" s="12" t="s">
        <v>350</v>
      </c>
      <c r="E50" s="12" t="s">
        <v>358</v>
      </c>
      <c r="F50" s="15" t="s">
        <v>352</v>
      </c>
      <c r="G50" s="15">
        <f>IF(H50*I50/100+0.000005 &lt;1, TRUNC(H50*I50/100+0.000005, 옵션!$E$13), TRUNC(H50*I50/100+0.000005, 옵션!$E$13))</f>
        <v>2.5000000000000001E-2</v>
      </c>
      <c r="H50" s="15">
        <f>옵션!$B$13</f>
        <v>100</v>
      </c>
      <c r="I50" s="15">
        <f>SUM(AD48:AD49)</f>
        <v>2.5000000000000001E-2</v>
      </c>
      <c r="J50" s="15"/>
      <c r="K50" s="12"/>
      <c r="L50" s="15"/>
      <c r="M50" s="15"/>
      <c r="N50" s="15"/>
      <c r="O50" s="15" t="str">
        <f>IF(I50*M50=0, "", I50*M50*(N50/100))</f>
        <v/>
      </c>
      <c r="P50" s="25"/>
      <c r="Q50" s="25">
        <f>TRUNC(P50*M50*N50/100)</f>
        <v>0</v>
      </c>
      <c r="R50" s="25"/>
      <c r="S50" s="15"/>
      <c r="T50" s="15"/>
      <c r="Z50" s="2" t="s">
        <v>469</v>
      </c>
      <c r="AD50" s="2">
        <f>SUM(AD48:AD49)</f>
        <v>2.5000000000000001E-2</v>
      </c>
      <c r="AG50" s="2">
        <f>SUM(AG48:AG49)</f>
        <v>7.6999999999999999E-2</v>
      </c>
    </row>
    <row r="51" spans="2:33" ht="21.95" customHeight="1">
      <c r="B51" s="13" t="s">
        <v>464</v>
      </c>
      <c r="C51" s="13" t="s">
        <v>363</v>
      </c>
      <c r="D51" s="12" t="s">
        <v>350</v>
      </c>
      <c r="E51" s="12" t="s">
        <v>364</v>
      </c>
      <c r="F51" s="15" t="s">
        <v>352</v>
      </c>
      <c r="G51" s="15">
        <f>IF(H51*I51/100+0.000005 &lt;1, TRUNC(H51*I51/100+0.000005, 옵션!$E$13), TRUNC(H51*I51/100+0.000005, 옵션!$E$13))</f>
        <v>7.6999999999999999E-2</v>
      </c>
      <c r="H51" s="15">
        <f>옵션!$B$13</f>
        <v>100</v>
      </c>
      <c r="I51" s="15">
        <f>SUM(AG48:AG49)</f>
        <v>7.6999999999999999E-2</v>
      </c>
      <c r="J51" s="15"/>
      <c r="K51" s="12"/>
      <c r="L51" s="15"/>
      <c r="M51" s="15"/>
      <c r="N51" s="15"/>
      <c r="O51" s="15" t="str">
        <f>IF(I51*M51=0, "", I51*M51*(N51/100))</f>
        <v/>
      </c>
      <c r="P51" s="25"/>
      <c r="Q51" s="25">
        <f>TRUNC(P51*M51*N51/100)</f>
        <v>0</v>
      </c>
      <c r="R51" s="25"/>
      <c r="S51" s="15"/>
      <c r="T51" s="15"/>
    </row>
    <row r="52" spans="2:33" ht="21.95" customHeight="1">
      <c r="B52" s="13" t="s">
        <v>511</v>
      </c>
      <c r="D52" s="187" t="s">
        <v>522</v>
      </c>
      <c r="E52" s="188"/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9"/>
    </row>
    <row r="53" spans="2:33" ht="21.95" customHeight="1">
      <c r="B53" s="13" t="s">
        <v>464</v>
      </c>
      <c r="C53" s="13" t="s">
        <v>268</v>
      </c>
      <c r="D53" s="12" t="s">
        <v>269</v>
      </c>
      <c r="E53" s="12" t="s">
        <v>270</v>
      </c>
      <c r="F53" s="15" t="s">
        <v>121</v>
      </c>
      <c r="G53" s="15">
        <v>1</v>
      </c>
      <c r="H53" s="15">
        <f>IF(I53&lt;&gt;0, G53-I53, "")</f>
        <v>0</v>
      </c>
      <c r="I53" s="15">
        <v>1</v>
      </c>
      <c r="J53" s="15"/>
      <c r="K53" s="12" t="s">
        <v>443</v>
      </c>
      <c r="L53" s="15" t="s">
        <v>351</v>
      </c>
      <c r="M53" s="15">
        <v>0.06</v>
      </c>
      <c r="N53" s="15">
        <v>100</v>
      </c>
      <c r="O53" s="15">
        <f>IF(I53*M53=0, "", I53*M53*(N53/100))</f>
        <v>0.06</v>
      </c>
      <c r="P53" s="25"/>
      <c r="Q53" s="25">
        <f>TRUNC(P53*M53*N53/100)</f>
        <v>0</v>
      </c>
      <c r="R53" s="25"/>
      <c r="S53" s="15" t="s">
        <v>482</v>
      </c>
      <c r="T53" s="15"/>
      <c r="AA53" s="2">
        <f>O53</f>
        <v>0.06</v>
      </c>
    </row>
    <row r="54" spans="2:33" ht="21.95" customHeight="1">
      <c r="B54" s="13" t="s">
        <v>464</v>
      </c>
      <c r="C54" s="13" t="s">
        <v>349</v>
      </c>
      <c r="D54" s="12" t="s">
        <v>350</v>
      </c>
      <c r="E54" s="12" t="s">
        <v>351</v>
      </c>
      <c r="F54" s="15" t="s">
        <v>352</v>
      </c>
      <c r="G54" s="15">
        <f>IF(H54*I54/100+0.000005 &lt;1, TRUNC(H54*I54/100+0.000005, 옵션!$E$13), TRUNC(H54*I54/100+0.000005, 옵션!$E$13))</f>
        <v>0.06</v>
      </c>
      <c r="H54" s="15">
        <f>옵션!$B$13</f>
        <v>100</v>
      </c>
      <c r="I54" s="15">
        <f>SUM(AA53:AA53)</f>
        <v>0.06</v>
      </c>
      <c r="J54" s="15"/>
      <c r="K54" s="12"/>
      <c r="L54" s="15"/>
      <c r="M54" s="15"/>
      <c r="N54" s="15"/>
      <c r="O54" s="15" t="str">
        <f>IF(I54*M54=0, "", I54*M54*(N54/100))</f>
        <v/>
      </c>
      <c r="P54" s="25"/>
      <c r="Q54" s="25">
        <f>TRUNC(P54*M54*N54/100)</f>
        <v>0</v>
      </c>
      <c r="R54" s="25"/>
      <c r="S54" s="15"/>
      <c r="T54" s="15"/>
      <c r="Z54" s="2" t="s">
        <v>469</v>
      </c>
      <c r="AA54" s="2">
        <f>SUM(AA53:AA53)</f>
        <v>0.06</v>
      </c>
    </row>
    <row r="55" spans="2:33" ht="21.95" customHeight="1">
      <c r="B55" s="13" t="s">
        <v>511</v>
      </c>
      <c r="D55" s="187" t="s">
        <v>523</v>
      </c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9"/>
    </row>
    <row r="56" spans="2:33" ht="21.95" customHeight="1">
      <c r="B56" s="13" t="s">
        <v>464</v>
      </c>
      <c r="C56" s="13" t="s">
        <v>272</v>
      </c>
      <c r="D56" s="12" t="s">
        <v>269</v>
      </c>
      <c r="E56" s="12" t="s">
        <v>273</v>
      </c>
      <c r="F56" s="15" t="s">
        <v>121</v>
      </c>
      <c r="G56" s="15">
        <v>1</v>
      </c>
      <c r="H56" s="15">
        <f>IF(I56&lt;&gt;0, G56-I56, "")</f>
        <v>0</v>
      </c>
      <c r="I56" s="15">
        <v>1</v>
      </c>
      <c r="J56" s="15"/>
      <c r="K56" s="12" t="s">
        <v>443</v>
      </c>
      <c r="L56" s="15" t="s">
        <v>351</v>
      </c>
      <c r="M56" s="15">
        <v>0.08</v>
      </c>
      <c r="N56" s="15">
        <v>100</v>
      </c>
      <c r="O56" s="15">
        <f>IF(I56*M56=0, "", I56*M56*(N56/100))</f>
        <v>0.08</v>
      </c>
      <c r="P56" s="25"/>
      <c r="Q56" s="25">
        <f>TRUNC(P56*M56*N56/100)</f>
        <v>0</v>
      </c>
      <c r="R56" s="25"/>
      <c r="S56" s="15" t="s">
        <v>482</v>
      </c>
      <c r="T56" s="15"/>
      <c r="AA56" s="2">
        <f>O56</f>
        <v>0.08</v>
      </c>
    </row>
    <row r="57" spans="2:33" ht="21.95" customHeight="1">
      <c r="B57" s="13" t="s">
        <v>464</v>
      </c>
      <c r="C57" s="13" t="s">
        <v>349</v>
      </c>
      <c r="D57" s="12" t="s">
        <v>350</v>
      </c>
      <c r="E57" s="12" t="s">
        <v>351</v>
      </c>
      <c r="F57" s="15" t="s">
        <v>352</v>
      </c>
      <c r="G57" s="15">
        <f>IF(H57*I57/100+0.000005 &lt;1, TRUNC(H57*I57/100+0.000005, 옵션!$E$13), TRUNC(H57*I57/100+0.000005, 옵션!$E$13))</f>
        <v>0.08</v>
      </c>
      <c r="H57" s="15">
        <f>옵션!$B$13</f>
        <v>100</v>
      </c>
      <c r="I57" s="15">
        <f>SUM(AA56:AA56)</f>
        <v>0.08</v>
      </c>
      <c r="J57" s="15"/>
      <c r="K57" s="12"/>
      <c r="L57" s="15"/>
      <c r="M57" s="15"/>
      <c r="N57" s="15"/>
      <c r="O57" s="15" t="str">
        <f>IF(I57*M57=0, "", I57*M57*(N57/100))</f>
        <v/>
      </c>
      <c r="P57" s="25"/>
      <c r="Q57" s="25">
        <f>TRUNC(P57*M57*N57/100)</f>
        <v>0</v>
      </c>
      <c r="R57" s="25"/>
      <c r="S57" s="15"/>
      <c r="T57" s="15"/>
      <c r="Z57" s="2" t="s">
        <v>469</v>
      </c>
      <c r="AA57" s="2">
        <f>SUM(AA56:AA56)</f>
        <v>0.08</v>
      </c>
    </row>
    <row r="58" spans="2:33" ht="21.95" customHeight="1">
      <c r="B58" s="13" t="s">
        <v>511</v>
      </c>
      <c r="D58" s="187" t="s">
        <v>524</v>
      </c>
      <c r="E58" s="188"/>
      <c r="F58" s="188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9"/>
    </row>
    <row r="59" spans="2:33" ht="21.95" customHeight="1">
      <c r="B59" s="13" t="s">
        <v>464</v>
      </c>
      <c r="C59" s="13" t="s">
        <v>274</v>
      </c>
      <c r="D59" s="12" t="s">
        <v>269</v>
      </c>
      <c r="E59" s="12" t="s">
        <v>275</v>
      </c>
      <c r="F59" s="15" t="s">
        <v>121</v>
      </c>
      <c r="G59" s="15">
        <v>1</v>
      </c>
      <c r="H59" s="15">
        <f>IF(I59&lt;&gt;0, G59-I59, "")</f>
        <v>0</v>
      </c>
      <c r="I59" s="15">
        <v>1</v>
      </c>
      <c r="J59" s="15"/>
      <c r="K59" s="12" t="s">
        <v>443</v>
      </c>
      <c r="L59" s="15" t="s">
        <v>351</v>
      </c>
      <c r="M59" s="15">
        <v>0.1</v>
      </c>
      <c r="N59" s="15">
        <v>100</v>
      </c>
      <c r="O59" s="15">
        <f>IF(I59*M59=0, "", I59*M59*(N59/100))</f>
        <v>0.1</v>
      </c>
      <c r="P59" s="25"/>
      <c r="Q59" s="25">
        <f>TRUNC(P59*M59*N59/100)</f>
        <v>0</v>
      </c>
      <c r="R59" s="25"/>
      <c r="S59" s="15" t="s">
        <v>482</v>
      </c>
      <c r="T59" s="15"/>
      <c r="AA59" s="2">
        <f>O59</f>
        <v>0.1</v>
      </c>
    </row>
    <row r="60" spans="2:33" ht="21.95" customHeight="1">
      <c r="B60" s="13" t="s">
        <v>464</v>
      </c>
      <c r="C60" s="13" t="s">
        <v>349</v>
      </c>
      <c r="D60" s="12" t="s">
        <v>350</v>
      </c>
      <c r="E60" s="12" t="s">
        <v>351</v>
      </c>
      <c r="F60" s="15" t="s">
        <v>352</v>
      </c>
      <c r="G60" s="15">
        <f>IF(H60*I60/100+0.000005 &lt;1, TRUNC(H60*I60/100+0.000005, 옵션!$E$13), TRUNC(H60*I60/100+0.000005, 옵션!$E$13))</f>
        <v>0.1</v>
      </c>
      <c r="H60" s="15">
        <f>옵션!$B$13</f>
        <v>100</v>
      </c>
      <c r="I60" s="15">
        <f>SUM(AA59:AA59)</f>
        <v>0.1</v>
      </c>
      <c r="J60" s="15"/>
      <c r="K60" s="12"/>
      <c r="L60" s="15"/>
      <c r="M60" s="15"/>
      <c r="N60" s="15"/>
      <c r="O60" s="15" t="str">
        <f>IF(I60*M60=0, "", I60*M60*(N60/100))</f>
        <v/>
      </c>
      <c r="P60" s="25"/>
      <c r="Q60" s="25">
        <f>TRUNC(P60*M60*N60/100)</f>
        <v>0</v>
      </c>
      <c r="R60" s="25"/>
      <c r="S60" s="15"/>
      <c r="T60" s="15"/>
      <c r="Z60" s="2" t="s">
        <v>469</v>
      </c>
      <c r="AA60" s="2">
        <f>SUM(AA59:AA59)</f>
        <v>0.1</v>
      </c>
    </row>
    <row r="61" spans="2:33" ht="21.95" customHeight="1">
      <c r="B61" s="13" t="s">
        <v>511</v>
      </c>
      <c r="D61" s="187" t="s">
        <v>525</v>
      </c>
      <c r="E61" s="188"/>
      <c r="F61" s="188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9"/>
    </row>
    <row r="62" spans="2:33" ht="21.95" customHeight="1">
      <c r="B62" s="13" t="s">
        <v>464</v>
      </c>
      <c r="C62" s="13" t="s">
        <v>133</v>
      </c>
      <c r="D62" s="12" t="s">
        <v>134</v>
      </c>
      <c r="E62" s="12" t="s">
        <v>135</v>
      </c>
      <c r="F62" s="15" t="s">
        <v>136</v>
      </c>
      <c r="G62" s="15">
        <v>1</v>
      </c>
      <c r="H62" s="15">
        <f>IF(I62&lt;&gt;0, G62-I62, "")</f>
        <v>0</v>
      </c>
      <c r="I62" s="15">
        <v>1</v>
      </c>
      <c r="J62" s="15"/>
      <c r="K62" s="12" t="s">
        <v>446</v>
      </c>
      <c r="L62" s="15" t="s">
        <v>358</v>
      </c>
      <c r="M62" s="15">
        <v>0.13</v>
      </c>
      <c r="N62" s="15">
        <v>100</v>
      </c>
      <c r="O62" s="15">
        <f>IF(I62*M62=0, "", I62*M62*(N62/100))</f>
        <v>0.13</v>
      </c>
      <c r="P62" s="25"/>
      <c r="Q62" s="25">
        <f>TRUNC(P62*M62*N62/100)</f>
        <v>0</v>
      </c>
      <c r="R62" s="25"/>
      <c r="S62" s="15" t="s">
        <v>484</v>
      </c>
      <c r="T62" s="15"/>
      <c r="AD62" s="2">
        <f>O62</f>
        <v>0.13</v>
      </c>
    </row>
    <row r="63" spans="2:33" ht="21.95" customHeight="1">
      <c r="B63" s="13" t="s">
        <v>464</v>
      </c>
      <c r="C63" s="13" t="s">
        <v>133</v>
      </c>
      <c r="D63" s="12"/>
      <c r="E63" s="12"/>
      <c r="F63" s="15"/>
      <c r="G63" s="15">
        <v>1</v>
      </c>
      <c r="H63" s="15">
        <f>IF(I63&lt;&gt;0, G63-I63, "")</f>
        <v>0</v>
      </c>
      <c r="I63" s="15">
        <v>1</v>
      </c>
      <c r="J63" s="15"/>
      <c r="K63" s="12" t="s">
        <v>449</v>
      </c>
      <c r="L63" s="15" t="s">
        <v>364</v>
      </c>
      <c r="M63" s="15">
        <v>0.13</v>
      </c>
      <c r="N63" s="15">
        <v>100</v>
      </c>
      <c r="O63" s="15">
        <f>IF(I63*M63=0, "", I63*M63*(N63/100))</f>
        <v>0.13</v>
      </c>
      <c r="P63" s="25"/>
      <c r="Q63" s="25">
        <f>TRUNC(P63*M63*N63/100)</f>
        <v>0</v>
      </c>
      <c r="R63" s="25"/>
      <c r="S63" s="15" t="s">
        <v>484</v>
      </c>
      <c r="T63" s="15"/>
      <c r="AG63" s="2">
        <f>O63</f>
        <v>0.13</v>
      </c>
    </row>
    <row r="64" spans="2:33" ht="21.95" customHeight="1">
      <c r="B64" s="13" t="s">
        <v>464</v>
      </c>
      <c r="C64" s="13" t="s">
        <v>357</v>
      </c>
      <c r="D64" s="12" t="s">
        <v>350</v>
      </c>
      <c r="E64" s="12" t="s">
        <v>358</v>
      </c>
      <c r="F64" s="15" t="s">
        <v>352</v>
      </c>
      <c r="G64" s="15">
        <f>IF(H64*I64/100+0.000005 &lt;1, TRUNC(H64*I64/100+0.000005, 옵션!$E$13), TRUNC(H64*I64/100+0.000005, 옵션!$E$13))</f>
        <v>0.13</v>
      </c>
      <c r="H64" s="15">
        <f>옵션!$B$13</f>
        <v>100</v>
      </c>
      <c r="I64" s="15">
        <f>SUM(AD62:AD63)</f>
        <v>0.13</v>
      </c>
      <c r="J64" s="15"/>
      <c r="K64" s="12"/>
      <c r="L64" s="15"/>
      <c r="M64" s="15"/>
      <c r="N64" s="15"/>
      <c r="O64" s="15" t="str">
        <f>IF(I64*M64=0, "", I64*M64*(N64/100))</f>
        <v/>
      </c>
      <c r="P64" s="25"/>
      <c r="Q64" s="25">
        <f>TRUNC(P64*M64*N64/100)</f>
        <v>0</v>
      </c>
      <c r="R64" s="25"/>
      <c r="S64" s="15"/>
      <c r="T64" s="15"/>
      <c r="Z64" s="2" t="s">
        <v>469</v>
      </c>
      <c r="AD64" s="2">
        <f>SUM(AD62:AD63)</f>
        <v>0.13</v>
      </c>
      <c r="AG64" s="2">
        <f>SUM(AG62:AG63)</f>
        <v>0.13</v>
      </c>
    </row>
    <row r="65" spans="2:33" ht="21.95" customHeight="1">
      <c r="B65" s="13" t="s">
        <v>464</v>
      </c>
      <c r="C65" s="13" t="s">
        <v>363</v>
      </c>
      <c r="D65" s="12" t="s">
        <v>350</v>
      </c>
      <c r="E65" s="12" t="s">
        <v>364</v>
      </c>
      <c r="F65" s="15" t="s">
        <v>352</v>
      </c>
      <c r="G65" s="15">
        <f>IF(H65*I65/100+0.000005 &lt;1, TRUNC(H65*I65/100+0.000005, 옵션!$E$13), TRUNC(H65*I65/100+0.000005, 옵션!$E$13))</f>
        <v>0.13</v>
      </c>
      <c r="H65" s="15">
        <f>옵션!$B$13</f>
        <v>100</v>
      </c>
      <c r="I65" s="15">
        <f>SUM(AG62:AG63)</f>
        <v>0.13</v>
      </c>
      <c r="J65" s="15"/>
      <c r="K65" s="12"/>
      <c r="L65" s="15"/>
      <c r="M65" s="15"/>
      <c r="N65" s="15"/>
      <c r="O65" s="15" t="str">
        <f>IF(I65*M65=0, "", I65*M65*(N65/100))</f>
        <v/>
      </c>
      <c r="P65" s="25"/>
      <c r="Q65" s="25">
        <f>TRUNC(P65*M65*N65/100)</f>
        <v>0</v>
      </c>
      <c r="R65" s="25"/>
      <c r="S65" s="15"/>
      <c r="T65" s="15"/>
    </row>
    <row r="66" spans="2:33" ht="21.95" customHeight="1">
      <c r="B66" s="13" t="s">
        <v>511</v>
      </c>
      <c r="D66" s="187" t="s">
        <v>526</v>
      </c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  <c r="Q66" s="188"/>
      <c r="R66" s="188"/>
      <c r="S66" s="188"/>
      <c r="T66" s="189"/>
    </row>
    <row r="67" spans="2:33" ht="21.95" customHeight="1">
      <c r="B67" s="13" t="s">
        <v>464</v>
      </c>
      <c r="C67" s="13" t="s">
        <v>138</v>
      </c>
      <c r="D67" s="12" t="s">
        <v>134</v>
      </c>
      <c r="E67" s="12" t="s">
        <v>139</v>
      </c>
      <c r="F67" s="15" t="s">
        <v>136</v>
      </c>
      <c r="G67" s="15">
        <v>1</v>
      </c>
      <c r="H67" s="15">
        <f>IF(I67&lt;&gt;0, G67-I67, "")</f>
        <v>0</v>
      </c>
      <c r="I67" s="15">
        <v>1</v>
      </c>
      <c r="J67" s="15"/>
      <c r="K67" s="12" t="s">
        <v>446</v>
      </c>
      <c r="L67" s="15" t="s">
        <v>358</v>
      </c>
      <c r="M67" s="15">
        <v>0.13</v>
      </c>
      <c r="N67" s="15">
        <v>100</v>
      </c>
      <c r="O67" s="15">
        <f>IF(I67*M67=0, "", I67*M67*(N67/100))</f>
        <v>0.13</v>
      </c>
      <c r="P67" s="25"/>
      <c r="Q67" s="25">
        <f>TRUNC(P67*M67*N67/100)</f>
        <v>0</v>
      </c>
      <c r="R67" s="25"/>
      <c r="S67" s="15" t="s">
        <v>484</v>
      </c>
      <c r="T67" s="15"/>
      <c r="AD67" s="2">
        <f>O67</f>
        <v>0.13</v>
      </c>
    </row>
    <row r="68" spans="2:33" ht="21.95" customHeight="1">
      <c r="B68" s="13" t="s">
        <v>464</v>
      </c>
      <c r="C68" s="13" t="s">
        <v>138</v>
      </c>
      <c r="D68" s="12"/>
      <c r="E68" s="12"/>
      <c r="F68" s="15"/>
      <c r="G68" s="15">
        <v>1</v>
      </c>
      <c r="H68" s="15">
        <f>IF(I68&lt;&gt;0, G68-I68, "")</f>
        <v>0</v>
      </c>
      <c r="I68" s="15">
        <v>1</v>
      </c>
      <c r="J68" s="15"/>
      <c r="K68" s="12" t="s">
        <v>449</v>
      </c>
      <c r="L68" s="15" t="s">
        <v>364</v>
      </c>
      <c r="M68" s="15">
        <v>0.13</v>
      </c>
      <c r="N68" s="15">
        <v>100</v>
      </c>
      <c r="O68" s="15">
        <f>IF(I68*M68=0, "", I68*M68*(N68/100))</f>
        <v>0.13</v>
      </c>
      <c r="P68" s="25"/>
      <c r="Q68" s="25">
        <f>TRUNC(P68*M68*N68/100)</f>
        <v>0</v>
      </c>
      <c r="R68" s="25"/>
      <c r="S68" s="15" t="s">
        <v>484</v>
      </c>
      <c r="T68" s="15"/>
      <c r="AG68" s="2">
        <f>O68</f>
        <v>0.13</v>
      </c>
    </row>
    <row r="69" spans="2:33" ht="21.95" customHeight="1">
      <c r="B69" s="13" t="s">
        <v>464</v>
      </c>
      <c r="C69" s="13" t="s">
        <v>357</v>
      </c>
      <c r="D69" s="12" t="s">
        <v>350</v>
      </c>
      <c r="E69" s="12" t="s">
        <v>358</v>
      </c>
      <c r="F69" s="15" t="s">
        <v>352</v>
      </c>
      <c r="G69" s="15">
        <f>IF(H69*I69/100+0.000005 &lt;1, TRUNC(H69*I69/100+0.000005, 옵션!$E$13), TRUNC(H69*I69/100+0.000005, 옵션!$E$13))</f>
        <v>0.13</v>
      </c>
      <c r="H69" s="15">
        <f>옵션!$B$13</f>
        <v>100</v>
      </c>
      <c r="I69" s="15">
        <f>SUM(AD67:AD68)</f>
        <v>0.13</v>
      </c>
      <c r="J69" s="15"/>
      <c r="K69" s="12"/>
      <c r="L69" s="15"/>
      <c r="M69" s="15"/>
      <c r="N69" s="15"/>
      <c r="O69" s="15" t="str">
        <f>IF(I69*M69=0, "", I69*M69*(N69/100))</f>
        <v/>
      </c>
      <c r="P69" s="25"/>
      <c r="Q69" s="25">
        <f>TRUNC(P69*M69*N69/100)</f>
        <v>0</v>
      </c>
      <c r="R69" s="25"/>
      <c r="S69" s="15"/>
      <c r="T69" s="15"/>
      <c r="Z69" s="2" t="s">
        <v>469</v>
      </c>
      <c r="AD69" s="2">
        <f>SUM(AD67:AD68)</f>
        <v>0.13</v>
      </c>
      <c r="AG69" s="2">
        <f>SUM(AG67:AG68)</f>
        <v>0.13</v>
      </c>
    </row>
    <row r="70" spans="2:33" ht="21.95" customHeight="1">
      <c r="B70" s="13" t="s">
        <v>464</v>
      </c>
      <c r="C70" s="13" t="s">
        <v>363</v>
      </c>
      <c r="D70" s="12" t="s">
        <v>350</v>
      </c>
      <c r="E70" s="12" t="s">
        <v>364</v>
      </c>
      <c r="F70" s="15" t="s">
        <v>352</v>
      </c>
      <c r="G70" s="15">
        <f>IF(H70*I70/100+0.000005 &lt;1, TRUNC(H70*I70/100+0.000005, 옵션!$E$13), TRUNC(H70*I70/100+0.000005, 옵션!$E$13))</f>
        <v>0.13</v>
      </c>
      <c r="H70" s="15">
        <f>옵션!$B$13</f>
        <v>100</v>
      </c>
      <c r="I70" s="15">
        <f>SUM(AG67:AG68)</f>
        <v>0.13</v>
      </c>
      <c r="J70" s="15"/>
      <c r="K70" s="12"/>
      <c r="L70" s="15"/>
      <c r="M70" s="15"/>
      <c r="N70" s="15"/>
      <c r="O70" s="15" t="str">
        <f>IF(I70*M70=0, "", I70*M70*(N70/100))</f>
        <v/>
      </c>
      <c r="P70" s="25"/>
      <c r="Q70" s="25">
        <f>TRUNC(P70*M70*N70/100)</f>
        <v>0</v>
      </c>
      <c r="R70" s="25"/>
      <c r="S70" s="15"/>
      <c r="T70" s="15"/>
    </row>
    <row r="71" spans="2:33" ht="21.95" customHeight="1">
      <c r="B71" s="13" t="s">
        <v>511</v>
      </c>
      <c r="D71" s="187" t="s">
        <v>527</v>
      </c>
      <c r="E71" s="188"/>
      <c r="F71" s="188"/>
      <c r="G71" s="188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8"/>
      <c r="S71" s="188"/>
      <c r="T71" s="189"/>
    </row>
    <row r="72" spans="2:33" ht="21.95" customHeight="1">
      <c r="B72" s="13" t="s">
        <v>464</v>
      </c>
      <c r="C72" s="13" t="s">
        <v>166</v>
      </c>
      <c r="D72" s="12" t="s">
        <v>157</v>
      </c>
      <c r="E72" s="12" t="s">
        <v>167</v>
      </c>
      <c r="F72" s="15" t="s">
        <v>168</v>
      </c>
      <c r="G72" s="15">
        <v>1</v>
      </c>
      <c r="H72" s="15">
        <f>IF(I72&lt;&gt;0, G72-I72, "")</f>
        <v>0</v>
      </c>
      <c r="I72" s="15">
        <v>1</v>
      </c>
      <c r="J72" s="15"/>
      <c r="K72" s="12" t="s">
        <v>443</v>
      </c>
      <c r="L72" s="15" t="s">
        <v>351</v>
      </c>
      <c r="M72" s="15">
        <v>1.7999999999999999E-2</v>
      </c>
      <c r="N72" s="15">
        <v>100</v>
      </c>
      <c r="O72" s="15">
        <f>IF(I72*M72=0, "", I72*M72*(N72/100))</f>
        <v>1.7999999999999999E-2</v>
      </c>
      <c r="P72" s="25"/>
      <c r="Q72" s="25">
        <f>TRUNC(P72*M72*N72/100)</f>
        <v>0</v>
      </c>
      <c r="R72" s="25"/>
      <c r="S72" s="15" t="s">
        <v>485</v>
      </c>
      <c r="T72" s="15"/>
      <c r="AA72" s="2">
        <f>O72</f>
        <v>1.7999999999999999E-2</v>
      </c>
    </row>
    <row r="73" spans="2:33" ht="21.95" customHeight="1">
      <c r="B73" s="13" t="s">
        <v>464</v>
      </c>
      <c r="C73" s="13" t="s">
        <v>349</v>
      </c>
      <c r="D73" s="12" t="s">
        <v>350</v>
      </c>
      <c r="E73" s="12" t="s">
        <v>351</v>
      </c>
      <c r="F73" s="15" t="s">
        <v>352</v>
      </c>
      <c r="G73" s="15">
        <f>IF(H73*I73/100+0.000005 &lt;1, TRUNC(H73*I73/100+0.000005, 옵션!$E$13), TRUNC(H73*I73/100+0.000005, 옵션!$E$13))</f>
        <v>1.7999999999999999E-2</v>
      </c>
      <c r="H73" s="15">
        <f>옵션!$B$13</f>
        <v>100</v>
      </c>
      <c r="I73" s="15">
        <f>SUM(AA72:AA72)</f>
        <v>1.7999999999999999E-2</v>
      </c>
      <c r="J73" s="15"/>
      <c r="K73" s="12"/>
      <c r="L73" s="15"/>
      <c r="M73" s="15"/>
      <c r="N73" s="15"/>
      <c r="O73" s="15" t="str">
        <f>IF(I73*M73=0, "", I73*M73*(N73/100))</f>
        <v/>
      </c>
      <c r="P73" s="25"/>
      <c r="Q73" s="25">
        <f>TRUNC(P73*M73*N73/100)</f>
        <v>0</v>
      </c>
      <c r="R73" s="25"/>
      <c r="S73" s="15"/>
      <c r="T73" s="15"/>
      <c r="Z73" s="2" t="s">
        <v>469</v>
      </c>
      <c r="AA73" s="2">
        <f>SUM(AA72:AA72)</f>
        <v>1.7999999999999999E-2</v>
      </c>
    </row>
    <row r="74" spans="2:33" ht="21.95" customHeight="1">
      <c r="B74" s="13" t="s">
        <v>511</v>
      </c>
      <c r="D74" s="187" t="s">
        <v>528</v>
      </c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8"/>
      <c r="P74" s="188"/>
      <c r="Q74" s="188"/>
      <c r="R74" s="188"/>
      <c r="S74" s="188"/>
      <c r="T74" s="189"/>
    </row>
    <row r="75" spans="2:33" ht="21.95" customHeight="1">
      <c r="B75" s="13" t="s">
        <v>464</v>
      </c>
      <c r="C75" s="13" t="s">
        <v>169</v>
      </c>
      <c r="D75" s="12" t="s">
        <v>157</v>
      </c>
      <c r="E75" s="12" t="s">
        <v>170</v>
      </c>
      <c r="F75" s="15" t="s">
        <v>168</v>
      </c>
      <c r="G75" s="15">
        <v>1</v>
      </c>
      <c r="H75" s="15">
        <f>IF(I75&lt;&gt;0, G75-I75, "")</f>
        <v>0</v>
      </c>
      <c r="I75" s="15">
        <v>1</v>
      </c>
      <c r="J75" s="15"/>
      <c r="K75" s="12" t="s">
        <v>443</v>
      </c>
      <c r="L75" s="15" t="s">
        <v>351</v>
      </c>
      <c r="M75" s="15">
        <v>1.7999999999999999E-2</v>
      </c>
      <c r="N75" s="15">
        <v>100</v>
      </c>
      <c r="O75" s="15">
        <f>IF(I75*M75=0, "", I75*M75*(N75/100))</f>
        <v>1.7999999999999999E-2</v>
      </c>
      <c r="P75" s="25"/>
      <c r="Q75" s="25">
        <f>TRUNC(P75*M75*N75/100)</f>
        <v>0</v>
      </c>
      <c r="R75" s="25"/>
      <c r="S75" s="15" t="s">
        <v>485</v>
      </c>
      <c r="T75" s="15"/>
      <c r="AA75" s="2">
        <f>O75</f>
        <v>1.7999999999999999E-2</v>
      </c>
    </row>
    <row r="76" spans="2:33" ht="21.95" customHeight="1">
      <c r="B76" s="13" t="s">
        <v>464</v>
      </c>
      <c r="C76" s="13" t="s">
        <v>349</v>
      </c>
      <c r="D76" s="12" t="s">
        <v>350</v>
      </c>
      <c r="E76" s="12" t="s">
        <v>351</v>
      </c>
      <c r="F76" s="15" t="s">
        <v>352</v>
      </c>
      <c r="G76" s="15">
        <f>IF(H76*I76/100+0.000005 &lt;1, TRUNC(H76*I76/100+0.000005, 옵션!$E$13), TRUNC(H76*I76/100+0.000005, 옵션!$E$13))</f>
        <v>1.7999999999999999E-2</v>
      </c>
      <c r="H76" s="15">
        <f>옵션!$B$13</f>
        <v>100</v>
      </c>
      <c r="I76" s="15">
        <f>SUM(AA75:AA75)</f>
        <v>1.7999999999999999E-2</v>
      </c>
      <c r="J76" s="15"/>
      <c r="K76" s="12"/>
      <c r="L76" s="15"/>
      <c r="M76" s="15"/>
      <c r="N76" s="15"/>
      <c r="O76" s="15" t="str">
        <f>IF(I76*M76=0, "", I76*M76*(N76/100))</f>
        <v/>
      </c>
      <c r="P76" s="25"/>
      <c r="Q76" s="25">
        <f>TRUNC(P76*M76*N76/100)</f>
        <v>0</v>
      </c>
      <c r="R76" s="25"/>
      <c r="S76" s="15"/>
      <c r="T76" s="15"/>
      <c r="Z76" s="2" t="s">
        <v>469</v>
      </c>
      <c r="AA76" s="2">
        <f>SUM(AA75:AA75)</f>
        <v>1.7999999999999999E-2</v>
      </c>
    </row>
    <row r="77" spans="2:33" ht="21.95" customHeight="1">
      <c r="B77" s="13" t="s">
        <v>511</v>
      </c>
      <c r="D77" s="187" t="s">
        <v>529</v>
      </c>
      <c r="E77" s="188"/>
      <c r="F77" s="188"/>
      <c r="G77" s="188"/>
      <c r="H77" s="188"/>
      <c r="I77" s="188"/>
      <c r="J77" s="188"/>
      <c r="K77" s="188"/>
      <c r="L77" s="188"/>
      <c r="M77" s="188"/>
      <c r="N77" s="188"/>
      <c r="O77" s="188"/>
      <c r="P77" s="188"/>
      <c r="Q77" s="188"/>
      <c r="R77" s="188"/>
      <c r="S77" s="188"/>
      <c r="T77" s="189"/>
    </row>
    <row r="78" spans="2:33" ht="21.95" customHeight="1">
      <c r="B78" s="13" t="s">
        <v>464</v>
      </c>
      <c r="C78" s="13" t="s">
        <v>171</v>
      </c>
      <c r="D78" s="12" t="s">
        <v>157</v>
      </c>
      <c r="E78" s="12" t="s">
        <v>172</v>
      </c>
      <c r="F78" s="15" t="s">
        <v>168</v>
      </c>
      <c r="G78" s="15">
        <v>1</v>
      </c>
      <c r="H78" s="15">
        <f>IF(I78&lt;&gt;0, G78-I78, "")</f>
        <v>0</v>
      </c>
      <c r="I78" s="15">
        <v>1</v>
      </c>
      <c r="J78" s="15"/>
      <c r="K78" s="12" t="s">
        <v>443</v>
      </c>
      <c r="L78" s="15" t="s">
        <v>351</v>
      </c>
      <c r="M78" s="15">
        <v>1.7999999999999999E-2</v>
      </c>
      <c r="N78" s="15">
        <v>100</v>
      </c>
      <c r="O78" s="15">
        <f>IF(I78*M78=0, "", I78*M78*(N78/100))</f>
        <v>1.7999999999999999E-2</v>
      </c>
      <c r="P78" s="25"/>
      <c r="Q78" s="25">
        <f>TRUNC(P78*M78*N78/100)</f>
        <v>0</v>
      </c>
      <c r="R78" s="25"/>
      <c r="S78" s="15" t="s">
        <v>485</v>
      </c>
      <c r="T78" s="15"/>
      <c r="AA78" s="2">
        <f>O78</f>
        <v>1.7999999999999999E-2</v>
      </c>
    </row>
    <row r="79" spans="2:33" ht="21.95" customHeight="1">
      <c r="B79" s="13" t="s">
        <v>464</v>
      </c>
      <c r="C79" s="13" t="s">
        <v>349</v>
      </c>
      <c r="D79" s="12" t="s">
        <v>350</v>
      </c>
      <c r="E79" s="12" t="s">
        <v>351</v>
      </c>
      <c r="F79" s="15" t="s">
        <v>352</v>
      </c>
      <c r="G79" s="15">
        <f>IF(H79*I79/100+0.000005 &lt;1, TRUNC(H79*I79/100+0.000005, 옵션!$E$13), TRUNC(H79*I79/100+0.000005, 옵션!$E$13))</f>
        <v>1.7999999999999999E-2</v>
      </c>
      <c r="H79" s="15">
        <f>옵션!$B$13</f>
        <v>100</v>
      </c>
      <c r="I79" s="15">
        <f>SUM(AA78:AA78)</f>
        <v>1.7999999999999999E-2</v>
      </c>
      <c r="J79" s="15"/>
      <c r="K79" s="12"/>
      <c r="L79" s="15"/>
      <c r="M79" s="15"/>
      <c r="N79" s="15"/>
      <c r="O79" s="15" t="str">
        <f>IF(I79*M79=0, "", I79*M79*(N79/100))</f>
        <v/>
      </c>
      <c r="P79" s="25"/>
      <c r="Q79" s="25">
        <f>TRUNC(P79*M79*N79/100)</f>
        <v>0</v>
      </c>
      <c r="R79" s="25"/>
      <c r="S79" s="15"/>
      <c r="T79" s="15"/>
      <c r="Z79" s="2" t="s">
        <v>469</v>
      </c>
      <c r="AA79" s="2">
        <f>SUM(AA78:AA78)</f>
        <v>1.7999999999999999E-2</v>
      </c>
    </row>
    <row r="80" spans="2:33" ht="21.95" customHeight="1">
      <c r="B80" s="13" t="s">
        <v>511</v>
      </c>
      <c r="D80" s="187" t="s">
        <v>530</v>
      </c>
      <c r="E80" s="188"/>
      <c r="F80" s="188"/>
      <c r="G80" s="188"/>
      <c r="H80" s="188"/>
      <c r="I80" s="188"/>
      <c r="J80" s="188"/>
      <c r="K80" s="188"/>
      <c r="L80" s="188"/>
      <c r="M80" s="188"/>
      <c r="N80" s="188"/>
      <c r="O80" s="188"/>
      <c r="P80" s="188"/>
      <c r="Q80" s="188"/>
      <c r="R80" s="188"/>
      <c r="S80" s="188"/>
      <c r="T80" s="189"/>
    </row>
    <row r="81" spans="2:36" ht="21.95" customHeight="1">
      <c r="B81" s="13" t="s">
        <v>464</v>
      </c>
      <c r="C81" s="13" t="s">
        <v>173</v>
      </c>
      <c r="D81" s="12" t="s">
        <v>157</v>
      </c>
      <c r="E81" s="12" t="s">
        <v>174</v>
      </c>
      <c r="F81" s="15" t="s">
        <v>168</v>
      </c>
      <c r="G81" s="15">
        <v>1</v>
      </c>
      <c r="H81" s="15">
        <f>IF(I81&lt;&gt;0, G81-I81, "")</f>
        <v>0</v>
      </c>
      <c r="I81" s="15">
        <v>1</v>
      </c>
      <c r="J81" s="15"/>
      <c r="K81" s="12" t="s">
        <v>443</v>
      </c>
      <c r="L81" s="15" t="s">
        <v>351</v>
      </c>
      <c r="M81" s="15">
        <v>1.7999999999999999E-2</v>
      </c>
      <c r="N81" s="15">
        <v>100</v>
      </c>
      <c r="O81" s="15">
        <f>IF(I81*M81=0, "", I81*M81*(N81/100))</f>
        <v>1.7999999999999999E-2</v>
      </c>
      <c r="P81" s="25"/>
      <c r="Q81" s="25">
        <f>TRUNC(P81*M81*N81/100)</f>
        <v>0</v>
      </c>
      <c r="R81" s="25"/>
      <c r="S81" s="15" t="s">
        <v>485</v>
      </c>
      <c r="T81" s="15"/>
      <c r="AA81" s="2">
        <f>O81</f>
        <v>1.7999999999999999E-2</v>
      </c>
    </row>
    <row r="82" spans="2:36" ht="21.95" customHeight="1">
      <c r="B82" s="13" t="s">
        <v>464</v>
      </c>
      <c r="C82" s="13" t="s">
        <v>349</v>
      </c>
      <c r="D82" s="12" t="s">
        <v>350</v>
      </c>
      <c r="E82" s="12" t="s">
        <v>351</v>
      </c>
      <c r="F82" s="15" t="s">
        <v>352</v>
      </c>
      <c r="G82" s="15">
        <f>IF(H82*I82/100+0.000005 &lt;1, TRUNC(H82*I82/100+0.000005, 옵션!$E$13), TRUNC(H82*I82/100+0.000005, 옵션!$E$13))</f>
        <v>1.7999999999999999E-2</v>
      </c>
      <c r="H82" s="15">
        <f>옵션!$B$13</f>
        <v>100</v>
      </c>
      <c r="I82" s="15">
        <f>SUM(AA81:AA81)</f>
        <v>1.7999999999999999E-2</v>
      </c>
      <c r="J82" s="15"/>
      <c r="K82" s="12"/>
      <c r="L82" s="15"/>
      <c r="M82" s="15"/>
      <c r="N82" s="15"/>
      <c r="O82" s="15" t="str">
        <f>IF(I82*M82=0, "", I82*M82*(N82/100))</f>
        <v/>
      </c>
      <c r="P82" s="25"/>
      <c r="Q82" s="25">
        <f>TRUNC(P82*M82*N82/100)</f>
        <v>0</v>
      </c>
      <c r="R82" s="25"/>
      <c r="S82" s="15"/>
      <c r="T82" s="15"/>
      <c r="Z82" s="2" t="s">
        <v>469</v>
      </c>
      <c r="AA82" s="2">
        <f>SUM(AA81:AA81)</f>
        <v>1.7999999999999999E-2</v>
      </c>
    </row>
    <row r="83" spans="2:36" ht="21.95" customHeight="1">
      <c r="B83" s="13" t="s">
        <v>511</v>
      </c>
      <c r="D83" s="187" t="s">
        <v>531</v>
      </c>
      <c r="E83" s="188"/>
      <c r="F83" s="188"/>
      <c r="G83" s="188"/>
      <c r="H83" s="188"/>
      <c r="I83" s="188"/>
      <c r="J83" s="188"/>
      <c r="K83" s="188"/>
      <c r="L83" s="188"/>
      <c r="M83" s="188"/>
      <c r="N83" s="188"/>
      <c r="O83" s="188"/>
      <c r="P83" s="188"/>
      <c r="Q83" s="188"/>
      <c r="R83" s="188"/>
      <c r="S83" s="188"/>
      <c r="T83" s="189"/>
    </row>
    <row r="84" spans="2:36" ht="21.95" customHeight="1">
      <c r="B84" s="13" t="s">
        <v>464</v>
      </c>
      <c r="C84" s="13" t="s">
        <v>175</v>
      </c>
      <c r="D84" s="12" t="s">
        <v>176</v>
      </c>
      <c r="E84" s="12" t="s">
        <v>177</v>
      </c>
      <c r="F84" s="15" t="s">
        <v>143</v>
      </c>
      <c r="G84" s="15">
        <v>1</v>
      </c>
      <c r="H84" s="15">
        <f>IF(I84&lt;&gt;0, G84-I84, "")</f>
        <v>0</v>
      </c>
      <c r="I84" s="15">
        <v>1</v>
      </c>
      <c r="J84" s="15"/>
      <c r="K84" s="12" t="s">
        <v>443</v>
      </c>
      <c r="L84" s="15" t="s">
        <v>351</v>
      </c>
      <c r="M84" s="15">
        <v>0.08</v>
      </c>
      <c r="N84" s="15">
        <v>150</v>
      </c>
      <c r="O84" s="15">
        <f>IF(I84*M84=0, "", I84*M84*(N84/100))</f>
        <v>0.12</v>
      </c>
      <c r="P84" s="25"/>
      <c r="Q84" s="25">
        <f>TRUNC(P84*M84*N84/100)</f>
        <v>0</v>
      </c>
      <c r="R84" s="25"/>
      <c r="S84" s="15" t="s">
        <v>485</v>
      </c>
      <c r="T84" s="15"/>
      <c r="AA84" s="2">
        <f>O84</f>
        <v>0.12</v>
      </c>
    </row>
    <row r="85" spans="2:36" ht="21.95" customHeight="1">
      <c r="B85" s="13" t="s">
        <v>464</v>
      </c>
      <c r="C85" s="13" t="s">
        <v>349</v>
      </c>
      <c r="D85" s="12" t="s">
        <v>350</v>
      </c>
      <c r="E85" s="12" t="s">
        <v>351</v>
      </c>
      <c r="F85" s="15" t="s">
        <v>352</v>
      </c>
      <c r="G85" s="15">
        <f>IF(H85*I85/100+0.000005 &lt;1, TRUNC(H85*I85/100+0.000005, 옵션!$E$13), TRUNC(H85*I85/100+0.000005, 옵션!$E$13))</f>
        <v>0.12</v>
      </c>
      <c r="H85" s="15">
        <f>옵션!$B$13</f>
        <v>100</v>
      </c>
      <c r="I85" s="15">
        <f>SUM(AA84:AA84)</f>
        <v>0.12</v>
      </c>
      <c r="J85" s="15"/>
      <c r="K85" s="12"/>
      <c r="L85" s="15"/>
      <c r="M85" s="15"/>
      <c r="N85" s="15"/>
      <c r="O85" s="15" t="str">
        <f>IF(I85*M85=0, "", I85*M85*(N85/100))</f>
        <v/>
      </c>
      <c r="P85" s="25"/>
      <c r="Q85" s="25">
        <f>TRUNC(P85*M85*N85/100)</f>
        <v>0</v>
      </c>
      <c r="R85" s="25"/>
      <c r="S85" s="15"/>
      <c r="T85" s="15"/>
      <c r="Z85" s="2" t="s">
        <v>469</v>
      </c>
      <c r="AA85" s="2">
        <f>SUM(AA84:AA84)</f>
        <v>0.12</v>
      </c>
    </row>
    <row r="86" spans="2:36" ht="21.95" customHeight="1">
      <c r="B86" s="13" t="s">
        <v>511</v>
      </c>
      <c r="D86" s="187" t="s">
        <v>532</v>
      </c>
      <c r="E86" s="188"/>
      <c r="F86" s="188"/>
      <c r="G86" s="188"/>
      <c r="H86" s="188"/>
      <c r="I86" s="188"/>
      <c r="J86" s="188"/>
      <c r="K86" s="188"/>
      <c r="L86" s="188"/>
      <c r="M86" s="188"/>
      <c r="N86" s="188"/>
      <c r="O86" s="188"/>
      <c r="P86" s="188"/>
      <c r="Q86" s="188"/>
      <c r="R86" s="188"/>
      <c r="S86" s="188"/>
      <c r="T86" s="189"/>
    </row>
    <row r="87" spans="2:36" ht="21.95" customHeight="1">
      <c r="B87" s="13" t="s">
        <v>464</v>
      </c>
      <c r="C87" s="13" t="s">
        <v>175</v>
      </c>
      <c r="D87" s="12" t="s">
        <v>176</v>
      </c>
      <c r="E87" s="12" t="s">
        <v>177</v>
      </c>
      <c r="F87" s="15" t="s">
        <v>143</v>
      </c>
      <c r="G87" s="15">
        <v>1</v>
      </c>
      <c r="H87" s="15">
        <f>IF(I87&lt;&gt;0, G87-I87, "")</f>
        <v>0</v>
      </c>
      <c r="I87" s="15">
        <v>1</v>
      </c>
      <c r="J87" s="15"/>
      <c r="K87" s="12" t="s">
        <v>443</v>
      </c>
      <c r="L87" s="15" t="s">
        <v>351</v>
      </c>
      <c r="M87" s="15">
        <v>0.08</v>
      </c>
      <c r="N87" s="15">
        <v>150</v>
      </c>
      <c r="O87" s="15">
        <f>IF(I87*M87=0, "", I87*M87*(N87/100))</f>
        <v>0.12</v>
      </c>
      <c r="P87" s="25"/>
      <c r="Q87" s="25">
        <f>TRUNC(P87*M87*N87/100)</f>
        <v>0</v>
      </c>
      <c r="R87" s="25"/>
      <c r="S87" s="15" t="s">
        <v>485</v>
      </c>
      <c r="T87" s="15"/>
      <c r="AA87" s="2">
        <f>O87</f>
        <v>0.12</v>
      </c>
    </row>
    <row r="88" spans="2:36" ht="21.95" customHeight="1">
      <c r="B88" s="13" t="s">
        <v>464</v>
      </c>
      <c r="C88" s="13" t="s">
        <v>349</v>
      </c>
      <c r="D88" s="12" t="s">
        <v>350</v>
      </c>
      <c r="E88" s="12" t="s">
        <v>351</v>
      </c>
      <c r="F88" s="15" t="s">
        <v>352</v>
      </c>
      <c r="G88" s="15">
        <f>IF(H88*I88/100+0.000005 &lt;1, TRUNC(H88*I88/100+0.000005, 옵션!$E$13), TRUNC(H88*I88/100+0.000005, 옵션!$E$13))</f>
        <v>0.12</v>
      </c>
      <c r="H88" s="15">
        <f>옵션!$B$13</f>
        <v>100</v>
      </c>
      <c r="I88" s="15">
        <f>SUM(AA87:AA87)</f>
        <v>0.12</v>
      </c>
      <c r="J88" s="15"/>
      <c r="K88" s="12"/>
      <c r="L88" s="15"/>
      <c r="M88" s="15"/>
      <c r="N88" s="15"/>
      <c r="O88" s="15" t="str">
        <f>IF(I88*M88=0, "", I88*M88*(N88/100))</f>
        <v/>
      </c>
      <c r="P88" s="25"/>
      <c r="Q88" s="25">
        <f>TRUNC(P88*M88*N88/100)</f>
        <v>0</v>
      </c>
      <c r="R88" s="25"/>
      <c r="S88" s="15"/>
      <c r="T88" s="15"/>
      <c r="Z88" s="2" t="s">
        <v>469</v>
      </c>
      <c r="AA88" s="2">
        <f>SUM(AA87:AA87)</f>
        <v>0.12</v>
      </c>
    </row>
    <row r="89" spans="2:36" ht="21.95" customHeight="1">
      <c r="B89" s="13" t="s">
        <v>511</v>
      </c>
      <c r="D89" s="187" t="s">
        <v>533</v>
      </c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  <c r="P89" s="188"/>
      <c r="Q89" s="188"/>
      <c r="R89" s="188"/>
      <c r="S89" s="188"/>
      <c r="T89" s="189"/>
    </row>
    <row r="90" spans="2:36" ht="21.95" customHeight="1">
      <c r="B90" s="13" t="s">
        <v>464</v>
      </c>
      <c r="C90" s="13" t="s">
        <v>175</v>
      </c>
      <c r="D90" s="12" t="s">
        <v>176</v>
      </c>
      <c r="E90" s="12" t="s">
        <v>177</v>
      </c>
      <c r="F90" s="15" t="s">
        <v>143</v>
      </c>
      <c r="G90" s="15">
        <v>1</v>
      </c>
      <c r="H90" s="15">
        <f>IF(I90&lt;&gt;0, G90-I90, "")</f>
        <v>0</v>
      </c>
      <c r="I90" s="15">
        <v>1</v>
      </c>
      <c r="J90" s="15"/>
      <c r="K90" s="12" t="s">
        <v>443</v>
      </c>
      <c r="L90" s="15" t="s">
        <v>351</v>
      </c>
      <c r="M90" s="15">
        <v>0.08</v>
      </c>
      <c r="N90" s="15">
        <v>150</v>
      </c>
      <c r="O90" s="15">
        <f>IF(I90*M90=0, "", I90*M90*(N90/100))</f>
        <v>0.12</v>
      </c>
      <c r="P90" s="25"/>
      <c r="Q90" s="25">
        <f>TRUNC(P90*M90*N90/100)</f>
        <v>0</v>
      </c>
      <c r="R90" s="25"/>
      <c r="S90" s="15" t="s">
        <v>485</v>
      </c>
      <c r="T90" s="15"/>
      <c r="AA90" s="2">
        <f>O90</f>
        <v>0.12</v>
      </c>
    </row>
    <row r="91" spans="2:36" ht="21.95" customHeight="1">
      <c r="B91" s="13" t="s">
        <v>464</v>
      </c>
      <c r="C91" s="13" t="s">
        <v>349</v>
      </c>
      <c r="D91" s="12" t="s">
        <v>350</v>
      </c>
      <c r="E91" s="12" t="s">
        <v>351</v>
      </c>
      <c r="F91" s="15" t="s">
        <v>352</v>
      </c>
      <c r="G91" s="15">
        <f>IF(H91*I91/100+0.000005 &lt;1, TRUNC(H91*I91/100+0.000005, 옵션!$E$13), TRUNC(H91*I91/100+0.000005, 옵션!$E$13))</f>
        <v>0.12</v>
      </c>
      <c r="H91" s="15">
        <f>옵션!$B$13</f>
        <v>100</v>
      </c>
      <c r="I91" s="15">
        <f>SUM(AA90:AA90)</f>
        <v>0.12</v>
      </c>
      <c r="J91" s="15"/>
      <c r="K91" s="12"/>
      <c r="L91" s="15"/>
      <c r="M91" s="15"/>
      <c r="N91" s="15"/>
      <c r="O91" s="15" t="str">
        <f>IF(I91*M91=0, "", I91*M91*(N91/100))</f>
        <v/>
      </c>
      <c r="P91" s="25"/>
      <c r="Q91" s="25">
        <f>TRUNC(P91*M91*N91/100)</f>
        <v>0</v>
      </c>
      <c r="R91" s="25"/>
      <c r="S91" s="15"/>
      <c r="T91" s="15"/>
      <c r="Z91" s="2" t="s">
        <v>469</v>
      </c>
      <c r="AA91" s="2">
        <f>SUM(AA90:AA90)</f>
        <v>0.12</v>
      </c>
    </row>
    <row r="92" spans="2:36" ht="21.95" customHeight="1">
      <c r="B92" s="13" t="s">
        <v>511</v>
      </c>
      <c r="D92" s="187" t="s">
        <v>534</v>
      </c>
      <c r="E92" s="188"/>
      <c r="F92" s="188"/>
      <c r="G92" s="188"/>
      <c r="H92" s="188"/>
      <c r="I92" s="188"/>
      <c r="J92" s="188"/>
      <c r="K92" s="188"/>
      <c r="L92" s="188"/>
      <c r="M92" s="188"/>
      <c r="N92" s="188"/>
      <c r="O92" s="188"/>
      <c r="P92" s="188"/>
      <c r="Q92" s="188"/>
      <c r="R92" s="188"/>
      <c r="S92" s="188"/>
      <c r="T92" s="189"/>
    </row>
    <row r="93" spans="2:36" ht="21.95" customHeight="1">
      <c r="B93" s="13" t="s">
        <v>464</v>
      </c>
      <c r="C93" s="13" t="s">
        <v>486</v>
      </c>
      <c r="D93" s="12" t="s">
        <v>466</v>
      </c>
      <c r="E93" s="12" t="s">
        <v>487</v>
      </c>
      <c r="F93" s="15" t="s">
        <v>298</v>
      </c>
      <c r="G93" s="15">
        <v>1</v>
      </c>
      <c r="H93" s="15">
        <f>IF(I93&lt;&gt;0, G93-I93, "")</f>
        <v>0</v>
      </c>
      <c r="I93" s="15">
        <v>1</v>
      </c>
      <c r="J93" s="15"/>
      <c r="K93" s="12" t="s">
        <v>450</v>
      </c>
      <c r="L93" s="15" t="s">
        <v>366</v>
      </c>
      <c r="M93" s="15">
        <v>0.4</v>
      </c>
      <c r="N93" s="15">
        <v>100</v>
      </c>
      <c r="O93" s="15">
        <f>IF(I93*M93=0, "", I93*M93*(N93/100))</f>
        <v>0.4</v>
      </c>
      <c r="P93" s="25"/>
      <c r="Q93" s="25">
        <f>TRUNC(P93*M93*N93/100)</f>
        <v>0</v>
      </c>
      <c r="R93" s="25"/>
      <c r="S93" s="15" t="s">
        <v>488</v>
      </c>
      <c r="T93" s="15"/>
      <c r="AH93" s="2">
        <f>O93</f>
        <v>0.4</v>
      </c>
    </row>
    <row r="94" spans="2:36" ht="21.95" customHeight="1">
      <c r="B94" s="13" t="s">
        <v>464</v>
      </c>
      <c r="C94" s="13" t="s">
        <v>365</v>
      </c>
      <c r="D94" s="12" t="s">
        <v>350</v>
      </c>
      <c r="E94" s="12" t="s">
        <v>366</v>
      </c>
      <c r="F94" s="15" t="s">
        <v>352</v>
      </c>
      <c r="G94" s="15">
        <f>IF(H94*I94/100+0.000005 &lt;1, TRUNC(H94*I94/100+0.000005, 옵션!$E$13), TRUNC(H94*I94/100+0.000005, 옵션!$E$13))</f>
        <v>0.4</v>
      </c>
      <c r="H94" s="15">
        <f>옵션!$B$13</f>
        <v>100</v>
      </c>
      <c r="I94" s="15">
        <f>SUM(AH93:AH93)</f>
        <v>0.4</v>
      </c>
      <c r="J94" s="15"/>
      <c r="K94" s="12"/>
      <c r="L94" s="15"/>
      <c r="M94" s="15"/>
      <c r="N94" s="15"/>
      <c r="O94" s="15" t="str">
        <f>IF(I94*M94=0, "", I94*M94*(N94/100))</f>
        <v/>
      </c>
      <c r="P94" s="25"/>
      <c r="Q94" s="25">
        <f>TRUNC(P94*M94*N94/100)</f>
        <v>0</v>
      </c>
      <c r="R94" s="25"/>
      <c r="S94" s="15"/>
      <c r="T94" s="15"/>
      <c r="Z94" s="2" t="s">
        <v>469</v>
      </c>
      <c r="AH94" s="2">
        <f>SUM(AH93:AH93)</f>
        <v>0.4</v>
      </c>
    </row>
    <row r="95" spans="2:36" ht="21.95" customHeight="1">
      <c r="B95" s="13" t="s">
        <v>511</v>
      </c>
      <c r="D95" s="187" t="s">
        <v>535</v>
      </c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9"/>
    </row>
    <row r="96" spans="2:36" ht="21.95" customHeight="1">
      <c r="B96" s="13" t="s">
        <v>464</v>
      </c>
      <c r="C96" s="13" t="s">
        <v>221</v>
      </c>
      <c r="D96" s="12" t="s">
        <v>222</v>
      </c>
      <c r="E96" s="12" t="s">
        <v>223</v>
      </c>
      <c r="F96" s="15" t="s">
        <v>224</v>
      </c>
      <c r="G96" s="15">
        <v>0.38</v>
      </c>
      <c r="H96" s="15">
        <f>IF(I96&lt;&gt;0, G96-I96, "")</f>
        <v>0</v>
      </c>
      <c r="I96" s="15">
        <v>0.38</v>
      </c>
      <c r="J96" s="15"/>
      <c r="K96" s="12" t="s">
        <v>452</v>
      </c>
      <c r="L96" s="15" t="s">
        <v>370</v>
      </c>
      <c r="M96" s="15">
        <v>0.3</v>
      </c>
      <c r="N96" s="15">
        <v>100</v>
      </c>
      <c r="O96" s="15">
        <f>IF(I96*M96=0, "", I96*M96*(N96/100))</f>
        <v>0.11399999999999999</v>
      </c>
      <c r="P96" s="25"/>
      <c r="Q96" s="25">
        <f>TRUNC(P96*M96*N96/100)</f>
        <v>0</v>
      </c>
      <c r="R96" s="25"/>
      <c r="S96" s="15" t="s">
        <v>485</v>
      </c>
      <c r="T96" s="15"/>
      <c r="AJ96" s="2">
        <f>O96</f>
        <v>0.11399999999999999</v>
      </c>
    </row>
    <row r="97" spans="2:36" ht="21.95" customHeight="1">
      <c r="B97" s="13" t="s">
        <v>464</v>
      </c>
      <c r="C97" s="13" t="s">
        <v>369</v>
      </c>
      <c r="D97" s="12" t="s">
        <v>350</v>
      </c>
      <c r="E97" s="12" t="s">
        <v>370</v>
      </c>
      <c r="F97" s="15" t="s">
        <v>352</v>
      </c>
      <c r="G97" s="15">
        <f>IF(H97*I97/100+0.000005 &lt;1, TRUNC(H97*I97/100+0.000005, 옵션!$E$13), TRUNC(H97*I97/100+0.000005, 옵션!$E$13))</f>
        <v>0.114</v>
      </c>
      <c r="H97" s="15">
        <f>옵션!$B$13</f>
        <v>100</v>
      </c>
      <c r="I97" s="15">
        <f>SUM(AJ96:AJ96)</f>
        <v>0.11399999999999999</v>
      </c>
      <c r="J97" s="15"/>
      <c r="K97" s="12"/>
      <c r="L97" s="15"/>
      <c r="M97" s="15"/>
      <c r="N97" s="15"/>
      <c r="O97" s="15" t="str">
        <f>IF(I97*M97=0, "", I97*M97*(N97/100))</f>
        <v/>
      </c>
      <c r="P97" s="25"/>
      <c r="Q97" s="25">
        <f>TRUNC(P97*M97*N97/100)</f>
        <v>0</v>
      </c>
      <c r="R97" s="25"/>
      <c r="S97" s="15"/>
      <c r="T97" s="15"/>
      <c r="Z97" s="2" t="s">
        <v>469</v>
      </c>
      <c r="AJ97" s="2">
        <f>SUM(AJ96:AJ96)</f>
        <v>0.11399999999999999</v>
      </c>
    </row>
    <row r="98" spans="2:36" ht="21.95" customHeight="1">
      <c r="B98" s="13" t="s">
        <v>511</v>
      </c>
      <c r="D98" s="187" t="s">
        <v>536</v>
      </c>
      <c r="E98" s="188"/>
      <c r="F98" s="188"/>
      <c r="G98" s="188"/>
      <c r="H98" s="188"/>
      <c r="I98" s="188"/>
      <c r="J98" s="188"/>
      <c r="K98" s="188"/>
      <c r="L98" s="188"/>
      <c r="M98" s="188"/>
      <c r="N98" s="188"/>
      <c r="O98" s="188"/>
      <c r="P98" s="188"/>
      <c r="Q98" s="188"/>
      <c r="R98" s="188"/>
      <c r="S98" s="188"/>
      <c r="T98" s="189"/>
    </row>
    <row r="99" spans="2:36" ht="21.95" customHeight="1">
      <c r="B99" s="13" t="s">
        <v>464</v>
      </c>
      <c r="C99" s="13" t="s">
        <v>140</v>
      </c>
      <c r="D99" s="12" t="s">
        <v>141</v>
      </c>
      <c r="E99" s="12" t="s">
        <v>142</v>
      </c>
      <c r="F99" s="15" t="s">
        <v>143</v>
      </c>
      <c r="G99" s="15">
        <v>1</v>
      </c>
      <c r="H99" s="15">
        <f>IF(I99&lt;&gt;0, G99-I99, "")</f>
        <v>0</v>
      </c>
      <c r="I99" s="15">
        <v>1</v>
      </c>
      <c r="J99" s="15"/>
      <c r="K99" s="12" t="s">
        <v>443</v>
      </c>
      <c r="L99" s="15" t="s">
        <v>351</v>
      </c>
      <c r="M99" s="15">
        <v>0.18</v>
      </c>
      <c r="N99" s="15">
        <v>100</v>
      </c>
      <c r="O99" s="15">
        <f>IF(I99*M99=0, "", I99*M99*(N99/100))</f>
        <v>0.18</v>
      </c>
      <c r="P99" s="25"/>
      <c r="Q99" s="25">
        <f>TRUNC(P99*M99*N99/100)</f>
        <v>0</v>
      </c>
      <c r="R99" s="25"/>
      <c r="S99" s="15" t="s">
        <v>489</v>
      </c>
      <c r="T99" s="15"/>
      <c r="AA99" s="2">
        <f>O99</f>
        <v>0.18</v>
      </c>
    </row>
    <row r="100" spans="2:36" ht="21.95" customHeight="1">
      <c r="B100" s="13" t="s">
        <v>464</v>
      </c>
      <c r="C100" s="13" t="s">
        <v>349</v>
      </c>
      <c r="D100" s="12" t="s">
        <v>350</v>
      </c>
      <c r="E100" s="12" t="s">
        <v>351</v>
      </c>
      <c r="F100" s="15" t="s">
        <v>352</v>
      </c>
      <c r="G100" s="15">
        <f>IF(H100*I100/100+0.000005 &lt;1, TRUNC(H100*I100/100+0.000005, 옵션!$E$13), TRUNC(H100*I100/100+0.000005, 옵션!$E$13))</f>
        <v>0.18</v>
      </c>
      <c r="H100" s="15">
        <f>옵션!$B$13</f>
        <v>100</v>
      </c>
      <c r="I100" s="15">
        <f>SUM(AA99:AA99)</f>
        <v>0.18</v>
      </c>
      <c r="J100" s="15"/>
      <c r="K100" s="12"/>
      <c r="L100" s="15"/>
      <c r="M100" s="15"/>
      <c r="N100" s="15"/>
      <c r="O100" s="15" t="str">
        <f>IF(I100*M100=0, "", I100*M100*(N100/100))</f>
        <v/>
      </c>
      <c r="P100" s="25"/>
      <c r="Q100" s="25">
        <f>TRUNC(P100*M100*N100/100)</f>
        <v>0</v>
      </c>
      <c r="R100" s="25"/>
      <c r="S100" s="15"/>
      <c r="T100" s="15"/>
      <c r="Z100" s="2" t="s">
        <v>469</v>
      </c>
      <c r="AA100" s="2">
        <f>SUM(AA99:AA99)</f>
        <v>0.18</v>
      </c>
    </row>
    <row r="101" spans="2:36" ht="21.95" customHeight="1">
      <c r="B101" s="13" t="s">
        <v>511</v>
      </c>
      <c r="D101" s="187" t="s">
        <v>537</v>
      </c>
      <c r="E101" s="188"/>
      <c r="F101" s="188"/>
      <c r="G101" s="188"/>
      <c r="H101" s="188"/>
      <c r="I101" s="188"/>
      <c r="J101" s="188"/>
      <c r="K101" s="188"/>
      <c r="L101" s="188"/>
      <c r="M101" s="188"/>
      <c r="N101" s="188"/>
      <c r="O101" s="188"/>
      <c r="P101" s="188"/>
      <c r="Q101" s="188"/>
      <c r="R101" s="188"/>
      <c r="S101" s="188"/>
      <c r="T101" s="189"/>
    </row>
    <row r="102" spans="2:36" ht="21.95" customHeight="1">
      <c r="B102" s="13" t="s">
        <v>464</v>
      </c>
      <c r="C102" s="13" t="s">
        <v>147</v>
      </c>
      <c r="D102" s="12" t="s">
        <v>148</v>
      </c>
      <c r="E102" s="12" t="s">
        <v>149</v>
      </c>
      <c r="F102" s="15" t="s">
        <v>143</v>
      </c>
      <c r="G102" s="15">
        <v>1</v>
      </c>
      <c r="H102" s="15">
        <f>IF(I102&lt;&gt;0, G102-I102, "")</f>
        <v>0</v>
      </c>
      <c r="I102" s="15">
        <v>1</v>
      </c>
      <c r="J102" s="15"/>
      <c r="K102" s="12" t="s">
        <v>443</v>
      </c>
      <c r="L102" s="15" t="s">
        <v>351</v>
      </c>
      <c r="M102" s="15">
        <v>0.22</v>
      </c>
      <c r="N102" s="15">
        <v>100</v>
      </c>
      <c r="O102" s="15">
        <f>IF(I102*M102=0, "", I102*M102*(N102/100))</f>
        <v>0.22</v>
      </c>
      <c r="P102" s="25"/>
      <c r="Q102" s="25">
        <f>TRUNC(P102*M102*N102/100)</f>
        <v>0</v>
      </c>
      <c r="R102" s="25"/>
      <c r="S102" s="15" t="s">
        <v>489</v>
      </c>
      <c r="T102" s="15"/>
      <c r="AA102" s="2">
        <f>O102</f>
        <v>0.22</v>
      </c>
    </row>
    <row r="103" spans="2:36" ht="21.95" customHeight="1">
      <c r="B103" s="13" t="s">
        <v>464</v>
      </c>
      <c r="C103" s="13" t="s">
        <v>349</v>
      </c>
      <c r="D103" s="12" t="s">
        <v>350</v>
      </c>
      <c r="E103" s="12" t="s">
        <v>351</v>
      </c>
      <c r="F103" s="15" t="s">
        <v>352</v>
      </c>
      <c r="G103" s="15">
        <f>IF(H103*I103/100+0.000005 &lt;1, TRUNC(H103*I103/100+0.000005, 옵션!$E$13), TRUNC(H103*I103/100+0.000005, 옵션!$E$13))</f>
        <v>0.22</v>
      </c>
      <c r="H103" s="15">
        <f>옵션!$B$13</f>
        <v>100</v>
      </c>
      <c r="I103" s="15">
        <f>SUM(AA102:AA102)</f>
        <v>0.22</v>
      </c>
      <c r="J103" s="15"/>
      <c r="K103" s="12"/>
      <c r="L103" s="15"/>
      <c r="M103" s="15"/>
      <c r="N103" s="15"/>
      <c r="O103" s="15" t="str">
        <f>IF(I103*M103=0, "", I103*M103*(N103/100))</f>
        <v/>
      </c>
      <c r="P103" s="25"/>
      <c r="Q103" s="25">
        <f>TRUNC(P103*M103*N103/100)</f>
        <v>0</v>
      </c>
      <c r="R103" s="25"/>
      <c r="S103" s="15"/>
      <c r="T103" s="15"/>
      <c r="Z103" s="2" t="s">
        <v>469</v>
      </c>
      <c r="AA103" s="2">
        <f>SUM(AA102:AA102)</f>
        <v>0.22</v>
      </c>
    </row>
    <row r="104" spans="2:36" ht="21.95" customHeight="1">
      <c r="B104" s="13" t="s">
        <v>511</v>
      </c>
      <c r="D104" s="187" t="s">
        <v>538</v>
      </c>
      <c r="E104" s="188"/>
      <c r="F104" s="188"/>
      <c r="G104" s="188"/>
      <c r="H104" s="188"/>
      <c r="I104" s="188"/>
      <c r="J104" s="188"/>
      <c r="K104" s="188"/>
      <c r="L104" s="188"/>
      <c r="M104" s="188"/>
      <c r="N104" s="188"/>
      <c r="O104" s="188"/>
      <c r="P104" s="188"/>
      <c r="Q104" s="188"/>
      <c r="R104" s="188"/>
      <c r="S104" s="188"/>
      <c r="T104" s="189"/>
    </row>
    <row r="105" spans="2:36" ht="21.95" customHeight="1">
      <c r="B105" s="13" t="s">
        <v>464</v>
      </c>
      <c r="C105" s="13" t="s">
        <v>150</v>
      </c>
      <c r="D105" s="12" t="s">
        <v>151</v>
      </c>
      <c r="E105" s="12" t="s">
        <v>152</v>
      </c>
      <c r="F105" s="15" t="s">
        <v>121</v>
      </c>
      <c r="G105" s="15">
        <v>1.05</v>
      </c>
      <c r="H105" s="15">
        <f>IF(I105&lt;&gt;0, G105-I105, "")</f>
        <v>5.0000000000000044E-2</v>
      </c>
      <c r="I105" s="15">
        <v>1</v>
      </c>
      <c r="J105" s="15">
        <v>5</v>
      </c>
      <c r="K105" s="12" t="s">
        <v>443</v>
      </c>
      <c r="L105" s="15" t="s">
        <v>351</v>
      </c>
      <c r="M105" s="15">
        <v>0.4</v>
      </c>
      <c r="N105" s="15">
        <v>100</v>
      </c>
      <c r="O105" s="15">
        <f>IF(I105*M105=0, "", I105*M105*(N105/100))</f>
        <v>0.4</v>
      </c>
      <c r="P105" s="25"/>
      <c r="Q105" s="25">
        <f>TRUNC(P105*M105*N105/100)</f>
        <v>0</v>
      </c>
      <c r="R105" s="25"/>
      <c r="S105" s="15" t="s">
        <v>490</v>
      </c>
      <c r="T105" s="15"/>
      <c r="AA105" s="2">
        <f>O105</f>
        <v>0.4</v>
      </c>
    </row>
    <row r="106" spans="2:36" ht="21.95" customHeight="1">
      <c r="B106" s="13" t="s">
        <v>464</v>
      </c>
      <c r="C106" s="13" t="s">
        <v>349</v>
      </c>
      <c r="D106" s="12" t="s">
        <v>350</v>
      </c>
      <c r="E106" s="12" t="s">
        <v>351</v>
      </c>
      <c r="F106" s="15" t="s">
        <v>352</v>
      </c>
      <c r="G106" s="15">
        <f>IF(H106*I106/100+0.000005 &lt;1, TRUNC(H106*I106/100+0.000005, 옵션!$E$13), TRUNC(H106*I106/100+0.000005, 옵션!$E$13))</f>
        <v>0.4</v>
      </c>
      <c r="H106" s="15">
        <f>옵션!$B$13</f>
        <v>100</v>
      </c>
      <c r="I106" s="15">
        <f>SUM(AA105:AA105)</f>
        <v>0.4</v>
      </c>
      <c r="J106" s="15"/>
      <c r="K106" s="12"/>
      <c r="L106" s="15"/>
      <c r="M106" s="15"/>
      <c r="N106" s="15"/>
      <c r="O106" s="15" t="str">
        <f>IF(I106*M106=0, "", I106*M106*(N106/100))</f>
        <v/>
      </c>
      <c r="P106" s="25"/>
      <c r="Q106" s="25">
        <f>TRUNC(P106*M106*N106/100)</f>
        <v>0</v>
      </c>
      <c r="R106" s="25"/>
      <c r="S106" s="15"/>
      <c r="T106" s="15"/>
      <c r="Z106" s="2" t="s">
        <v>469</v>
      </c>
      <c r="AA106" s="2">
        <f>SUM(AA105:AA105)</f>
        <v>0.4</v>
      </c>
    </row>
    <row r="107" spans="2:36" ht="21.95" customHeight="1">
      <c r="B107" s="13" t="s">
        <v>511</v>
      </c>
      <c r="D107" s="187" t="s">
        <v>539</v>
      </c>
      <c r="E107" s="188"/>
      <c r="F107" s="188"/>
      <c r="G107" s="188"/>
      <c r="H107" s="188"/>
      <c r="I107" s="188"/>
      <c r="J107" s="188"/>
      <c r="K107" s="188"/>
      <c r="L107" s="188"/>
      <c r="M107" s="188"/>
      <c r="N107" s="188"/>
      <c r="O107" s="188"/>
      <c r="P107" s="188"/>
      <c r="Q107" s="188"/>
      <c r="R107" s="188"/>
      <c r="S107" s="188"/>
      <c r="T107" s="189"/>
    </row>
    <row r="108" spans="2:36" ht="21.95" customHeight="1">
      <c r="B108" s="13" t="s">
        <v>464</v>
      </c>
      <c r="C108" s="13" t="s">
        <v>184</v>
      </c>
      <c r="D108" s="12" t="s">
        <v>185</v>
      </c>
      <c r="E108" s="12" t="s">
        <v>186</v>
      </c>
      <c r="F108" s="15" t="s">
        <v>121</v>
      </c>
      <c r="G108" s="15">
        <v>1</v>
      </c>
      <c r="H108" s="15">
        <f>IF(I108&lt;&gt;0, G108-I108, "")</f>
        <v>0</v>
      </c>
      <c r="I108" s="15">
        <v>1</v>
      </c>
      <c r="J108" s="15"/>
      <c r="K108" s="12" t="s">
        <v>443</v>
      </c>
      <c r="L108" s="15" t="s">
        <v>351</v>
      </c>
      <c r="M108" s="15">
        <v>0.01</v>
      </c>
      <c r="N108" s="15">
        <v>150</v>
      </c>
      <c r="O108" s="15">
        <f>IF(I108*M108=0, "", I108*M108*(N108/100))</f>
        <v>1.4999999999999999E-2</v>
      </c>
      <c r="P108" s="25"/>
      <c r="Q108" s="25">
        <f>TRUNC(P108*M108*N108/100)</f>
        <v>0</v>
      </c>
      <c r="R108" s="25"/>
      <c r="S108" s="15" t="s">
        <v>481</v>
      </c>
      <c r="T108" s="15"/>
      <c r="AA108" s="2">
        <f>O108</f>
        <v>1.4999999999999999E-2</v>
      </c>
    </row>
    <row r="109" spans="2:36" ht="21.95" customHeight="1">
      <c r="B109" s="13" t="s">
        <v>464</v>
      </c>
      <c r="C109" s="13" t="s">
        <v>349</v>
      </c>
      <c r="D109" s="12" t="s">
        <v>350</v>
      </c>
      <c r="E109" s="12" t="s">
        <v>351</v>
      </c>
      <c r="F109" s="15" t="s">
        <v>352</v>
      </c>
      <c r="G109" s="15">
        <f>IF(H109*I109/100+0.000005 &lt;1, TRUNC(H109*I109/100+0.000005, 옵션!$E$13), TRUNC(H109*I109/100+0.000005, 옵션!$E$13))</f>
        <v>1.4999999999999999E-2</v>
      </c>
      <c r="H109" s="15">
        <f>옵션!$B$13</f>
        <v>100</v>
      </c>
      <c r="I109" s="15">
        <f>SUM(AA108:AA108)</f>
        <v>1.4999999999999999E-2</v>
      </c>
      <c r="J109" s="15"/>
      <c r="K109" s="12"/>
      <c r="L109" s="15"/>
      <c r="M109" s="15"/>
      <c r="N109" s="15"/>
      <c r="O109" s="15" t="str">
        <f>IF(I109*M109=0, "", I109*M109*(N109/100))</f>
        <v/>
      </c>
      <c r="P109" s="25"/>
      <c r="Q109" s="25">
        <f>TRUNC(P109*M109*N109/100)</f>
        <v>0</v>
      </c>
      <c r="R109" s="25"/>
      <c r="S109" s="15"/>
      <c r="T109" s="15"/>
      <c r="Z109" s="2" t="s">
        <v>469</v>
      </c>
      <c r="AA109" s="2">
        <f>SUM(AA108:AA108)</f>
        <v>1.4999999999999999E-2</v>
      </c>
    </row>
    <row r="110" spans="2:36" ht="21.95" customHeight="1">
      <c r="B110" s="13" t="s">
        <v>511</v>
      </c>
      <c r="D110" s="187" t="s">
        <v>540</v>
      </c>
      <c r="E110" s="188"/>
      <c r="F110" s="188"/>
      <c r="G110" s="188"/>
      <c r="H110" s="188"/>
      <c r="I110" s="188"/>
      <c r="J110" s="188"/>
      <c r="K110" s="188"/>
      <c r="L110" s="188"/>
      <c r="M110" s="188"/>
      <c r="N110" s="188"/>
      <c r="O110" s="188"/>
      <c r="P110" s="188"/>
      <c r="Q110" s="188"/>
      <c r="R110" s="188"/>
      <c r="S110" s="188"/>
      <c r="T110" s="189"/>
    </row>
    <row r="111" spans="2:36" ht="21.95" customHeight="1">
      <c r="B111" s="13" t="s">
        <v>464</v>
      </c>
      <c r="C111" s="13" t="s">
        <v>196</v>
      </c>
      <c r="D111" s="12" t="s">
        <v>193</v>
      </c>
      <c r="E111" s="12" t="s">
        <v>197</v>
      </c>
      <c r="F111" s="15" t="s">
        <v>121</v>
      </c>
      <c r="G111" s="15">
        <v>1</v>
      </c>
      <c r="H111" s="15">
        <f>IF(I111&lt;&gt;0, G111-I111, "")</f>
        <v>0</v>
      </c>
      <c r="I111" s="15">
        <v>1</v>
      </c>
      <c r="J111" s="15"/>
      <c r="K111" s="12" t="s">
        <v>444</v>
      </c>
      <c r="L111" s="15" t="s">
        <v>354</v>
      </c>
      <c r="M111" s="15">
        <v>2.4E-2</v>
      </c>
      <c r="N111" s="15">
        <v>90</v>
      </c>
      <c r="O111" s="15">
        <f>IF(I111*M111=0, "", I111*M111*(N111/100))</f>
        <v>2.1600000000000001E-2</v>
      </c>
      <c r="P111" s="25"/>
      <c r="Q111" s="25">
        <f>TRUNC(P111*M111*N111/100)</f>
        <v>0</v>
      </c>
      <c r="R111" s="25"/>
      <c r="S111" s="15" t="s">
        <v>491</v>
      </c>
      <c r="T111" s="15"/>
      <c r="AB111" s="2">
        <f>O111</f>
        <v>2.1600000000000001E-2</v>
      </c>
    </row>
    <row r="112" spans="2:36" ht="21.95" customHeight="1">
      <c r="B112" s="13" t="s">
        <v>464</v>
      </c>
      <c r="C112" s="13" t="s">
        <v>353</v>
      </c>
      <c r="D112" s="12" t="s">
        <v>350</v>
      </c>
      <c r="E112" s="12" t="s">
        <v>354</v>
      </c>
      <c r="F112" s="15" t="s">
        <v>352</v>
      </c>
      <c r="G112" s="15">
        <f>IF(H112*I112/100+0.000005 &lt;1, TRUNC(H112*I112/100+0.000005, 옵션!$E$13), TRUNC(H112*I112/100+0.000005, 옵션!$E$13))</f>
        <v>2.1600000000000001E-2</v>
      </c>
      <c r="H112" s="15">
        <f>옵션!$B$13</f>
        <v>100</v>
      </c>
      <c r="I112" s="15">
        <f>SUM(AB111:AB111)</f>
        <v>2.1600000000000001E-2</v>
      </c>
      <c r="J112" s="15"/>
      <c r="K112" s="12"/>
      <c r="L112" s="15"/>
      <c r="M112" s="15"/>
      <c r="N112" s="15"/>
      <c r="O112" s="15" t="str">
        <f>IF(I112*M112=0, "", I112*M112*(N112/100))</f>
        <v/>
      </c>
      <c r="P112" s="25"/>
      <c r="Q112" s="25">
        <f>TRUNC(P112*M112*N112/100)</f>
        <v>0</v>
      </c>
      <c r="R112" s="25"/>
      <c r="S112" s="15"/>
      <c r="T112" s="15"/>
      <c r="Z112" s="2" t="s">
        <v>469</v>
      </c>
      <c r="AB112" s="2">
        <f>SUM(AB111:AB111)</f>
        <v>2.1600000000000001E-2</v>
      </c>
    </row>
    <row r="113" spans="2:34" ht="21.95" customHeight="1">
      <c r="B113" s="13" t="s">
        <v>511</v>
      </c>
      <c r="D113" s="187" t="s">
        <v>541</v>
      </c>
      <c r="E113" s="188"/>
      <c r="F113" s="188"/>
      <c r="G113" s="188"/>
      <c r="H113" s="188"/>
      <c r="I113" s="188"/>
      <c r="J113" s="188"/>
      <c r="K113" s="188"/>
      <c r="L113" s="188"/>
      <c r="M113" s="188"/>
      <c r="N113" s="188"/>
      <c r="O113" s="188"/>
      <c r="P113" s="188"/>
      <c r="Q113" s="188"/>
      <c r="R113" s="188"/>
      <c r="S113" s="188"/>
      <c r="T113" s="189"/>
    </row>
    <row r="114" spans="2:34" ht="21.95" customHeight="1">
      <c r="B114" s="13" t="s">
        <v>464</v>
      </c>
      <c r="C114" s="13" t="s">
        <v>200</v>
      </c>
      <c r="D114" s="12" t="s">
        <v>193</v>
      </c>
      <c r="E114" s="12" t="s">
        <v>201</v>
      </c>
      <c r="F114" s="15" t="s">
        <v>121</v>
      </c>
      <c r="G114" s="15">
        <v>1</v>
      </c>
      <c r="H114" s="15">
        <f>IF(I114&lt;&gt;0, G114-I114, "")</f>
        <v>0</v>
      </c>
      <c r="I114" s="15">
        <v>1</v>
      </c>
      <c r="J114" s="15"/>
      <c r="K114" s="12" t="s">
        <v>444</v>
      </c>
      <c r="L114" s="15" t="s">
        <v>354</v>
      </c>
      <c r="M114" s="15">
        <v>1.4999999999999999E-2</v>
      </c>
      <c r="N114" s="15">
        <v>90</v>
      </c>
      <c r="O114" s="15">
        <f>IF(I114*M114=0, "", I114*M114*(N114/100))</f>
        <v>1.35E-2</v>
      </c>
      <c r="P114" s="25"/>
      <c r="Q114" s="25">
        <f>TRUNC(P114*M114*N114/100)</f>
        <v>0</v>
      </c>
      <c r="R114" s="25"/>
      <c r="S114" s="15" t="s">
        <v>491</v>
      </c>
      <c r="T114" s="15"/>
      <c r="AB114" s="2">
        <f>O114</f>
        <v>1.35E-2</v>
      </c>
    </row>
    <row r="115" spans="2:34" ht="21.95" customHeight="1">
      <c r="B115" s="13" t="s">
        <v>464</v>
      </c>
      <c r="C115" s="13" t="s">
        <v>353</v>
      </c>
      <c r="D115" s="12" t="s">
        <v>350</v>
      </c>
      <c r="E115" s="12" t="s">
        <v>354</v>
      </c>
      <c r="F115" s="15" t="s">
        <v>352</v>
      </c>
      <c r="G115" s="15">
        <f>IF(H115*I115/100+0.000005 &lt;1, TRUNC(H115*I115/100+0.000005, 옵션!$E$13), TRUNC(H115*I115/100+0.000005, 옵션!$E$13))</f>
        <v>1.35E-2</v>
      </c>
      <c r="H115" s="15">
        <f>옵션!$B$13</f>
        <v>100</v>
      </c>
      <c r="I115" s="15">
        <f>SUM(AB114:AB114)</f>
        <v>1.35E-2</v>
      </c>
      <c r="J115" s="15"/>
      <c r="K115" s="12"/>
      <c r="L115" s="15"/>
      <c r="M115" s="15"/>
      <c r="N115" s="15"/>
      <c r="O115" s="15" t="str">
        <f>IF(I115*M115=0, "", I115*M115*(N115/100))</f>
        <v/>
      </c>
      <c r="P115" s="25"/>
      <c r="Q115" s="25">
        <f>TRUNC(P115*M115*N115/100)</f>
        <v>0</v>
      </c>
      <c r="R115" s="25"/>
      <c r="S115" s="15"/>
      <c r="T115" s="15"/>
      <c r="Z115" s="2" t="s">
        <v>469</v>
      </c>
      <c r="AB115" s="2">
        <f>SUM(AB114:AB114)</f>
        <v>1.35E-2</v>
      </c>
    </row>
    <row r="116" spans="2:34" ht="21.95" customHeight="1">
      <c r="B116" s="13" t="s">
        <v>511</v>
      </c>
      <c r="D116" s="187" t="s">
        <v>542</v>
      </c>
      <c r="E116" s="188"/>
      <c r="F116" s="188"/>
      <c r="G116" s="188"/>
      <c r="H116" s="188"/>
      <c r="I116" s="188"/>
      <c r="J116" s="188"/>
      <c r="K116" s="188"/>
      <c r="L116" s="188"/>
      <c r="M116" s="188"/>
      <c r="N116" s="188"/>
      <c r="O116" s="188"/>
      <c r="P116" s="188"/>
      <c r="Q116" s="188"/>
      <c r="R116" s="188"/>
      <c r="S116" s="188"/>
      <c r="T116" s="189"/>
    </row>
    <row r="117" spans="2:34" ht="21.95" customHeight="1">
      <c r="B117" s="13" t="s">
        <v>464</v>
      </c>
      <c r="C117" s="13" t="s">
        <v>192</v>
      </c>
      <c r="D117" s="12" t="s">
        <v>193</v>
      </c>
      <c r="E117" s="12" t="s">
        <v>194</v>
      </c>
      <c r="F117" s="15" t="s">
        <v>121</v>
      </c>
      <c r="G117" s="15">
        <v>1</v>
      </c>
      <c r="H117" s="15">
        <f>IF(I117&lt;&gt;0, G117-I117, "")</f>
        <v>0</v>
      </c>
      <c r="I117" s="15">
        <v>1</v>
      </c>
      <c r="J117" s="15"/>
      <c r="K117" s="12" t="s">
        <v>444</v>
      </c>
      <c r="L117" s="15" t="s">
        <v>354</v>
      </c>
      <c r="M117" s="15">
        <v>1.4999999999999999E-2</v>
      </c>
      <c r="N117" s="15">
        <v>100</v>
      </c>
      <c r="O117" s="15">
        <f>IF(I117*M117=0, "", I117*M117*(N117/100))</f>
        <v>1.4999999999999999E-2</v>
      </c>
      <c r="P117" s="25"/>
      <c r="Q117" s="25">
        <f>TRUNC(P117*M117*N117/100)</f>
        <v>0</v>
      </c>
      <c r="R117" s="25"/>
      <c r="S117" s="15" t="s">
        <v>491</v>
      </c>
      <c r="T117" s="15"/>
      <c r="AB117" s="2">
        <f>O117</f>
        <v>1.4999999999999999E-2</v>
      </c>
    </row>
    <row r="118" spans="2:34" ht="21.95" customHeight="1">
      <c r="B118" s="13" t="s">
        <v>464</v>
      </c>
      <c r="C118" s="13" t="s">
        <v>353</v>
      </c>
      <c r="D118" s="12" t="s">
        <v>350</v>
      </c>
      <c r="E118" s="12" t="s">
        <v>354</v>
      </c>
      <c r="F118" s="15" t="s">
        <v>352</v>
      </c>
      <c r="G118" s="15">
        <f>IF(H118*I118/100+0.000005 &lt;1, TRUNC(H118*I118/100+0.000005, 옵션!$E$13), TRUNC(H118*I118/100+0.000005, 옵션!$E$13))</f>
        <v>1.4999999999999999E-2</v>
      </c>
      <c r="H118" s="15">
        <f>옵션!$B$13</f>
        <v>100</v>
      </c>
      <c r="I118" s="15">
        <f>SUM(AB117:AB117)</f>
        <v>1.4999999999999999E-2</v>
      </c>
      <c r="J118" s="15"/>
      <c r="K118" s="12"/>
      <c r="L118" s="15"/>
      <c r="M118" s="15"/>
      <c r="N118" s="15"/>
      <c r="O118" s="15" t="str">
        <f>IF(I118*M118=0, "", I118*M118*(N118/100))</f>
        <v/>
      </c>
      <c r="P118" s="25"/>
      <c r="Q118" s="25">
        <f>TRUNC(P118*M118*N118/100)</f>
        <v>0</v>
      </c>
      <c r="R118" s="25"/>
      <c r="S118" s="15"/>
      <c r="T118" s="15"/>
      <c r="Z118" s="2" t="s">
        <v>469</v>
      </c>
      <c r="AB118" s="2">
        <f>SUM(AB117:AB117)</f>
        <v>1.4999999999999999E-2</v>
      </c>
    </row>
    <row r="119" spans="2:34" ht="21.95" customHeight="1">
      <c r="B119" s="13" t="s">
        <v>511</v>
      </c>
      <c r="D119" s="187" t="s">
        <v>543</v>
      </c>
      <c r="E119" s="188"/>
      <c r="F119" s="188"/>
      <c r="G119" s="188"/>
      <c r="H119" s="188"/>
      <c r="I119" s="188"/>
      <c r="J119" s="188"/>
      <c r="K119" s="188"/>
      <c r="L119" s="188"/>
      <c r="M119" s="188"/>
      <c r="N119" s="188"/>
      <c r="O119" s="188"/>
      <c r="P119" s="188"/>
      <c r="Q119" s="188"/>
      <c r="R119" s="188"/>
      <c r="S119" s="188"/>
      <c r="T119" s="189"/>
    </row>
    <row r="120" spans="2:34" ht="21.95" customHeight="1">
      <c r="B120" s="13" t="s">
        <v>464</v>
      </c>
      <c r="C120" s="13" t="s">
        <v>202</v>
      </c>
      <c r="D120" s="12" t="s">
        <v>203</v>
      </c>
      <c r="E120" s="12" t="s">
        <v>204</v>
      </c>
      <c r="F120" s="15" t="s">
        <v>121</v>
      </c>
      <c r="G120" s="15">
        <v>1</v>
      </c>
      <c r="H120" s="15">
        <f>IF(I120&lt;&gt;0, G120-I120, "")</f>
        <v>0</v>
      </c>
      <c r="I120" s="15">
        <v>1</v>
      </c>
      <c r="J120" s="15"/>
      <c r="K120" s="12" t="s">
        <v>448</v>
      </c>
      <c r="L120" s="15" t="s">
        <v>362</v>
      </c>
      <c r="M120" s="15">
        <v>9.1999999999999998E-3</v>
      </c>
      <c r="N120" s="15">
        <v>100</v>
      </c>
      <c r="O120" s="15">
        <f>IF(I120*M120=0, "", I120*M120*(N120/100))</f>
        <v>9.1999999999999998E-3</v>
      </c>
      <c r="P120" s="25"/>
      <c r="Q120" s="25">
        <f>TRUNC(P120*M120*N120/100)</f>
        <v>0</v>
      </c>
      <c r="R120" s="25"/>
      <c r="S120" s="15" t="s">
        <v>492</v>
      </c>
      <c r="T120" s="15"/>
      <c r="AF120" s="2">
        <f>O120</f>
        <v>9.1999999999999998E-3</v>
      </c>
    </row>
    <row r="121" spans="2:34" ht="21.95" customHeight="1">
      <c r="B121" s="13" t="s">
        <v>464</v>
      </c>
      <c r="C121" s="13" t="s">
        <v>202</v>
      </c>
      <c r="D121" s="12"/>
      <c r="E121" s="12"/>
      <c r="F121" s="15"/>
      <c r="G121" s="15">
        <v>1</v>
      </c>
      <c r="H121" s="15">
        <f>IF(I121&lt;&gt;0, G121-I121, "")</f>
        <v>0</v>
      </c>
      <c r="I121" s="15">
        <v>1</v>
      </c>
      <c r="J121" s="15"/>
      <c r="K121" s="12" t="s">
        <v>450</v>
      </c>
      <c r="L121" s="15" t="s">
        <v>366</v>
      </c>
      <c r="M121" s="15">
        <v>4.5999999999999999E-3</v>
      </c>
      <c r="N121" s="15">
        <v>100</v>
      </c>
      <c r="O121" s="15">
        <f>IF(I121*M121=0, "", I121*M121*(N121/100))</f>
        <v>4.5999999999999999E-3</v>
      </c>
      <c r="P121" s="25"/>
      <c r="Q121" s="25">
        <f>TRUNC(P121*M121*N121/100)</f>
        <v>0</v>
      </c>
      <c r="R121" s="25"/>
      <c r="S121" s="15" t="s">
        <v>492</v>
      </c>
      <c r="T121" s="15"/>
      <c r="AH121" s="2">
        <f>O121</f>
        <v>4.5999999999999999E-3</v>
      </c>
    </row>
    <row r="122" spans="2:34" ht="21.95" customHeight="1">
      <c r="B122" s="13" t="s">
        <v>464</v>
      </c>
      <c r="C122" s="13" t="s">
        <v>361</v>
      </c>
      <c r="D122" s="12" t="s">
        <v>350</v>
      </c>
      <c r="E122" s="12" t="s">
        <v>362</v>
      </c>
      <c r="F122" s="15" t="s">
        <v>352</v>
      </c>
      <c r="G122" s="15">
        <f>IF(H122*I122/100+0.000005 &lt;1, TRUNC(H122*I122/100+0.000005, 옵션!$E$13), TRUNC(H122*I122/100+0.000005, 옵션!$E$13))</f>
        <v>9.1999999999999998E-3</v>
      </c>
      <c r="H122" s="15">
        <f>옵션!$B$13</f>
        <v>100</v>
      </c>
      <c r="I122" s="15">
        <f>SUM(AF120:AF121)</f>
        <v>9.1999999999999998E-3</v>
      </c>
      <c r="J122" s="15"/>
      <c r="K122" s="12"/>
      <c r="L122" s="15"/>
      <c r="M122" s="15"/>
      <c r="N122" s="15"/>
      <c r="O122" s="15" t="str">
        <f>IF(I122*M122=0, "", I122*M122*(N122/100))</f>
        <v/>
      </c>
      <c r="P122" s="25"/>
      <c r="Q122" s="25">
        <f>TRUNC(P122*M122*N122/100)</f>
        <v>0</v>
      </c>
      <c r="R122" s="25"/>
      <c r="S122" s="15"/>
      <c r="T122" s="15"/>
      <c r="Z122" s="2" t="s">
        <v>469</v>
      </c>
      <c r="AF122" s="2">
        <f>SUM(AF120:AF121)</f>
        <v>9.1999999999999998E-3</v>
      </c>
      <c r="AH122" s="2">
        <f>SUM(AH120:AH121)</f>
        <v>4.5999999999999999E-3</v>
      </c>
    </row>
    <row r="123" spans="2:34" ht="21.95" customHeight="1">
      <c r="B123" s="13" t="s">
        <v>464</v>
      </c>
      <c r="C123" s="13" t="s">
        <v>365</v>
      </c>
      <c r="D123" s="12" t="s">
        <v>350</v>
      </c>
      <c r="E123" s="12" t="s">
        <v>366</v>
      </c>
      <c r="F123" s="15" t="s">
        <v>352</v>
      </c>
      <c r="G123" s="15">
        <f>IF(H123*I123/100+0.000005 &lt;1, TRUNC(H123*I123/100+0.000005, 옵션!$E$13), TRUNC(H123*I123/100+0.000005, 옵션!$E$13))</f>
        <v>4.5999999999999999E-3</v>
      </c>
      <c r="H123" s="15">
        <f>옵션!$B$13</f>
        <v>100</v>
      </c>
      <c r="I123" s="15">
        <f>SUM(AH120:AH121)</f>
        <v>4.5999999999999999E-3</v>
      </c>
      <c r="J123" s="15"/>
      <c r="K123" s="12"/>
      <c r="L123" s="15"/>
      <c r="M123" s="15"/>
      <c r="N123" s="15"/>
      <c r="O123" s="15" t="str">
        <f>IF(I123*M123=0, "", I123*M123*(N123/100))</f>
        <v/>
      </c>
      <c r="P123" s="25"/>
      <c r="Q123" s="25">
        <f>TRUNC(P123*M123*N123/100)</f>
        <v>0</v>
      </c>
      <c r="R123" s="25"/>
      <c r="S123" s="15"/>
      <c r="T123" s="15"/>
    </row>
    <row r="124" spans="2:34" ht="21.95" customHeight="1">
      <c r="B124" s="13" t="s">
        <v>511</v>
      </c>
      <c r="D124" s="187" t="s">
        <v>544</v>
      </c>
      <c r="E124" s="188"/>
      <c r="F124" s="188"/>
      <c r="G124" s="188"/>
      <c r="H124" s="188"/>
      <c r="I124" s="188"/>
      <c r="J124" s="188"/>
      <c r="K124" s="188"/>
      <c r="L124" s="188"/>
      <c r="M124" s="188"/>
      <c r="N124" s="188"/>
      <c r="O124" s="188"/>
      <c r="P124" s="188"/>
      <c r="Q124" s="188"/>
      <c r="R124" s="188"/>
      <c r="S124" s="188"/>
      <c r="T124" s="189"/>
    </row>
    <row r="125" spans="2:34" ht="21.95" customHeight="1">
      <c r="B125" s="13" t="s">
        <v>464</v>
      </c>
      <c r="C125" s="13" t="s">
        <v>207</v>
      </c>
      <c r="D125" s="12" t="s">
        <v>208</v>
      </c>
      <c r="E125" s="12" t="s">
        <v>204</v>
      </c>
      <c r="F125" s="15" t="s">
        <v>121</v>
      </c>
      <c r="G125" s="15">
        <v>1</v>
      </c>
      <c r="H125" s="15">
        <f>IF(I125&lt;&gt;0, G125-I125, "")</f>
        <v>0</v>
      </c>
      <c r="I125" s="15">
        <v>1</v>
      </c>
      <c r="J125" s="15"/>
      <c r="K125" s="12" t="s">
        <v>448</v>
      </c>
      <c r="L125" s="15" t="s">
        <v>362</v>
      </c>
      <c r="M125" s="15">
        <v>9.1999999999999998E-3</v>
      </c>
      <c r="N125" s="15">
        <v>100</v>
      </c>
      <c r="O125" s="15">
        <f>IF(I125*M125=0, "", I125*M125*(N125/100))</f>
        <v>9.1999999999999998E-3</v>
      </c>
      <c r="P125" s="25"/>
      <c r="Q125" s="25">
        <f>TRUNC(P125*M125*N125/100)</f>
        <v>0</v>
      </c>
      <c r="R125" s="25"/>
      <c r="S125" s="15" t="s">
        <v>492</v>
      </c>
      <c r="T125" s="15"/>
      <c r="AF125" s="2">
        <f>O125</f>
        <v>9.1999999999999998E-3</v>
      </c>
    </row>
    <row r="126" spans="2:34" ht="21.95" customHeight="1">
      <c r="B126" s="13" t="s">
        <v>464</v>
      </c>
      <c r="C126" s="13" t="s">
        <v>207</v>
      </c>
      <c r="D126" s="12"/>
      <c r="E126" s="12"/>
      <c r="F126" s="15"/>
      <c r="G126" s="15">
        <v>1</v>
      </c>
      <c r="H126" s="15">
        <f>IF(I126&lt;&gt;0, G126-I126, "")</f>
        <v>0</v>
      </c>
      <c r="I126" s="15">
        <v>1</v>
      </c>
      <c r="J126" s="15"/>
      <c r="K126" s="12" t="s">
        <v>450</v>
      </c>
      <c r="L126" s="15" t="s">
        <v>366</v>
      </c>
      <c r="M126" s="15">
        <v>4.5999999999999999E-3</v>
      </c>
      <c r="N126" s="15">
        <v>100</v>
      </c>
      <c r="O126" s="15">
        <f>IF(I126*M126=0, "", I126*M126*(N126/100))</f>
        <v>4.5999999999999999E-3</v>
      </c>
      <c r="P126" s="25"/>
      <c r="Q126" s="25">
        <f>TRUNC(P126*M126*N126/100)</f>
        <v>0</v>
      </c>
      <c r="R126" s="25"/>
      <c r="S126" s="15" t="s">
        <v>492</v>
      </c>
      <c r="T126" s="15"/>
      <c r="AH126" s="2">
        <f>O126</f>
        <v>4.5999999999999999E-3</v>
      </c>
    </row>
    <row r="127" spans="2:34" ht="21.95" customHeight="1">
      <c r="B127" s="13" t="s">
        <v>464</v>
      </c>
      <c r="C127" s="13" t="s">
        <v>361</v>
      </c>
      <c r="D127" s="12" t="s">
        <v>350</v>
      </c>
      <c r="E127" s="12" t="s">
        <v>362</v>
      </c>
      <c r="F127" s="15" t="s">
        <v>352</v>
      </c>
      <c r="G127" s="15">
        <f>IF(H127*I127/100+0.000005 &lt;1, TRUNC(H127*I127/100+0.000005, 옵션!$E$13), TRUNC(H127*I127/100+0.000005, 옵션!$E$13))</f>
        <v>9.1999999999999998E-3</v>
      </c>
      <c r="H127" s="15">
        <f>옵션!$B$13</f>
        <v>100</v>
      </c>
      <c r="I127" s="15">
        <f>SUM(AF125:AF126)</f>
        <v>9.1999999999999998E-3</v>
      </c>
      <c r="J127" s="15"/>
      <c r="K127" s="12"/>
      <c r="L127" s="15"/>
      <c r="M127" s="15"/>
      <c r="N127" s="15"/>
      <c r="O127" s="15" t="str">
        <f>IF(I127*M127=0, "", I127*M127*(N127/100))</f>
        <v/>
      </c>
      <c r="P127" s="25"/>
      <c r="Q127" s="25">
        <f>TRUNC(P127*M127*N127/100)</f>
        <v>0</v>
      </c>
      <c r="R127" s="25"/>
      <c r="S127" s="15"/>
      <c r="T127" s="15"/>
      <c r="Z127" s="2" t="s">
        <v>469</v>
      </c>
      <c r="AF127" s="2">
        <f>SUM(AF125:AF126)</f>
        <v>9.1999999999999998E-3</v>
      </c>
      <c r="AH127" s="2">
        <f>SUM(AH125:AH126)</f>
        <v>4.5999999999999999E-3</v>
      </c>
    </row>
    <row r="128" spans="2:34" ht="21.95" customHeight="1">
      <c r="B128" s="13" t="s">
        <v>464</v>
      </c>
      <c r="C128" s="13" t="s">
        <v>365</v>
      </c>
      <c r="D128" s="12" t="s">
        <v>350</v>
      </c>
      <c r="E128" s="12" t="s">
        <v>366</v>
      </c>
      <c r="F128" s="15" t="s">
        <v>352</v>
      </c>
      <c r="G128" s="15">
        <f>IF(H128*I128/100+0.000005 &lt;1, TRUNC(H128*I128/100+0.000005, 옵션!$E$13), TRUNC(H128*I128/100+0.000005, 옵션!$E$13))</f>
        <v>4.5999999999999999E-3</v>
      </c>
      <c r="H128" s="15">
        <f>옵션!$B$13</f>
        <v>100</v>
      </c>
      <c r="I128" s="15">
        <f>SUM(AH125:AH126)</f>
        <v>4.5999999999999999E-3</v>
      </c>
      <c r="J128" s="15"/>
      <c r="K128" s="12"/>
      <c r="L128" s="15"/>
      <c r="M128" s="15"/>
      <c r="N128" s="15"/>
      <c r="O128" s="15" t="str">
        <f>IF(I128*M128=0, "", I128*M128*(N128/100))</f>
        <v/>
      </c>
      <c r="P128" s="25"/>
      <c r="Q128" s="25">
        <f>TRUNC(P128*M128*N128/100)</f>
        <v>0</v>
      </c>
      <c r="R128" s="25"/>
      <c r="S128" s="15"/>
      <c r="T128" s="15"/>
    </row>
    <row r="129" spans="2:34" ht="21.95" customHeight="1">
      <c r="B129" s="13" t="s">
        <v>511</v>
      </c>
      <c r="D129" s="187" t="s">
        <v>545</v>
      </c>
      <c r="E129" s="188"/>
      <c r="F129" s="188"/>
      <c r="G129" s="188"/>
      <c r="H129" s="188"/>
      <c r="I129" s="188"/>
      <c r="J129" s="188"/>
      <c r="K129" s="188"/>
      <c r="L129" s="188"/>
      <c r="M129" s="188"/>
      <c r="N129" s="188"/>
      <c r="O129" s="188"/>
      <c r="P129" s="188"/>
      <c r="Q129" s="188"/>
      <c r="R129" s="188"/>
      <c r="S129" s="188"/>
      <c r="T129" s="189"/>
    </row>
    <row r="130" spans="2:34" ht="21.95" customHeight="1">
      <c r="B130" s="13" t="s">
        <v>464</v>
      </c>
      <c r="C130" s="13" t="s">
        <v>319</v>
      </c>
      <c r="D130" s="12" t="s">
        <v>320</v>
      </c>
      <c r="E130" s="12" t="s">
        <v>321</v>
      </c>
      <c r="F130" s="15" t="s">
        <v>143</v>
      </c>
      <c r="G130" s="15">
        <v>1</v>
      </c>
      <c r="H130" s="15">
        <f>IF(I130&lt;&gt;0, G130-I130, "")</f>
        <v>0</v>
      </c>
      <c r="I130" s="15">
        <v>1</v>
      </c>
      <c r="J130" s="15"/>
      <c r="K130" s="12" t="s">
        <v>444</v>
      </c>
      <c r="L130" s="15" t="s">
        <v>354</v>
      </c>
      <c r="M130" s="15">
        <v>0.1</v>
      </c>
      <c r="N130" s="15">
        <v>100</v>
      </c>
      <c r="O130" s="15">
        <f>IF(I130*M130=0, "", I130*M130*(N130/100))</f>
        <v>0.1</v>
      </c>
      <c r="P130" s="25"/>
      <c r="Q130" s="25">
        <f>TRUNC(P130*M130*N130/100)</f>
        <v>0</v>
      </c>
      <c r="R130" s="25"/>
      <c r="S130" s="15" t="s">
        <v>493</v>
      </c>
      <c r="T130" s="15"/>
      <c r="AB130" s="2">
        <f>O130</f>
        <v>0.1</v>
      </c>
    </row>
    <row r="131" spans="2:34" ht="21.95" customHeight="1">
      <c r="B131" s="13" t="s">
        <v>464</v>
      </c>
      <c r="C131" s="13" t="s">
        <v>319</v>
      </c>
      <c r="D131" s="12"/>
      <c r="E131" s="12"/>
      <c r="F131" s="15"/>
      <c r="G131" s="15">
        <v>1</v>
      </c>
      <c r="H131" s="15">
        <f>IF(I131&lt;&gt;0, G131-I131, "")</f>
        <v>0</v>
      </c>
      <c r="I131" s="15">
        <v>1</v>
      </c>
      <c r="J131" s="15"/>
      <c r="K131" s="12" t="s">
        <v>449</v>
      </c>
      <c r="L131" s="15" t="s">
        <v>364</v>
      </c>
      <c r="M131" s="15">
        <v>0.1</v>
      </c>
      <c r="N131" s="15">
        <v>100</v>
      </c>
      <c r="O131" s="15">
        <f>IF(I131*M131=0, "", I131*M131*(N131/100))</f>
        <v>0.1</v>
      </c>
      <c r="P131" s="25"/>
      <c r="Q131" s="25">
        <f>TRUNC(P131*M131*N131/100)</f>
        <v>0</v>
      </c>
      <c r="R131" s="25"/>
      <c r="S131" s="15" t="s">
        <v>493</v>
      </c>
      <c r="T131" s="15"/>
      <c r="AG131" s="2">
        <f>O131</f>
        <v>0.1</v>
      </c>
    </row>
    <row r="132" spans="2:34" ht="21.95" customHeight="1">
      <c r="B132" s="13" t="s">
        <v>464</v>
      </c>
      <c r="C132" s="13" t="s">
        <v>353</v>
      </c>
      <c r="D132" s="12" t="s">
        <v>350</v>
      </c>
      <c r="E132" s="12" t="s">
        <v>354</v>
      </c>
      <c r="F132" s="15" t="s">
        <v>352</v>
      </c>
      <c r="G132" s="15">
        <f>IF(H132*I132/100+0.000005 &lt;1, TRUNC(H132*I132/100+0.000005, 옵션!$E$13), TRUNC(H132*I132/100+0.000005, 옵션!$E$13))</f>
        <v>0.1</v>
      </c>
      <c r="H132" s="15">
        <f>옵션!$B$13</f>
        <v>100</v>
      </c>
      <c r="I132" s="15">
        <f>SUM(AB130:AB131)</f>
        <v>0.1</v>
      </c>
      <c r="J132" s="15"/>
      <c r="K132" s="12"/>
      <c r="L132" s="15"/>
      <c r="M132" s="15"/>
      <c r="N132" s="15"/>
      <c r="O132" s="15" t="str">
        <f>IF(I132*M132=0, "", I132*M132*(N132/100))</f>
        <v/>
      </c>
      <c r="P132" s="25"/>
      <c r="Q132" s="25">
        <f>TRUNC(P132*M132*N132/100)</f>
        <v>0</v>
      </c>
      <c r="R132" s="25"/>
      <c r="S132" s="15"/>
      <c r="T132" s="15"/>
      <c r="Z132" s="2" t="s">
        <v>469</v>
      </c>
      <c r="AB132" s="2">
        <f>SUM(AB130:AB131)</f>
        <v>0.1</v>
      </c>
      <c r="AG132" s="2">
        <f>SUM(AG130:AG131)</f>
        <v>0.1</v>
      </c>
    </row>
    <row r="133" spans="2:34" ht="21.95" customHeight="1">
      <c r="B133" s="13" t="s">
        <v>464</v>
      </c>
      <c r="C133" s="13" t="s">
        <v>363</v>
      </c>
      <c r="D133" s="12" t="s">
        <v>350</v>
      </c>
      <c r="E133" s="12" t="s">
        <v>364</v>
      </c>
      <c r="F133" s="15" t="s">
        <v>352</v>
      </c>
      <c r="G133" s="15">
        <f>IF(H133*I133/100+0.000005 &lt;1, TRUNC(H133*I133/100+0.000005, 옵션!$E$13), TRUNC(H133*I133/100+0.000005, 옵션!$E$13))</f>
        <v>0.1</v>
      </c>
      <c r="H133" s="15">
        <f>옵션!$B$13</f>
        <v>100</v>
      </c>
      <c r="I133" s="15">
        <f>SUM(AG130:AG131)</f>
        <v>0.1</v>
      </c>
      <c r="J133" s="15"/>
      <c r="K133" s="12"/>
      <c r="L133" s="15"/>
      <c r="M133" s="15"/>
      <c r="N133" s="15"/>
      <c r="O133" s="15" t="str">
        <f>IF(I133*M133=0, "", I133*M133*(N133/100))</f>
        <v/>
      </c>
      <c r="P133" s="25"/>
      <c r="Q133" s="25">
        <f>TRUNC(P133*M133*N133/100)</f>
        <v>0</v>
      </c>
      <c r="R133" s="25"/>
      <c r="S133" s="15"/>
      <c r="T133" s="15"/>
    </row>
    <row r="134" spans="2:34" ht="21.95" customHeight="1">
      <c r="B134" s="13" t="s">
        <v>511</v>
      </c>
      <c r="D134" s="187" t="s">
        <v>546</v>
      </c>
      <c r="E134" s="188"/>
      <c r="F134" s="188"/>
      <c r="G134" s="188"/>
      <c r="H134" s="188"/>
      <c r="I134" s="188"/>
      <c r="J134" s="188"/>
      <c r="K134" s="188"/>
      <c r="L134" s="188"/>
      <c r="M134" s="188"/>
      <c r="N134" s="188"/>
      <c r="O134" s="188"/>
      <c r="P134" s="188"/>
      <c r="Q134" s="188"/>
      <c r="R134" s="188"/>
      <c r="S134" s="188"/>
      <c r="T134" s="189"/>
    </row>
    <row r="135" spans="2:34" ht="21.95" customHeight="1">
      <c r="B135" s="13" t="s">
        <v>464</v>
      </c>
      <c r="C135" s="13" t="s">
        <v>325</v>
      </c>
      <c r="D135" s="12" t="s">
        <v>326</v>
      </c>
      <c r="E135" s="12" t="s">
        <v>327</v>
      </c>
      <c r="F135" s="15" t="s">
        <v>143</v>
      </c>
      <c r="G135" s="15">
        <v>1</v>
      </c>
      <c r="H135" s="15">
        <f>IF(I135&lt;&gt;0, G135-I135, "")</f>
        <v>0</v>
      </c>
      <c r="I135" s="15">
        <v>1</v>
      </c>
      <c r="J135" s="15"/>
      <c r="K135" s="12" t="s">
        <v>444</v>
      </c>
      <c r="L135" s="15" t="s">
        <v>354</v>
      </c>
      <c r="M135" s="15">
        <v>0.05</v>
      </c>
      <c r="N135" s="15">
        <v>100</v>
      </c>
      <c r="O135" s="15">
        <f>IF(I135*M135=0, "", I135*M135*(N135/100))</f>
        <v>0.05</v>
      </c>
      <c r="P135" s="25"/>
      <c r="Q135" s="25">
        <f>TRUNC(P135*M135*N135/100)</f>
        <v>0</v>
      </c>
      <c r="R135" s="25"/>
      <c r="S135" s="15" t="s">
        <v>493</v>
      </c>
      <c r="T135" s="15"/>
      <c r="AB135" s="2">
        <f>O135</f>
        <v>0.05</v>
      </c>
    </row>
    <row r="136" spans="2:34" ht="21.95" customHeight="1">
      <c r="B136" s="13" t="s">
        <v>464</v>
      </c>
      <c r="C136" s="13" t="s">
        <v>325</v>
      </c>
      <c r="D136" s="12"/>
      <c r="E136" s="12"/>
      <c r="F136" s="15"/>
      <c r="G136" s="15">
        <v>1</v>
      </c>
      <c r="H136" s="15">
        <f>IF(I136&lt;&gt;0, G136-I136, "")</f>
        <v>0</v>
      </c>
      <c r="I136" s="15">
        <v>1</v>
      </c>
      <c r="J136" s="15"/>
      <c r="K136" s="12" t="s">
        <v>449</v>
      </c>
      <c r="L136" s="15" t="s">
        <v>364</v>
      </c>
      <c r="M136" s="15">
        <v>0.03</v>
      </c>
      <c r="N136" s="15">
        <v>100</v>
      </c>
      <c r="O136" s="15">
        <f>IF(I136*M136=0, "", I136*M136*(N136/100))</f>
        <v>0.03</v>
      </c>
      <c r="P136" s="25"/>
      <c r="Q136" s="25">
        <f>TRUNC(P136*M136*N136/100)</f>
        <v>0</v>
      </c>
      <c r="R136" s="25"/>
      <c r="S136" s="15" t="s">
        <v>493</v>
      </c>
      <c r="T136" s="15"/>
      <c r="AG136" s="2">
        <f>O136</f>
        <v>0.03</v>
      </c>
    </row>
    <row r="137" spans="2:34" ht="21.95" customHeight="1">
      <c r="B137" s="13" t="s">
        <v>464</v>
      </c>
      <c r="C137" s="13" t="s">
        <v>353</v>
      </c>
      <c r="D137" s="12" t="s">
        <v>350</v>
      </c>
      <c r="E137" s="12" t="s">
        <v>354</v>
      </c>
      <c r="F137" s="15" t="s">
        <v>352</v>
      </c>
      <c r="G137" s="15">
        <f>IF(H137*I137/100+0.000005 &lt;1, TRUNC(H137*I137/100+0.000005, 옵션!$E$13), TRUNC(H137*I137/100+0.000005, 옵션!$E$13))</f>
        <v>0.05</v>
      </c>
      <c r="H137" s="15">
        <f>옵션!$B$13</f>
        <v>100</v>
      </c>
      <c r="I137" s="15">
        <f>SUM(AB135:AB136)</f>
        <v>0.05</v>
      </c>
      <c r="J137" s="15"/>
      <c r="K137" s="12"/>
      <c r="L137" s="15"/>
      <c r="M137" s="15"/>
      <c r="N137" s="15"/>
      <c r="O137" s="15" t="str">
        <f>IF(I137*M137=0, "", I137*M137*(N137/100))</f>
        <v/>
      </c>
      <c r="P137" s="25"/>
      <c r="Q137" s="25">
        <f>TRUNC(P137*M137*N137/100)</f>
        <v>0</v>
      </c>
      <c r="R137" s="25"/>
      <c r="S137" s="15"/>
      <c r="T137" s="15"/>
      <c r="Z137" s="2" t="s">
        <v>469</v>
      </c>
      <c r="AB137" s="2">
        <f>SUM(AB135:AB136)</f>
        <v>0.05</v>
      </c>
      <c r="AG137" s="2">
        <f>SUM(AG135:AG136)</f>
        <v>0.03</v>
      </c>
    </row>
    <row r="138" spans="2:34" ht="21.95" customHeight="1">
      <c r="B138" s="13" t="s">
        <v>464</v>
      </c>
      <c r="C138" s="13" t="s">
        <v>363</v>
      </c>
      <c r="D138" s="12" t="s">
        <v>350</v>
      </c>
      <c r="E138" s="12" t="s">
        <v>364</v>
      </c>
      <c r="F138" s="15" t="s">
        <v>352</v>
      </c>
      <c r="G138" s="15">
        <f>IF(H138*I138/100+0.000005 &lt;1, TRUNC(H138*I138/100+0.000005, 옵션!$E$13), TRUNC(H138*I138/100+0.000005, 옵션!$E$13))</f>
        <v>0.03</v>
      </c>
      <c r="H138" s="15">
        <f>옵션!$B$13</f>
        <v>100</v>
      </c>
      <c r="I138" s="15">
        <f>SUM(AG135:AG136)</f>
        <v>0.03</v>
      </c>
      <c r="J138" s="15"/>
      <c r="K138" s="12"/>
      <c r="L138" s="15"/>
      <c r="M138" s="15"/>
      <c r="N138" s="15"/>
      <c r="O138" s="15" t="str">
        <f>IF(I138*M138=0, "", I138*M138*(N138/100))</f>
        <v/>
      </c>
      <c r="P138" s="25"/>
      <c r="Q138" s="25">
        <f>TRUNC(P138*M138*N138/100)</f>
        <v>0</v>
      </c>
      <c r="R138" s="25"/>
      <c r="S138" s="15"/>
      <c r="T138" s="15"/>
    </row>
    <row r="139" spans="2:34" ht="21.95" customHeight="1">
      <c r="B139" s="13" t="s">
        <v>511</v>
      </c>
      <c r="D139" s="187" t="s">
        <v>547</v>
      </c>
      <c r="E139" s="188"/>
      <c r="F139" s="188"/>
      <c r="G139" s="188"/>
      <c r="H139" s="188"/>
      <c r="I139" s="188"/>
      <c r="J139" s="188"/>
      <c r="K139" s="188"/>
      <c r="L139" s="188"/>
      <c r="M139" s="188"/>
      <c r="N139" s="188"/>
      <c r="O139" s="188"/>
      <c r="P139" s="188"/>
      <c r="Q139" s="188"/>
      <c r="R139" s="188"/>
      <c r="S139" s="188"/>
      <c r="T139" s="189"/>
    </row>
    <row r="140" spans="2:34" ht="21.95" customHeight="1">
      <c r="B140" s="13" t="s">
        <v>464</v>
      </c>
      <c r="C140" s="13" t="s">
        <v>494</v>
      </c>
      <c r="D140" s="12" t="s">
        <v>466</v>
      </c>
      <c r="E140" s="12" t="s">
        <v>495</v>
      </c>
      <c r="F140" s="15" t="s">
        <v>298</v>
      </c>
      <c r="G140" s="15">
        <v>1</v>
      </c>
      <c r="H140" s="15">
        <f>IF(I140&lt;&gt;0, G140-I140, "")</f>
        <v>0</v>
      </c>
      <c r="I140" s="15">
        <v>1</v>
      </c>
      <c r="J140" s="15"/>
      <c r="K140" s="12" t="s">
        <v>448</v>
      </c>
      <c r="L140" s="15" t="s">
        <v>362</v>
      </c>
      <c r="M140" s="15">
        <v>0.06</v>
      </c>
      <c r="N140" s="15">
        <v>800</v>
      </c>
      <c r="O140" s="15">
        <f>IF(I140*M140=0, "", I140*M140*(N140/100))</f>
        <v>0.48</v>
      </c>
      <c r="P140" s="25"/>
      <c r="Q140" s="25">
        <f>TRUNC(P140*M140*N140/100)</f>
        <v>0</v>
      </c>
      <c r="R140" s="25"/>
      <c r="S140" s="15" t="s">
        <v>492</v>
      </c>
      <c r="T140" s="15"/>
      <c r="AF140" s="2">
        <f>O140</f>
        <v>0.48</v>
      </c>
    </row>
    <row r="141" spans="2:34" ht="21.95" customHeight="1">
      <c r="B141" s="13" t="s">
        <v>464</v>
      </c>
      <c r="C141" s="13" t="s">
        <v>494</v>
      </c>
      <c r="D141" s="12"/>
      <c r="E141" s="12"/>
      <c r="F141" s="15"/>
      <c r="G141" s="15">
        <v>1</v>
      </c>
      <c r="H141" s="15">
        <f>IF(I141&lt;&gt;0, G141-I141, "")</f>
        <v>0</v>
      </c>
      <c r="I141" s="15">
        <v>1</v>
      </c>
      <c r="J141" s="15"/>
      <c r="K141" s="12" t="s">
        <v>450</v>
      </c>
      <c r="L141" s="15" t="s">
        <v>366</v>
      </c>
      <c r="M141" s="15">
        <v>0.05</v>
      </c>
      <c r="N141" s="15">
        <v>800</v>
      </c>
      <c r="O141" s="15">
        <f>IF(I141*M141=0, "", I141*M141*(N141/100))</f>
        <v>0.4</v>
      </c>
      <c r="P141" s="25"/>
      <c r="Q141" s="25">
        <f>TRUNC(P141*M141*N141/100)</f>
        <v>0</v>
      </c>
      <c r="R141" s="25"/>
      <c r="S141" s="15" t="s">
        <v>492</v>
      </c>
      <c r="T141" s="15"/>
      <c r="AH141" s="2">
        <f>O141</f>
        <v>0.4</v>
      </c>
    </row>
    <row r="142" spans="2:34" ht="21.95" customHeight="1">
      <c r="B142" s="13" t="s">
        <v>464</v>
      </c>
      <c r="C142" s="13" t="s">
        <v>361</v>
      </c>
      <c r="D142" s="12" t="s">
        <v>350</v>
      </c>
      <c r="E142" s="12" t="s">
        <v>362</v>
      </c>
      <c r="F142" s="15" t="s">
        <v>352</v>
      </c>
      <c r="G142" s="15">
        <f>IF(H142*I142/100+0.000005 &lt;1, TRUNC(H142*I142/100+0.000005, 옵션!$E$13), TRUNC(H142*I142/100+0.000005, 옵션!$E$13))</f>
        <v>0.48</v>
      </c>
      <c r="H142" s="15">
        <f>옵션!$B$13</f>
        <v>100</v>
      </c>
      <c r="I142" s="15">
        <f>SUM(AF140:AF141)</f>
        <v>0.48</v>
      </c>
      <c r="J142" s="15"/>
      <c r="K142" s="12"/>
      <c r="L142" s="15"/>
      <c r="M142" s="15"/>
      <c r="N142" s="15"/>
      <c r="O142" s="15" t="str">
        <f>IF(I142*M142=0, "", I142*M142*(N142/100))</f>
        <v/>
      </c>
      <c r="P142" s="25"/>
      <c r="Q142" s="25">
        <f>TRUNC(P142*M142*N142/100)</f>
        <v>0</v>
      </c>
      <c r="R142" s="25"/>
      <c r="S142" s="15"/>
      <c r="T142" s="15"/>
      <c r="Z142" s="2" t="s">
        <v>469</v>
      </c>
      <c r="AF142" s="2">
        <f>SUM(AF140:AF141)</f>
        <v>0.48</v>
      </c>
      <c r="AH142" s="2">
        <f>SUM(AH140:AH141)</f>
        <v>0.4</v>
      </c>
    </row>
    <row r="143" spans="2:34" ht="21.95" customHeight="1">
      <c r="B143" s="13" t="s">
        <v>464</v>
      </c>
      <c r="C143" s="13" t="s">
        <v>365</v>
      </c>
      <c r="D143" s="12" t="s">
        <v>350</v>
      </c>
      <c r="E143" s="12" t="s">
        <v>366</v>
      </c>
      <c r="F143" s="15" t="s">
        <v>352</v>
      </c>
      <c r="G143" s="15">
        <f>IF(H143*I143/100+0.000005 &lt;1, TRUNC(H143*I143/100+0.000005, 옵션!$E$13), TRUNC(H143*I143/100+0.000005, 옵션!$E$13))</f>
        <v>0.4</v>
      </c>
      <c r="H143" s="15">
        <f>옵션!$B$13</f>
        <v>100</v>
      </c>
      <c r="I143" s="15">
        <f>SUM(AH140:AH141)</f>
        <v>0.4</v>
      </c>
      <c r="J143" s="15"/>
      <c r="K143" s="12"/>
      <c r="L143" s="15"/>
      <c r="M143" s="15"/>
      <c r="N143" s="15"/>
      <c r="O143" s="15" t="str">
        <f>IF(I143*M143=0, "", I143*M143*(N143/100))</f>
        <v/>
      </c>
      <c r="P143" s="25"/>
      <c r="Q143" s="25">
        <f>TRUNC(P143*M143*N143/100)</f>
        <v>0</v>
      </c>
      <c r="R143" s="25"/>
      <c r="S143" s="15"/>
      <c r="T143" s="15"/>
    </row>
    <row r="144" spans="2:34" ht="21.95" customHeight="1">
      <c r="B144" s="13" t="s">
        <v>511</v>
      </c>
      <c r="D144" s="187" t="s">
        <v>548</v>
      </c>
      <c r="E144" s="188"/>
      <c r="F144" s="188"/>
      <c r="G144" s="188"/>
      <c r="H144" s="188"/>
      <c r="I144" s="188"/>
      <c r="J144" s="188"/>
      <c r="K144" s="188"/>
      <c r="L144" s="188"/>
      <c r="M144" s="188"/>
      <c r="N144" s="188"/>
      <c r="O144" s="188"/>
      <c r="P144" s="188"/>
      <c r="Q144" s="188"/>
      <c r="R144" s="188"/>
      <c r="S144" s="188"/>
      <c r="T144" s="189"/>
    </row>
    <row r="145" spans="2:34" ht="21.95" customHeight="1">
      <c r="B145" s="13" t="s">
        <v>464</v>
      </c>
      <c r="C145" s="13" t="s">
        <v>496</v>
      </c>
      <c r="D145" s="12" t="s">
        <v>466</v>
      </c>
      <c r="E145" s="12" t="s">
        <v>497</v>
      </c>
      <c r="F145" s="15" t="s">
        <v>298</v>
      </c>
      <c r="G145" s="15">
        <v>1</v>
      </c>
      <c r="H145" s="15">
        <f>IF(I145&lt;&gt;0, G145-I145, "")</f>
        <v>0</v>
      </c>
      <c r="I145" s="15">
        <v>1</v>
      </c>
      <c r="J145" s="15"/>
      <c r="K145" s="12" t="s">
        <v>448</v>
      </c>
      <c r="L145" s="15" t="s">
        <v>362</v>
      </c>
      <c r="M145" s="15">
        <v>0.05</v>
      </c>
      <c r="N145" s="15">
        <v>800</v>
      </c>
      <c r="O145" s="15">
        <f>IF(I145*M145=0, "", I145*M145*(N145/100))</f>
        <v>0.4</v>
      </c>
      <c r="P145" s="25"/>
      <c r="Q145" s="25">
        <f>TRUNC(P145*M145*N145/100)</f>
        <v>0</v>
      </c>
      <c r="R145" s="25"/>
      <c r="S145" s="15" t="s">
        <v>492</v>
      </c>
      <c r="T145" s="15"/>
      <c r="AF145" s="2">
        <f>O145</f>
        <v>0.4</v>
      </c>
    </row>
    <row r="146" spans="2:34" ht="21.95" customHeight="1">
      <c r="B146" s="13" t="s">
        <v>464</v>
      </c>
      <c r="C146" s="13" t="s">
        <v>496</v>
      </c>
      <c r="D146" s="12"/>
      <c r="E146" s="12"/>
      <c r="F146" s="15"/>
      <c r="G146" s="15">
        <v>1</v>
      </c>
      <c r="H146" s="15">
        <f>IF(I146&lt;&gt;0, G146-I146, "")</f>
        <v>0</v>
      </c>
      <c r="I146" s="15">
        <v>1</v>
      </c>
      <c r="J146" s="15"/>
      <c r="K146" s="12" t="s">
        <v>450</v>
      </c>
      <c r="L146" s="15" t="s">
        <v>366</v>
      </c>
      <c r="M146" s="15">
        <v>0.02</v>
      </c>
      <c r="N146" s="15">
        <v>800</v>
      </c>
      <c r="O146" s="15">
        <f>IF(I146*M146=0, "", I146*M146*(N146/100))</f>
        <v>0.16</v>
      </c>
      <c r="P146" s="25"/>
      <c r="Q146" s="25">
        <f>TRUNC(P146*M146*N146/100)</f>
        <v>0</v>
      </c>
      <c r="R146" s="25"/>
      <c r="S146" s="15" t="s">
        <v>492</v>
      </c>
      <c r="T146" s="15"/>
      <c r="AH146" s="2">
        <f>O146</f>
        <v>0.16</v>
      </c>
    </row>
    <row r="147" spans="2:34" ht="21.95" customHeight="1">
      <c r="B147" s="13" t="s">
        <v>464</v>
      </c>
      <c r="C147" s="13" t="s">
        <v>361</v>
      </c>
      <c r="D147" s="12" t="s">
        <v>350</v>
      </c>
      <c r="E147" s="12" t="s">
        <v>362</v>
      </c>
      <c r="F147" s="15" t="s">
        <v>352</v>
      </c>
      <c r="G147" s="15">
        <f>IF(H147*I147/100+0.000005 &lt;1, TRUNC(H147*I147/100+0.000005, 옵션!$E$13), TRUNC(H147*I147/100+0.000005, 옵션!$E$13))</f>
        <v>0.4</v>
      </c>
      <c r="H147" s="15">
        <f>옵션!$B$13</f>
        <v>100</v>
      </c>
      <c r="I147" s="15">
        <f>SUM(AF145:AF146)</f>
        <v>0.4</v>
      </c>
      <c r="J147" s="15"/>
      <c r="K147" s="12"/>
      <c r="L147" s="15"/>
      <c r="M147" s="15"/>
      <c r="N147" s="15"/>
      <c r="O147" s="15" t="str">
        <f>IF(I147*M147=0, "", I147*M147*(N147/100))</f>
        <v/>
      </c>
      <c r="P147" s="25"/>
      <c r="Q147" s="25">
        <f>TRUNC(P147*M147*N147/100)</f>
        <v>0</v>
      </c>
      <c r="R147" s="25"/>
      <c r="S147" s="15"/>
      <c r="T147" s="15"/>
      <c r="Z147" s="2" t="s">
        <v>469</v>
      </c>
      <c r="AF147" s="2">
        <f>SUM(AF145:AF146)</f>
        <v>0.4</v>
      </c>
      <c r="AH147" s="2">
        <f>SUM(AH145:AH146)</f>
        <v>0.16</v>
      </c>
    </row>
    <row r="148" spans="2:34" ht="21.95" customHeight="1">
      <c r="B148" s="13" t="s">
        <v>464</v>
      </c>
      <c r="C148" s="13" t="s">
        <v>365</v>
      </c>
      <c r="D148" s="12" t="s">
        <v>350</v>
      </c>
      <c r="E148" s="12" t="s">
        <v>366</v>
      </c>
      <c r="F148" s="15" t="s">
        <v>352</v>
      </c>
      <c r="G148" s="15">
        <f>IF(H148*I148/100+0.000005 &lt;1, TRUNC(H148*I148/100+0.000005, 옵션!$E$13), TRUNC(H148*I148/100+0.000005, 옵션!$E$13))</f>
        <v>0.16</v>
      </c>
      <c r="H148" s="15">
        <f>옵션!$B$13</f>
        <v>100</v>
      </c>
      <c r="I148" s="15">
        <f>SUM(AH145:AH146)</f>
        <v>0.16</v>
      </c>
      <c r="J148" s="15"/>
      <c r="K148" s="12"/>
      <c r="L148" s="15"/>
      <c r="M148" s="15"/>
      <c r="N148" s="15"/>
      <c r="O148" s="15" t="str">
        <f>IF(I148*M148=0, "", I148*M148*(N148/100))</f>
        <v/>
      </c>
      <c r="P148" s="25"/>
      <c r="Q148" s="25">
        <f>TRUNC(P148*M148*N148/100)</f>
        <v>0</v>
      </c>
      <c r="R148" s="25"/>
      <c r="S148" s="15"/>
      <c r="T148" s="15"/>
    </row>
    <row r="149" spans="2:34" ht="21.95" customHeight="1">
      <c r="B149" s="13" t="s">
        <v>511</v>
      </c>
      <c r="D149" s="187" t="s">
        <v>549</v>
      </c>
      <c r="E149" s="188"/>
      <c r="F149" s="188"/>
      <c r="G149" s="188"/>
      <c r="H149" s="188"/>
      <c r="I149" s="188"/>
      <c r="J149" s="188"/>
      <c r="K149" s="188"/>
      <c r="L149" s="188"/>
      <c r="M149" s="188"/>
      <c r="N149" s="188"/>
      <c r="O149" s="188"/>
      <c r="P149" s="188"/>
      <c r="Q149" s="188"/>
      <c r="R149" s="188"/>
      <c r="S149" s="188"/>
      <c r="T149" s="189"/>
    </row>
    <row r="150" spans="2:34" ht="21.95" customHeight="1">
      <c r="B150" s="13" t="s">
        <v>464</v>
      </c>
      <c r="C150" s="13" t="s">
        <v>215</v>
      </c>
      <c r="D150" s="12" t="s">
        <v>216</v>
      </c>
      <c r="E150" s="12" t="s">
        <v>217</v>
      </c>
      <c r="F150" s="15" t="s">
        <v>143</v>
      </c>
      <c r="G150" s="15">
        <v>1</v>
      </c>
      <c r="H150" s="15">
        <f>IF(I150&lt;&gt;0, G150-I150, "")</f>
        <v>0</v>
      </c>
      <c r="I150" s="15">
        <v>1</v>
      </c>
      <c r="J150" s="15"/>
      <c r="K150" s="12" t="s">
        <v>443</v>
      </c>
      <c r="L150" s="15" t="s">
        <v>351</v>
      </c>
      <c r="M150" s="15">
        <v>2.8000000000000001E-2</v>
      </c>
      <c r="N150" s="15">
        <v>120</v>
      </c>
      <c r="O150" s="15">
        <f>IF(I150*M150=0, "", I150*M150*(N150/100))</f>
        <v>3.3599999999999998E-2</v>
      </c>
      <c r="P150" s="25"/>
      <c r="Q150" s="25">
        <f>TRUNC(P150*M150*N150/100)</f>
        <v>0</v>
      </c>
      <c r="R150" s="25"/>
      <c r="S150" s="15" t="s">
        <v>498</v>
      </c>
      <c r="T150" s="15"/>
      <c r="AA150" s="2">
        <f>O150</f>
        <v>3.3599999999999998E-2</v>
      </c>
    </row>
    <row r="151" spans="2:34" ht="21.95" customHeight="1">
      <c r="B151" s="13" t="s">
        <v>464</v>
      </c>
      <c r="C151" s="13" t="s">
        <v>349</v>
      </c>
      <c r="D151" s="12" t="s">
        <v>350</v>
      </c>
      <c r="E151" s="12" t="s">
        <v>351</v>
      </c>
      <c r="F151" s="15" t="s">
        <v>352</v>
      </c>
      <c r="G151" s="15">
        <f>IF(H151*I151/100+0.000005 &lt;1, TRUNC(H151*I151/100+0.000005, 옵션!$E$13), TRUNC(H151*I151/100+0.000005, 옵션!$E$13))</f>
        <v>3.3599999999999998E-2</v>
      </c>
      <c r="H151" s="15">
        <f>옵션!$B$13</f>
        <v>100</v>
      </c>
      <c r="I151" s="15">
        <f>SUM(AA150:AA150)</f>
        <v>3.3599999999999998E-2</v>
      </c>
      <c r="J151" s="15"/>
      <c r="K151" s="12"/>
      <c r="L151" s="15"/>
      <c r="M151" s="15"/>
      <c r="N151" s="15"/>
      <c r="O151" s="15" t="str">
        <f>IF(I151*M151=0, "", I151*M151*(N151/100))</f>
        <v/>
      </c>
      <c r="P151" s="25"/>
      <c r="Q151" s="25">
        <f>TRUNC(P151*M151*N151/100)</f>
        <v>0</v>
      </c>
      <c r="R151" s="25"/>
      <c r="S151" s="15"/>
      <c r="T151" s="15"/>
      <c r="Z151" s="2" t="s">
        <v>469</v>
      </c>
      <c r="AA151" s="2">
        <f>SUM(AA150:AA150)</f>
        <v>3.3599999999999998E-2</v>
      </c>
    </row>
    <row r="152" spans="2:34" ht="21.95" customHeight="1">
      <c r="B152" s="13" t="s">
        <v>511</v>
      </c>
      <c r="D152" s="187" t="s">
        <v>550</v>
      </c>
      <c r="E152" s="188"/>
      <c r="F152" s="188"/>
      <c r="G152" s="188"/>
      <c r="H152" s="188"/>
      <c r="I152" s="188"/>
      <c r="J152" s="188"/>
      <c r="K152" s="188"/>
      <c r="L152" s="188"/>
      <c r="M152" s="188"/>
      <c r="N152" s="188"/>
      <c r="O152" s="188"/>
      <c r="P152" s="188"/>
      <c r="Q152" s="188"/>
      <c r="R152" s="188"/>
      <c r="S152" s="188"/>
      <c r="T152" s="189"/>
    </row>
    <row r="153" spans="2:34" ht="21.95" customHeight="1">
      <c r="B153" s="13" t="s">
        <v>464</v>
      </c>
      <c r="C153" s="13" t="s">
        <v>219</v>
      </c>
      <c r="D153" s="12" t="s">
        <v>216</v>
      </c>
      <c r="E153" s="12" t="s">
        <v>220</v>
      </c>
      <c r="F153" s="15" t="s">
        <v>143</v>
      </c>
      <c r="G153" s="15">
        <v>1</v>
      </c>
      <c r="H153" s="15">
        <f>IF(I153&lt;&gt;0, G153-I153, "")</f>
        <v>0</v>
      </c>
      <c r="I153" s="15">
        <v>1</v>
      </c>
      <c r="J153" s="15"/>
      <c r="K153" s="12" t="s">
        <v>443</v>
      </c>
      <c r="L153" s="15" t="s">
        <v>351</v>
      </c>
      <c r="M153" s="15">
        <v>1.2999999999999999E-2</v>
      </c>
      <c r="N153" s="15">
        <v>100</v>
      </c>
      <c r="O153" s="15">
        <f>IF(I153*M153=0, "", I153*M153*(N153/100))</f>
        <v>1.2999999999999999E-2</v>
      </c>
      <c r="P153" s="25"/>
      <c r="Q153" s="25">
        <f>TRUNC(P153*M153*N153/100)</f>
        <v>0</v>
      </c>
      <c r="R153" s="25"/>
      <c r="S153" s="15" t="s">
        <v>498</v>
      </c>
      <c r="T153" s="15"/>
      <c r="AA153" s="2">
        <f>O153</f>
        <v>1.2999999999999999E-2</v>
      </c>
    </row>
    <row r="154" spans="2:34" ht="21.95" customHeight="1">
      <c r="B154" s="13" t="s">
        <v>464</v>
      </c>
      <c r="C154" s="13" t="s">
        <v>349</v>
      </c>
      <c r="D154" s="12" t="s">
        <v>350</v>
      </c>
      <c r="E154" s="12" t="s">
        <v>351</v>
      </c>
      <c r="F154" s="15" t="s">
        <v>352</v>
      </c>
      <c r="G154" s="15">
        <f>IF(H154*I154/100+0.000005 &lt;1, TRUNC(H154*I154/100+0.000005, 옵션!$E$13), TRUNC(H154*I154/100+0.000005, 옵션!$E$13))</f>
        <v>1.2999999999999999E-2</v>
      </c>
      <c r="H154" s="15">
        <f>옵션!$B$13</f>
        <v>100</v>
      </c>
      <c r="I154" s="15">
        <f>SUM(AA153:AA153)</f>
        <v>1.2999999999999999E-2</v>
      </c>
      <c r="J154" s="15"/>
      <c r="K154" s="12"/>
      <c r="L154" s="15"/>
      <c r="M154" s="15"/>
      <c r="N154" s="15"/>
      <c r="O154" s="15" t="str">
        <f>IF(I154*M154=0, "", I154*M154*(N154/100))</f>
        <v/>
      </c>
      <c r="P154" s="25"/>
      <c r="Q154" s="25">
        <f>TRUNC(P154*M154*N154/100)</f>
        <v>0</v>
      </c>
      <c r="R154" s="25"/>
      <c r="S154" s="15"/>
      <c r="T154" s="15"/>
      <c r="Z154" s="2" t="s">
        <v>469</v>
      </c>
      <c r="AA154" s="2">
        <f>SUM(AA153:AA153)</f>
        <v>1.2999999999999999E-2</v>
      </c>
    </row>
    <row r="155" spans="2:34" ht="21.95" customHeight="1">
      <c r="B155" s="13" t="s">
        <v>511</v>
      </c>
      <c r="D155" s="187" t="s">
        <v>551</v>
      </c>
      <c r="E155" s="188"/>
      <c r="F155" s="188"/>
      <c r="G155" s="188"/>
      <c r="H155" s="188"/>
      <c r="I155" s="188"/>
      <c r="J155" s="188"/>
      <c r="K155" s="188"/>
      <c r="L155" s="188"/>
      <c r="M155" s="188"/>
      <c r="N155" s="188"/>
      <c r="O155" s="188"/>
      <c r="P155" s="188"/>
      <c r="Q155" s="188"/>
      <c r="R155" s="188"/>
      <c r="S155" s="188"/>
      <c r="T155" s="189"/>
    </row>
    <row r="156" spans="2:34" ht="21.95" customHeight="1">
      <c r="B156" s="13" t="s">
        <v>464</v>
      </c>
      <c r="C156" s="13" t="s">
        <v>226</v>
      </c>
      <c r="D156" s="12" t="s">
        <v>227</v>
      </c>
      <c r="E156" s="12" t="s">
        <v>228</v>
      </c>
      <c r="F156" s="15" t="s">
        <v>229</v>
      </c>
      <c r="G156" s="15">
        <v>1</v>
      </c>
      <c r="H156" s="15">
        <f>IF(I156&lt;&gt;0, G156-I156, "")</f>
        <v>0</v>
      </c>
      <c r="I156" s="15">
        <v>1</v>
      </c>
      <c r="J156" s="15"/>
      <c r="K156" s="12" t="s">
        <v>443</v>
      </c>
      <c r="L156" s="15" t="s">
        <v>351</v>
      </c>
      <c r="M156" s="15">
        <v>0.95</v>
      </c>
      <c r="N156" s="15">
        <v>100</v>
      </c>
      <c r="O156" s="15">
        <f t="shared" ref="O156:O162" si="3">IF(I156*M156=0, "", I156*M156*(N156/100))</f>
        <v>0.95</v>
      </c>
      <c r="P156" s="25"/>
      <c r="Q156" s="25">
        <f t="shared" ref="Q156:Q162" si="4">TRUNC(P156*M156*N156/100)</f>
        <v>0</v>
      </c>
      <c r="R156" s="25"/>
      <c r="S156" s="15" t="s">
        <v>489</v>
      </c>
      <c r="T156" s="15"/>
      <c r="AA156" s="2">
        <f>O156</f>
        <v>0.95</v>
      </c>
    </row>
    <row r="157" spans="2:34" ht="21.95" customHeight="1">
      <c r="B157" s="13" t="s">
        <v>464</v>
      </c>
      <c r="C157" s="13" t="s">
        <v>293</v>
      </c>
      <c r="D157" s="12" t="s">
        <v>313</v>
      </c>
      <c r="E157" s="12" t="s">
        <v>314</v>
      </c>
      <c r="F157" s="15" t="s">
        <v>315</v>
      </c>
      <c r="G157" s="15">
        <v>1</v>
      </c>
      <c r="H157" s="15">
        <f>IF(I157&lt;&gt;0, G157-I157, "")</f>
        <v>0</v>
      </c>
      <c r="I157" s="15">
        <v>1</v>
      </c>
      <c r="J157" s="15"/>
      <c r="K157" s="12" t="s">
        <v>447</v>
      </c>
      <c r="L157" s="15" t="s">
        <v>360</v>
      </c>
      <c r="M157" s="15">
        <v>0.2</v>
      </c>
      <c r="N157" s="15">
        <v>100</v>
      </c>
      <c r="O157" s="15">
        <f t="shared" si="3"/>
        <v>0.2</v>
      </c>
      <c r="P157" s="25"/>
      <c r="Q157" s="25">
        <f t="shared" si="4"/>
        <v>0</v>
      </c>
      <c r="R157" s="25"/>
      <c r="S157" s="15" t="s">
        <v>499</v>
      </c>
      <c r="T157" s="15"/>
      <c r="AE157" s="2">
        <f>O157</f>
        <v>0.2</v>
      </c>
    </row>
    <row r="158" spans="2:34" ht="21.95" customHeight="1">
      <c r="B158" s="13" t="s">
        <v>464</v>
      </c>
      <c r="C158" s="13" t="s">
        <v>293</v>
      </c>
      <c r="D158" s="12"/>
      <c r="E158" s="12"/>
      <c r="F158" s="15"/>
      <c r="G158" s="15">
        <v>1</v>
      </c>
      <c r="H158" s="15">
        <f>IF(I158&lt;&gt;0, G158-I158, "")</f>
        <v>0</v>
      </c>
      <c r="I158" s="15">
        <v>1</v>
      </c>
      <c r="J158" s="15"/>
      <c r="K158" s="12" t="s">
        <v>445</v>
      </c>
      <c r="L158" s="15" t="s">
        <v>356</v>
      </c>
      <c r="M158" s="15">
        <v>0.2</v>
      </c>
      <c r="N158" s="15">
        <v>100</v>
      </c>
      <c r="O158" s="15">
        <f t="shared" si="3"/>
        <v>0.2</v>
      </c>
      <c r="P158" s="25"/>
      <c r="Q158" s="25">
        <f t="shared" si="4"/>
        <v>0</v>
      </c>
      <c r="R158" s="25"/>
      <c r="S158" s="15" t="s">
        <v>499</v>
      </c>
      <c r="T158" s="15"/>
      <c r="AC158" s="2">
        <f>O158</f>
        <v>0.2</v>
      </c>
    </row>
    <row r="159" spans="2:34" ht="21.95" customHeight="1">
      <c r="B159" s="13" t="s">
        <v>464</v>
      </c>
      <c r="C159" s="13" t="s">
        <v>209</v>
      </c>
      <c r="D159" s="12" t="s">
        <v>210</v>
      </c>
      <c r="E159" s="12" t="s">
        <v>211</v>
      </c>
      <c r="F159" s="15" t="s">
        <v>143</v>
      </c>
      <c r="G159" s="15">
        <v>1</v>
      </c>
      <c r="H159" s="15">
        <f>IF(I159&lt;&gt;0, G159-I159, "")</f>
        <v>0</v>
      </c>
      <c r="I159" s="15">
        <v>1</v>
      </c>
      <c r="J159" s="15"/>
      <c r="K159" s="12" t="s">
        <v>443</v>
      </c>
      <c r="L159" s="15" t="s">
        <v>351</v>
      </c>
      <c r="M159" s="15">
        <v>9.6000000000000002E-2</v>
      </c>
      <c r="N159" s="15">
        <v>100</v>
      </c>
      <c r="O159" s="15">
        <f t="shared" si="3"/>
        <v>9.6000000000000002E-2</v>
      </c>
      <c r="P159" s="25"/>
      <c r="Q159" s="25">
        <f t="shared" si="4"/>
        <v>0</v>
      </c>
      <c r="R159" s="25"/>
      <c r="S159" s="15" t="s">
        <v>500</v>
      </c>
      <c r="T159" s="15"/>
      <c r="AA159" s="2">
        <f>O159</f>
        <v>9.6000000000000002E-2</v>
      </c>
    </row>
    <row r="160" spans="2:34" ht="21.95" customHeight="1">
      <c r="B160" s="13" t="s">
        <v>464</v>
      </c>
      <c r="C160" s="13" t="s">
        <v>349</v>
      </c>
      <c r="D160" s="12" t="s">
        <v>350</v>
      </c>
      <c r="E160" s="12" t="s">
        <v>351</v>
      </c>
      <c r="F160" s="15" t="s">
        <v>352</v>
      </c>
      <c r="G160" s="15">
        <f>IF(H160*I160/100+0.000005 &lt;1, TRUNC(H160*I160/100+0.000005, 옵션!$E$13), TRUNC(H160*I160/100+0.000005, 옵션!$E$13))</f>
        <v>1.046</v>
      </c>
      <c r="H160" s="15">
        <f>옵션!$B$13</f>
        <v>100</v>
      </c>
      <c r="I160" s="15">
        <f>SUM(AA156:AA159)</f>
        <v>1.046</v>
      </c>
      <c r="J160" s="15"/>
      <c r="K160" s="12"/>
      <c r="L160" s="15"/>
      <c r="M160" s="15"/>
      <c r="N160" s="15"/>
      <c r="O160" s="15" t="str">
        <f t="shared" si="3"/>
        <v/>
      </c>
      <c r="P160" s="25"/>
      <c r="Q160" s="25">
        <f t="shared" si="4"/>
        <v>0</v>
      </c>
      <c r="R160" s="25"/>
      <c r="S160" s="15"/>
      <c r="T160" s="15"/>
      <c r="Z160" s="2" t="s">
        <v>469</v>
      </c>
      <c r="AA160" s="2">
        <f>SUM(AA156:AA159)</f>
        <v>1.046</v>
      </c>
      <c r="AC160" s="2">
        <f>SUM(AC156:AC159)</f>
        <v>0.2</v>
      </c>
      <c r="AE160" s="2">
        <f>SUM(AE156:AE159)</f>
        <v>0.2</v>
      </c>
    </row>
    <row r="161" spans="2:35" ht="21.95" customHeight="1">
      <c r="B161" s="13" t="s">
        <v>464</v>
      </c>
      <c r="C161" s="13" t="s">
        <v>355</v>
      </c>
      <c r="D161" s="12" t="s">
        <v>350</v>
      </c>
      <c r="E161" s="12" t="s">
        <v>356</v>
      </c>
      <c r="F161" s="15" t="s">
        <v>352</v>
      </c>
      <c r="G161" s="15">
        <f>IF(H161*I161/100+0.000005 &lt;1, TRUNC(H161*I161/100+0.000005, 옵션!$E$13), TRUNC(H161*I161/100+0.000005, 옵션!$E$13))</f>
        <v>0.2</v>
      </c>
      <c r="H161" s="15">
        <f>옵션!$B$13</f>
        <v>100</v>
      </c>
      <c r="I161" s="15">
        <f>SUM(AC156:AC159)</f>
        <v>0.2</v>
      </c>
      <c r="J161" s="15"/>
      <c r="K161" s="12"/>
      <c r="L161" s="15"/>
      <c r="M161" s="15"/>
      <c r="N161" s="15"/>
      <c r="O161" s="15" t="str">
        <f t="shared" si="3"/>
        <v/>
      </c>
      <c r="P161" s="25"/>
      <c r="Q161" s="25">
        <f t="shared" si="4"/>
        <v>0</v>
      </c>
      <c r="R161" s="25"/>
      <c r="S161" s="15"/>
      <c r="T161" s="15"/>
    </row>
    <row r="162" spans="2:35" ht="21.95" customHeight="1">
      <c r="B162" s="13" t="s">
        <v>464</v>
      </c>
      <c r="C162" s="13" t="s">
        <v>359</v>
      </c>
      <c r="D162" s="12" t="s">
        <v>350</v>
      </c>
      <c r="E162" s="12" t="s">
        <v>360</v>
      </c>
      <c r="F162" s="15" t="s">
        <v>352</v>
      </c>
      <c r="G162" s="15">
        <f>IF(H162*I162/100+0.000005 &lt;1, TRUNC(H162*I162/100+0.000005, 옵션!$E$13), TRUNC(H162*I162/100+0.000005, 옵션!$E$13))</f>
        <v>0.2</v>
      </c>
      <c r="H162" s="15">
        <f>옵션!$B$13</f>
        <v>100</v>
      </c>
      <c r="I162" s="15">
        <f>SUM(AE156:AE159)</f>
        <v>0.2</v>
      </c>
      <c r="J162" s="15"/>
      <c r="K162" s="12"/>
      <c r="L162" s="15"/>
      <c r="M162" s="15"/>
      <c r="N162" s="15"/>
      <c r="O162" s="15" t="str">
        <f t="shared" si="3"/>
        <v/>
      </c>
      <c r="P162" s="25"/>
      <c r="Q162" s="25">
        <f t="shared" si="4"/>
        <v>0</v>
      </c>
      <c r="R162" s="25"/>
      <c r="S162" s="15"/>
      <c r="T162" s="15"/>
    </row>
    <row r="163" spans="2:35" ht="21.95" customHeight="1">
      <c r="B163" s="13" t="s">
        <v>511</v>
      </c>
      <c r="D163" s="187" t="s">
        <v>552</v>
      </c>
      <c r="E163" s="188"/>
      <c r="F163" s="188"/>
      <c r="G163" s="188"/>
      <c r="H163" s="188"/>
      <c r="I163" s="188"/>
      <c r="J163" s="188"/>
      <c r="K163" s="188"/>
      <c r="L163" s="188"/>
      <c r="M163" s="188"/>
      <c r="N163" s="188"/>
      <c r="O163" s="188"/>
      <c r="P163" s="188"/>
      <c r="Q163" s="188"/>
      <c r="R163" s="188"/>
      <c r="S163" s="188"/>
      <c r="T163" s="189"/>
    </row>
    <row r="164" spans="2:35" ht="21.95" customHeight="1">
      <c r="B164" s="13" t="s">
        <v>464</v>
      </c>
      <c r="C164" s="13" t="s">
        <v>261</v>
      </c>
      <c r="D164" s="12" t="s">
        <v>262</v>
      </c>
      <c r="E164" s="12" t="s">
        <v>263</v>
      </c>
      <c r="F164" s="15" t="s">
        <v>264</v>
      </c>
      <c r="G164" s="15">
        <v>1</v>
      </c>
      <c r="H164" s="15">
        <f>IF(I164&lt;&gt;0, G164-I164, "")</f>
        <v>0</v>
      </c>
      <c r="I164" s="15">
        <v>1</v>
      </c>
      <c r="J164" s="15"/>
      <c r="K164" s="12" t="s">
        <v>446</v>
      </c>
      <c r="L164" s="15" t="s">
        <v>358</v>
      </c>
      <c r="M164" s="15">
        <v>0.45</v>
      </c>
      <c r="N164" s="15">
        <v>100</v>
      </c>
      <c r="O164" s="15">
        <f>IF(I164*M164=0, "", I164*M164*(N164/100))</f>
        <v>0.45</v>
      </c>
      <c r="P164" s="25"/>
      <c r="Q164" s="25">
        <f>TRUNC(P164*M164*N164/100)</f>
        <v>0</v>
      </c>
      <c r="R164" s="25"/>
      <c r="S164" s="15" t="s">
        <v>481</v>
      </c>
      <c r="T164" s="15"/>
      <c r="AD164" s="2">
        <f>O164</f>
        <v>0.45</v>
      </c>
    </row>
    <row r="165" spans="2:35" ht="21.95" customHeight="1">
      <c r="B165" s="13" t="s">
        <v>464</v>
      </c>
      <c r="C165" s="13" t="s">
        <v>261</v>
      </c>
      <c r="D165" s="12"/>
      <c r="E165" s="12"/>
      <c r="F165" s="15"/>
      <c r="G165" s="15">
        <v>1</v>
      </c>
      <c r="H165" s="15">
        <f>IF(I165&lt;&gt;0, G165-I165, "")</f>
        <v>0</v>
      </c>
      <c r="I165" s="15">
        <v>1</v>
      </c>
      <c r="J165" s="15"/>
      <c r="K165" s="12" t="s">
        <v>449</v>
      </c>
      <c r="L165" s="15" t="s">
        <v>364</v>
      </c>
      <c r="M165" s="15">
        <v>0.23</v>
      </c>
      <c r="N165" s="15">
        <v>100</v>
      </c>
      <c r="O165" s="15">
        <f>IF(I165*M165=0, "", I165*M165*(N165/100))</f>
        <v>0.23</v>
      </c>
      <c r="P165" s="25"/>
      <c r="Q165" s="25">
        <f>TRUNC(P165*M165*N165/100)</f>
        <v>0</v>
      </c>
      <c r="R165" s="25"/>
      <c r="S165" s="15" t="s">
        <v>481</v>
      </c>
      <c r="T165" s="15"/>
      <c r="AG165" s="2">
        <f>O165</f>
        <v>0.23</v>
      </c>
    </row>
    <row r="166" spans="2:35" ht="21.95" customHeight="1">
      <c r="B166" s="13" t="s">
        <v>464</v>
      </c>
      <c r="C166" s="13" t="s">
        <v>265</v>
      </c>
      <c r="D166" s="12" t="s">
        <v>266</v>
      </c>
      <c r="E166" s="12" t="s">
        <v>267</v>
      </c>
      <c r="F166" s="15" t="s">
        <v>143</v>
      </c>
      <c r="G166" s="15">
        <v>3</v>
      </c>
      <c r="H166" s="15">
        <f>IF(I166&lt;&gt;0, G166-I166, "")</f>
        <v>0</v>
      </c>
      <c r="I166" s="15">
        <v>3</v>
      </c>
      <c r="J166" s="15"/>
      <c r="K166" s="12" t="s">
        <v>446</v>
      </c>
      <c r="L166" s="15" t="s">
        <v>358</v>
      </c>
      <c r="M166" s="15">
        <v>0.05</v>
      </c>
      <c r="N166" s="15">
        <v>100</v>
      </c>
      <c r="O166" s="15">
        <f>IF(I166*M166=0, "", I166*M166*(N166/100))</f>
        <v>0.15000000000000002</v>
      </c>
      <c r="P166" s="25"/>
      <c r="Q166" s="25">
        <f>TRUNC(P166*M166*N166/100)</f>
        <v>0</v>
      </c>
      <c r="R166" s="25"/>
      <c r="S166" s="15" t="s">
        <v>481</v>
      </c>
      <c r="T166" s="15"/>
      <c r="AD166" s="2">
        <f>O166</f>
        <v>0.15000000000000002</v>
      </c>
    </row>
    <row r="167" spans="2:35" ht="21.95" customHeight="1">
      <c r="B167" s="13" t="s">
        <v>464</v>
      </c>
      <c r="C167" s="13" t="s">
        <v>357</v>
      </c>
      <c r="D167" s="12" t="s">
        <v>350</v>
      </c>
      <c r="E167" s="12" t="s">
        <v>358</v>
      </c>
      <c r="F167" s="15" t="s">
        <v>352</v>
      </c>
      <c r="G167" s="15">
        <f>IF(H167*I167/100+0.000005 &lt;1, TRUNC(H167*I167/100+0.000005, 옵션!$E$13), TRUNC(H167*I167/100+0.000005, 옵션!$E$13))</f>
        <v>0.6</v>
      </c>
      <c r="H167" s="15">
        <f>옵션!$B$13</f>
        <v>100</v>
      </c>
      <c r="I167" s="15">
        <f>SUM(AD164:AD166)</f>
        <v>0.60000000000000009</v>
      </c>
      <c r="J167" s="15"/>
      <c r="K167" s="12"/>
      <c r="L167" s="15"/>
      <c r="M167" s="15"/>
      <c r="N167" s="15"/>
      <c r="O167" s="15" t="str">
        <f>IF(I167*M167=0, "", I167*M167*(N167/100))</f>
        <v/>
      </c>
      <c r="P167" s="25"/>
      <c r="Q167" s="25">
        <f>TRUNC(P167*M167*N167/100)</f>
        <v>0</v>
      </c>
      <c r="R167" s="25"/>
      <c r="S167" s="15"/>
      <c r="T167" s="15"/>
      <c r="Z167" s="2" t="s">
        <v>469</v>
      </c>
      <c r="AD167" s="2">
        <f>SUM(AD164:AD166)</f>
        <v>0.60000000000000009</v>
      </c>
      <c r="AG167" s="2">
        <f>SUM(AG164:AG166)</f>
        <v>0.23</v>
      </c>
    </row>
    <row r="168" spans="2:35" ht="21.95" customHeight="1">
      <c r="B168" s="13" t="s">
        <v>464</v>
      </c>
      <c r="C168" s="13" t="s">
        <v>363</v>
      </c>
      <c r="D168" s="12" t="s">
        <v>350</v>
      </c>
      <c r="E168" s="12" t="s">
        <v>364</v>
      </c>
      <c r="F168" s="15" t="s">
        <v>352</v>
      </c>
      <c r="G168" s="15">
        <f>IF(H168*I168/100+0.000005 &lt;1, TRUNC(H168*I168/100+0.000005, 옵션!$E$13), TRUNC(H168*I168/100+0.000005, 옵션!$E$13))</f>
        <v>0.23</v>
      </c>
      <c r="H168" s="15">
        <f>옵션!$B$13</f>
        <v>100</v>
      </c>
      <c r="I168" s="15">
        <f>SUM(AG164:AG166)</f>
        <v>0.23</v>
      </c>
      <c r="J168" s="15"/>
      <c r="K168" s="12"/>
      <c r="L168" s="15"/>
      <c r="M168" s="15"/>
      <c r="N168" s="15"/>
      <c r="O168" s="15" t="str">
        <f>IF(I168*M168=0, "", I168*M168*(N168/100))</f>
        <v/>
      </c>
      <c r="P168" s="25"/>
      <c r="Q168" s="25">
        <f>TRUNC(P168*M168*N168/100)</f>
        <v>0</v>
      </c>
      <c r="R168" s="25"/>
      <c r="S168" s="15"/>
      <c r="T168" s="15"/>
    </row>
    <row r="169" spans="2:35" ht="21.95" customHeight="1">
      <c r="B169" s="13" t="s">
        <v>511</v>
      </c>
      <c r="D169" s="187" t="s">
        <v>553</v>
      </c>
      <c r="E169" s="188"/>
      <c r="F169" s="188"/>
      <c r="G169" s="188"/>
      <c r="H169" s="188"/>
      <c r="I169" s="188"/>
      <c r="J169" s="188"/>
      <c r="K169" s="188"/>
      <c r="L169" s="188"/>
      <c r="M169" s="188"/>
      <c r="N169" s="188"/>
      <c r="O169" s="188"/>
      <c r="P169" s="188"/>
      <c r="Q169" s="188"/>
      <c r="R169" s="188"/>
      <c r="S169" s="188"/>
      <c r="T169" s="189"/>
    </row>
    <row r="170" spans="2:35" ht="21.95" customHeight="1">
      <c r="B170" s="13" t="s">
        <v>464</v>
      </c>
      <c r="C170" s="13" t="s">
        <v>293</v>
      </c>
      <c r="D170" s="12" t="s">
        <v>262</v>
      </c>
      <c r="E170" s="12" t="s">
        <v>294</v>
      </c>
      <c r="F170" s="15" t="s">
        <v>264</v>
      </c>
      <c r="G170" s="15">
        <v>1</v>
      </c>
      <c r="H170" s="15">
        <f>IF(I170&lt;&gt;0, G170-I170, "")</f>
        <v>0</v>
      </c>
      <c r="I170" s="15">
        <v>1</v>
      </c>
      <c r="J170" s="15"/>
      <c r="K170" s="12" t="s">
        <v>446</v>
      </c>
      <c r="L170" s="15" t="s">
        <v>358</v>
      </c>
      <c r="M170" s="15">
        <v>0.73</v>
      </c>
      <c r="N170" s="15">
        <v>100</v>
      </c>
      <c r="O170" s="15">
        <f>IF(I170*M170=0, "", I170*M170*(N170/100))</f>
        <v>0.73</v>
      </c>
      <c r="P170" s="25"/>
      <c r="Q170" s="25">
        <f>TRUNC(P170*M170*N170/100)</f>
        <v>0</v>
      </c>
      <c r="R170" s="25"/>
      <c r="S170" s="15" t="s">
        <v>481</v>
      </c>
      <c r="T170" s="15"/>
      <c r="AD170" s="2">
        <f>O170</f>
        <v>0.73</v>
      </c>
    </row>
    <row r="171" spans="2:35" ht="21.95" customHeight="1">
      <c r="B171" s="13" t="s">
        <v>464</v>
      </c>
      <c r="C171" s="13" t="s">
        <v>293</v>
      </c>
      <c r="D171" s="12"/>
      <c r="E171" s="12"/>
      <c r="F171" s="15"/>
      <c r="G171" s="15">
        <v>1</v>
      </c>
      <c r="H171" s="15">
        <f>IF(I171&lt;&gt;0, G171-I171, "")</f>
        <v>0</v>
      </c>
      <c r="I171" s="15">
        <v>1</v>
      </c>
      <c r="J171" s="15"/>
      <c r="K171" s="12" t="s">
        <v>449</v>
      </c>
      <c r="L171" s="15" t="s">
        <v>364</v>
      </c>
      <c r="M171" s="15">
        <v>0.37</v>
      </c>
      <c r="N171" s="15">
        <v>100</v>
      </c>
      <c r="O171" s="15">
        <f>IF(I171*M171=0, "", I171*M171*(N171/100))</f>
        <v>0.37</v>
      </c>
      <c r="P171" s="25"/>
      <c r="Q171" s="25">
        <f>TRUNC(P171*M171*N171/100)</f>
        <v>0</v>
      </c>
      <c r="R171" s="25"/>
      <c r="S171" s="15" t="s">
        <v>481</v>
      </c>
      <c r="T171" s="15"/>
      <c r="AG171" s="2">
        <f>O171</f>
        <v>0.37</v>
      </c>
    </row>
    <row r="172" spans="2:35" ht="21.95" customHeight="1">
      <c r="B172" s="13" t="s">
        <v>464</v>
      </c>
      <c r="C172" s="13" t="s">
        <v>265</v>
      </c>
      <c r="D172" s="12" t="s">
        <v>266</v>
      </c>
      <c r="E172" s="12" t="s">
        <v>267</v>
      </c>
      <c r="F172" s="15" t="s">
        <v>143</v>
      </c>
      <c r="G172" s="15">
        <v>5</v>
      </c>
      <c r="H172" s="15">
        <f>IF(I172&lt;&gt;0, G172-I172, "")</f>
        <v>0</v>
      </c>
      <c r="I172" s="15">
        <v>5</v>
      </c>
      <c r="J172" s="15"/>
      <c r="K172" s="12" t="s">
        <v>446</v>
      </c>
      <c r="L172" s="15" t="s">
        <v>358</v>
      </c>
      <c r="M172" s="15">
        <v>0.05</v>
      </c>
      <c r="N172" s="15">
        <v>100</v>
      </c>
      <c r="O172" s="15">
        <f>IF(I172*M172=0, "", I172*M172*(N172/100))</f>
        <v>0.25</v>
      </c>
      <c r="P172" s="25"/>
      <c r="Q172" s="25">
        <f>TRUNC(P172*M172*N172/100)</f>
        <v>0</v>
      </c>
      <c r="R172" s="25"/>
      <c r="S172" s="15" t="s">
        <v>481</v>
      </c>
      <c r="T172" s="15"/>
      <c r="AD172" s="2">
        <f>O172</f>
        <v>0.25</v>
      </c>
    </row>
    <row r="173" spans="2:35" ht="21.95" customHeight="1">
      <c r="B173" s="13" t="s">
        <v>464</v>
      </c>
      <c r="C173" s="13" t="s">
        <v>357</v>
      </c>
      <c r="D173" s="12" t="s">
        <v>350</v>
      </c>
      <c r="E173" s="12" t="s">
        <v>358</v>
      </c>
      <c r="F173" s="15" t="s">
        <v>352</v>
      </c>
      <c r="G173" s="15">
        <f>IF(H173*I173/100+0.000005 &lt;1, TRUNC(H173*I173/100+0.000005, 옵션!$E$13), TRUNC(H173*I173/100+0.000005, 옵션!$E$13))</f>
        <v>0.98</v>
      </c>
      <c r="H173" s="15">
        <f>옵션!$B$13</f>
        <v>100</v>
      </c>
      <c r="I173" s="15">
        <f>SUM(AD170:AD172)</f>
        <v>0.98</v>
      </c>
      <c r="J173" s="15"/>
      <c r="K173" s="12"/>
      <c r="L173" s="15"/>
      <c r="M173" s="15"/>
      <c r="N173" s="15"/>
      <c r="O173" s="15" t="str">
        <f>IF(I173*M173=0, "", I173*M173*(N173/100))</f>
        <v/>
      </c>
      <c r="P173" s="25"/>
      <c r="Q173" s="25">
        <f>TRUNC(P173*M173*N173/100)</f>
        <v>0</v>
      </c>
      <c r="R173" s="25"/>
      <c r="S173" s="15"/>
      <c r="T173" s="15"/>
      <c r="Z173" s="2" t="s">
        <v>469</v>
      </c>
      <c r="AD173" s="2">
        <f>SUM(AD170:AD172)</f>
        <v>0.98</v>
      </c>
      <c r="AG173" s="2">
        <f>SUM(AG170:AG172)</f>
        <v>0.37</v>
      </c>
    </row>
    <row r="174" spans="2:35" ht="21.95" customHeight="1">
      <c r="B174" s="13" t="s">
        <v>464</v>
      </c>
      <c r="C174" s="13" t="s">
        <v>363</v>
      </c>
      <c r="D174" s="12" t="s">
        <v>350</v>
      </c>
      <c r="E174" s="12" t="s">
        <v>364</v>
      </c>
      <c r="F174" s="15" t="s">
        <v>352</v>
      </c>
      <c r="G174" s="15">
        <f>IF(H174*I174/100+0.000005 &lt;1, TRUNC(H174*I174/100+0.000005, 옵션!$E$13), TRUNC(H174*I174/100+0.000005, 옵션!$E$13))</f>
        <v>0.37</v>
      </c>
      <c r="H174" s="15">
        <f>옵션!$B$13</f>
        <v>100</v>
      </c>
      <c r="I174" s="15">
        <f>SUM(AG170:AG172)</f>
        <v>0.37</v>
      </c>
      <c r="J174" s="15"/>
      <c r="K174" s="12"/>
      <c r="L174" s="15"/>
      <c r="M174" s="15"/>
      <c r="N174" s="15"/>
      <c r="O174" s="15" t="str">
        <f>IF(I174*M174=0, "", I174*M174*(N174/100))</f>
        <v/>
      </c>
      <c r="P174" s="25"/>
      <c r="Q174" s="25">
        <f>TRUNC(P174*M174*N174/100)</f>
        <v>0</v>
      </c>
      <c r="R174" s="25"/>
      <c r="S174" s="15"/>
      <c r="T174" s="15"/>
    </row>
    <row r="175" spans="2:35" ht="21.95" customHeight="1">
      <c r="B175" s="13" t="s">
        <v>511</v>
      </c>
      <c r="D175" s="187" t="s">
        <v>554</v>
      </c>
      <c r="E175" s="188"/>
      <c r="F175" s="188"/>
      <c r="G175" s="188"/>
      <c r="H175" s="188"/>
      <c r="I175" s="188"/>
      <c r="J175" s="188"/>
      <c r="K175" s="188"/>
      <c r="L175" s="188"/>
      <c r="M175" s="188"/>
      <c r="N175" s="188"/>
      <c r="O175" s="188"/>
      <c r="P175" s="188"/>
      <c r="Q175" s="188"/>
      <c r="R175" s="188"/>
      <c r="S175" s="188"/>
      <c r="T175" s="189"/>
    </row>
    <row r="176" spans="2:35" ht="21.95" customHeight="1">
      <c r="B176" s="13" t="s">
        <v>464</v>
      </c>
      <c r="C176" s="13" t="s">
        <v>501</v>
      </c>
      <c r="D176" s="12" t="s">
        <v>466</v>
      </c>
      <c r="E176" s="12"/>
      <c r="F176" s="15" t="s">
        <v>298</v>
      </c>
      <c r="G176" s="15">
        <v>1</v>
      </c>
      <c r="H176" s="15">
        <f>IF(I176&lt;&gt;0, G176-I176, "")</f>
        <v>0</v>
      </c>
      <c r="I176" s="15">
        <v>1</v>
      </c>
      <c r="J176" s="15"/>
      <c r="K176" s="12" t="s">
        <v>451</v>
      </c>
      <c r="L176" s="15" t="s">
        <v>368</v>
      </c>
      <c r="M176" s="15">
        <v>1.6E-2</v>
      </c>
      <c r="N176" s="15">
        <v>100</v>
      </c>
      <c r="O176" s="15">
        <f t="shared" ref="O176:O181" si="5">IF(I176*M176=0, "", I176*M176*(N176/100))</f>
        <v>1.6E-2</v>
      </c>
      <c r="P176" s="25"/>
      <c r="Q176" s="25">
        <f t="shared" ref="Q176:Q181" si="6">TRUNC(P176*M176*N176/100)</f>
        <v>0</v>
      </c>
      <c r="R176" s="25"/>
      <c r="S176" s="15" t="s">
        <v>502</v>
      </c>
      <c r="T176" s="15"/>
      <c r="AI176" s="2">
        <f>O176</f>
        <v>1.6E-2</v>
      </c>
    </row>
    <row r="177" spans="2:35" ht="21.95" customHeight="1">
      <c r="B177" s="13" t="s">
        <v>464</v>
      </c>
      <c r="C177" s="13" t="s">
        <v>501</v>
      </c>
      <c r="D177" s="12"/>
      <c r="E177" s="12"/>
      <c r="F177" s="15"/>
      <c r="G177" s="15">
        <v>1</v>
      </c>
      <c r="H177" s="15">
        <f>IF(I177&lt;&gt;0, G177-I177, "")</f>
        <v>0</v>
      </c>
      <c r="I177" s="15">
        <v>1</v>
      </c>
      <c r="J177" s="15"/>
      <c r="K177" s="12" t="s">
        <v>449</v>
      </c>
      <c r="L177" s="15" t="s">
        <v>364</v>
      </c>
      <c r="M177" s="15">
        <v>1.0999999999999999E-2</v>
      </c>
      <c r="N177" s="15">
        <v>100</v>
      </c>
      <c r="O177" s="15">
        <f t="shared" si="5"/>
        <v>1.0999999999999999E-2</v>
      </c>
      <c r="P177" s="25"/>
      <c r="Q177" s="25">
        <f t="shared" si="6"/>
        <v>0</v>
      </c>
      <c r="R177" s="25"/>
      <c r="S177" s="15" t="s">
        <v>502</v>
      </c>
      <c r="T177" s="15"/>
      <c r="AG177" s="2">
        <f>O177</f>
        <v>1.0999999999999999E-2</v>
      </c>
    </row>
    <row r="178" spans="2:35" ht="21.95" customHeight="1">
      <c r="B178" s="13" t="s">
        <v>464</v>
      </c>
      <c r="C178" s="13" t="s">
        <v>501</v>
      </c>
      <c r="D178" s="12"/>
      <c r="E178" s="12"/>
      <c r="F178" s="15"/>
      <c r="G178" s="15">
        <v>1</v>
      </c>
      <c r="H178" s="15">
        <f>IF(I178&lt;&gt;0, G178-I178, "")</f>
        <v>0</v>
      </c>
      <c r="I178" s="15">
        <v>1</v>
      </c>
      <c r="J178" s="15"/>
      <c r="K178" s="12" t="s">
        <v>451</v>
      </c>
      <c r="L178" s="15" t="s">
        <v>368</v>
      </c>
      <c r="M178" s="15">
        <v>0.05</v>
      </c>
      <c r="N178" s="15">
        <v>100</v>
      </c>
      <c r="O178" s="15">
        <f t="shared" si="5"/>
        <v>0.05</v>
      </c>
      <c r="P178" s="25"/>
      <c r="Q178" s="25">
        <f t="shared" si="6"/>
        <v>0</v>
      </c>
      <c r="R178" s="25"/>
      <c r="S178" s="15" t="s">
        <v>502</v>
      </c>
      <c r="T178" s="15"/>
      <c r="AI178" s="2">
        <f>O178</f>
        <v>0.05</v>
      </c>
    </row>
    <row r="179" spans="2:35" ht="21.95" customHeight="1">
      <c r="B179" s="13" t="s">
        <v>464</v>
      </c>
      <c r="C179" s="13" t="s">
        <v>501</v>
      </c>
      <c r="D179" s="12"/>
      <c r="E179" s="12"/>
      <c r="F179" s="15"/>
      <c r="G179" s="15">
        <v>1</v>
      </c>
      <c r="H179" s="15">
        <f>IF(I179&lt;&gt;0, G179-I179, "")</f>
        <v>0</v>
      </c>
      <c r="I179" s="15">
        <v>1</v>
      </c>
      <c r="J179" s="15"/>
      <c r="K179" s="12" t="s">
        <v>449</v>
      </c>
      <c r="L179" s="15" t="s">
        <v>364</v>
      </c>
      <c r="M179" s="15">
        <v>0.01</v>
      </c>
      <c r="N179" s="15">
        <v>100</v>
      </c>
      <c r="O179" s="15">
        <f t="shared" si="5"/>
        <v>0.01</v>
      </c>
      <c r="P179" s="25"/>
      <c r="Q179" s="25">
        <f t="shared" si="6"/>
        <v>0</v>
      </c>
      <c r="R179" s="25"/>
      <c r="S179" s="15" t="s">
        <v>502</v>
      </c>
      <c r="T179" s="15"/>
      <c r="AG179" s="2">
        <f>O179</f>
        <v>0.01</v>
      </c>
    </row>
    <row r="180" spans="2:35" ht="21.95" customHeight="1">
      <c r="B180" s="13" t="s">
        <v>464</v>
      </c>
      <c r="C180" s="13" t="s">
        <v>363</v>
      </c>
      <c r="D180" s="12" t="s">
        <v>350</v>
      </c>
      <c r="E180" s="12" t="s">
        <v>364</v>
      </c>
      <c r="F180" s="15" t="s">
        <v>352</v>
      </c>
      <c r="G180" s="15">
        <f>IF(H180*I180/100+0.000005 &lt;1, TRUNC(H180*I180/100+0.000005, 옵션!$E$13), TRUNC(H180*I180/100+0.000005, 옵션!$E$13))</f>
        <v>2.1000000000000001E-2</v>
      </c>
      <c r="H180" s="15">
        <f>옵션!$B$13</f>
        <v>100</v>
      </c>
      <c r="I180" s="15">
        <f>SUM(AG176:AG179)</f>
        <v>2.0999999999999998E-2</v>
      </c>
      <c r="J180" s="15"/>
      <c r="K180" s="12"/>
      <c r="L180" s="15"/>
      <c r="M180" s="15"/>
      <c r="N180" s="15"/>
      <c r="O180" s="15" t="str">
        <f t="shared" si="5"/>
        <v/>
      </c>
      <c r="P180" s="25"/>
      <c r="Q180" s="25">
        <f t="shared" si="6"/>
        <v>0</v>
      </c>
      <c r="R180" s="25"/>
      <c r="S180" s="15"/>
      <c r="T180" s="15"/>
      <c r="Z180" s="2" t="s">
        <v>469</v>
      </c>
      <c r="AG180" s="2">
        <f>SUM(AG176:AG179)</f>
        <v>2.0999999999999998E-2</v>
      </c>
      <c r="AI180" s="2">
        <f>SUM(AI176:AI179)</f>
        <v>6.6000000000000003E-2</v>
      </c>
    </row>
    <row r="181" spans="2:35" ht="21.95" customHeight="1">
      <c r="B181" s="13" t="s">
        <v>464</v>
      </c>
      <c r="C181" s="13" t="s">
        <v>367</v>
      </c>
      <c r="D181" s="12" t="s">
        <v>350</v>
      </c>
      <c r="E181" s="12" t="s">
        <v>368</v>
      </c>
      <c r="F181" s="15" t="s">
        <v>352</v>
      </c>
      <c r="G181" s="15">
        <f>IF(H181*I181/100+0.000005 &lt;1, TRUNC(H181*I181/100+0.000005, 옵션!$E$13), TRUNC(H181*I181/100+0.000005, 옵션!$E$13))</f>
        <v>6.6000000000000003E-2</v>
      </c>
      <c r="H181" s="15">
        <f>옵션!$B$13</f>
        <v>100</v>
      </c>
      <c r="I181" s="15">
        <f>SUM(AI176:AI179)</f>
        <v>6.6000000000000003E-2</v>
      </c>
      <c r="J181" s="15"/>
      <c r="K181" s="12"/>
      <c r="L181" s="15"/>
      <c r="M181" s="15"/>
      <c r="N181" s="15"/>
      <c r="O181" s="15" t="str">
        <f t="shared" si="5"/>
        <v/>
      </c>
      <c r="P181" s="25"/>
      <c r="Q181" s="25">
        <f t="shared" si="6"/>
        <v>0</v>
      </c>
      <c r="R181" s="25"/>
      <c r="S181" s="15"/>
      <c r="T181" s="15"/>
    </row>
    <row r="182" spans="2:35" ht="21.95" customHeight="1">
      <c r="B182" s="13" t="s">
        <v>511</v>
      </c>
      <c r="D182" s="187" t="s">
        <v>555</v>
      </c>
      <c r="E182" s="188"/>
      <c r="F182" s="188"/>
      <c r="G182" s="188"/>
      <c r="H182" s="188"/>
      <c r="I182" s="188"/>
      <c r="J182" s="188"/>
      <c r="K182" s="188"/>
      <c r="L182" s="188"/>
      <c r="M182" s="188"/>
      <c r="N182" s="188"/>
      <c r="O182" s="188"/>
      <c r="P182" s="188"/>
      <c r="Q182" s="188"/>
      <c r="R182" s="188"/>
      <c r="S182" s="188"/>
      <c r="T182" s="189"/>
    </row>
    <row r="183" spans="2:35" ht="21.95" customHeight="1">
      <c r="B183" s="13" t="s">
        <v>464</v>
      </c>
      <c r="C183" s="13" t="s">
        <v>316</v>
      </c>
      <c r="D183" s="12" t="s">
        <v>317</v>
      </c>
      <c r="E183" s="12" t="s">
        <v>318</v>
      </c>
      <c r="F183" s="15" t="s">
        <v>143</v>
      </c>
      <c r="G183" s="15">
        <v>1</v>
      </c>
      <c r="H183" s="15">
        <f>IF(I183&lt;&gt;0, G183-I183, "")</f>
        <v>0</v>
      </c>
      <c r="I183" s="15">
        <v>1</v>
      </c>
      <c r="J183" s="15"/>
      <c r="K183" s="12" t="s">
        <v>443</v>
      </c>
      <c r="L183" s="15" t="s">
        <v>351</v>
      </c>
      <c r="M183" s="15">
        <v>0.08</v>
      </c>
      <c r="N183" s="15">
        <v>50</v>
      </c>
      <c r="O183" s="15">
        <f>IF(I183*M183=0, "", I183*M183*(N183/100))</f>
        <v>0.04</v>
      </c>
      <c r="P183" s="25"/>
      <c r="Q183" s="25">
        <f>TRUNC(P183*M183*N183/100)</f>
        <v>0</v>
      </c>
      <c r="R183" s="25"/>
      <c r="S183" s="15" t="s">
        <v>503</v>
      </c>
      <c r="T183" s="15"/>
      <c r="AA183" s="2">
        <f>O183</f>
        <v>0.04</v>
      </c>
    </row>
    <row r="184" spans="2:35" ht="21.95" customHeight="1">
      <c r="B184" s="13" t="s">
        <v>464</v>
      </c>
      <c r="C184" s="13" t="s">
        <v>316</v>
      </c>
      <c r="D184" s="12"/>
      <c r="E184" s="12"/>
      <c r="F184" s="15"/>
      <c r="G184" s="15">
        <v>1</v>
      </c>
      <c r="H184" s="15">
        <f>IF(I184&lt;&gt;0, G184-I184, "")</f>
        <v>0</v>
      </c>
      <c r="I184" s="15">
        <v>1</v>
      </c>
      <c r="J184" s="15"/>
      <c r="K184" s="12" t="s">
        <v>449</v>
      </c>
      <c r="L184" s="15" t="s">
        <v>364</v>
      </c>
      <c r="M184" s="15">
        <v>0.19</v>
      </c>
      <c r="N184" s="15">
        <v>50</v>
      </c>
      <c r="O184" s="15">
        <f>IF(I184*M184=0, "", I184*M184*(N184/100))</f>
        <v>9.5000000000000001E-2</v>
      </c>
      <c r="P184" s="25"/>
      <c r="Q184" s="25">
        <f>TRUNC(P184*M184*N184/100)</f>
        <v>0</v>
      </c>
      <c r="R184" s="25"/>
      <c r="S184" s="15" t="s">
        <v>503</v>
      </c>
      <c r="T184" s="15"/>
      <c r="AG184" s="2">
        <f>O184</f>
        <v>9.5000000000000001E-2</v>
      </c>
    </row>
    <row r="185" spans="2:35" ht="21.95" customHeight="1">
      <c r="B185" s="13" t="s">
        <v>464</v>
      </c>
      <c r="C185" s="13" t="s">
        <v>349</v>
      </c>
      <c r="D185" s="12" t="s">
        <v>350</v>
      </c>
      <c r="E185" s="12" t="s">
        <v>351</v>
      </c>
      <c r="F185" s="15" t="s">
        <v>352</v>
      </c>
      <c r="G185" s="15">
        <f>IF(H185*I185/100+0.000005 &lt;1, TRUNC(H185*I185/100+0.000005, 옵션!$E$13), TRUNC(H185*I185/100+0.000005, 옵션!$E$13))</f>
        <v>0.04</v>
      </c>
      <c r="H185" s="15">
        <f>옵션!$B$13</f>
        <v>100</v>
      </c>
      <c r="I185" s="15">
        <f>SUM(AA183:AA184)</f>
        <v>0.04</v>
      </c>
      <c r="J185" s="15"/>
      <c r="K185" s="12"/>
      <c r="L185" s="15"/>
      <c r="M185" s="15"/>
      <c r="N185" s="15"/>
      <c r="O185" s="15" t="str">
        <f>IF(I185*M185=0, "", I185*M185*(N185/100))</f>
        <v/>
      </c>
      <c r="P185" s="25"/>
      <c r="Q185" s="25">
        <f>TRUNC(P185*M185*N185/100)</f>
        <v>0</v>
      </c>
      <c r="R185" s="25"/>
      <c r="S185" s="15"/>
      <c r="T185" s="15"/>
      <c r="Z185" s="2" t="s">
        <v>469</v>
      </c>
      <c r="AA185" s="2">
        <f>SUM(AA183:AA184)</f>
        <v>0.04</v>
      </c>
      <c r="AG185" s="2">
        <f>SUM(AG183:AG184)</f>
        <v>9.5000000000000001E-2</v>
      </c>
    </row>
    <row r="186" spans="2:35" ht="21.95" customHeight="1">
      <c r="B186" s="13" t="s">
        <v>464</v>
      </c>
      <c r="C186" s="13" t="s">
        <v>363</v>
      </c>
      <c r="D186" s="12" t="s">
        <v>350</v>
      </c>
      <c r="E186" s="12" t="s">
        <v>364</v>
      </c>
      <c r="F186" s="15" t="s">
        <v>352</v>
      </c>
      <c r="G186" s="15">
        <f>IF(H186*I186/100+0.000005 &lt;1, TRUNC(H186*I186/100+0.000005, 옵션!$E$13), TRUNC(H186*I186/100+0.000005, 옵션!$E$13))</f>
        <v>9.5000000000000001E-2</v>
      </c>
      <c r="H186" s="15">
        <f>옵션!$B$13</f>
        <v>100</v>
      </c>
      <c r="I186" s="15">
        <f>SUM(AG183:AG184)</f>
        <v>9.5000000000000001E-2</v>
      </c>
      <c r="J186" s="15"/>
      <c r="K186" s="12"/>
      <c r="L186" s="15"/>
      <c r="M186" s="15"/>
      <c r="N186" s="15"/>
      <c r="O186" s="15" t="str">
        <f>IF(I186*M186=0, "", I186*M186*(N186/100))</f>
        <v/>
      </c>
      <c r="P186" s="25"/>
      <c r="Q186" s="25">
        <f>TRUNC(P186*M186*N186/100)</f>
        <v>0</v>
      </c>
      <c r="R186" s="25"/>
      <c r="S186" s="15"/>
      <c r="T186" s="15"/>
    </row>
    <row r="187" spans="2:35" ht="21.95" customHeight="1">
      <c r="B187" s="13" t="s">
        <v>511</v>
      </c>
      <c r="D187" s="187" t="s">
        <v>556</v>
      </c>
      <c r="E187" s="188"/>
      <c r="F187" s="188"/>
      <c r="G187" s="188"/>
      <c r="H187" s="188"/>
      <c r="I187" s="188"/>
      <c r="J187" s="188"/>
      <c r="K187" s="188"/>
      <c r="L187" s="188"/>
      <c r="M187" s="188"/>
      <c r="N187" s="188"/>
      <c r="O187" s="188"/>
      <c r="P187" s="188"/>
      <c r="Q187" s="188"/>
      <c r="R187" s="188"/>
      <c r="S187" s="188"/>
      <c r="T187" s="189"/>
    </row>
    <row r="188" spans="2:35" ht="21.95" customHeight="1">
      <c r="B188" s="13" t="s">
        <v>464</v>
      </c>
      <c r="C188" s="13" t="s">
        <v>504</v>
      </c>
      <c r="D188" s="12" t="s">
        <v>466</v>
      </c>
      <c r="E188" s="12" t="s">
        <v>505</v>
      </c>
      <c r="F188" s="15" t="s">
        <v>298</v>
      </c>
      <c r="G188" s="15">
        <v>1</v>
      </c>
      <c r="H188" s="15">
        <f>IF(I188&lt;&gt;0, G188-I188, "")</f>
        <v>0</v>
      </c>
      <c r="I188" s="15">
        <v>1</v>
      </c>
      <c r="J188" s="15"/>
      <c r="K188" s="12" t="s">
        <v>446</v>
      </c>
      <c r="L188" s="15" t="s">
        <v>358</v>
      </c>
      <c r="M188" s="15">
        <v>3.06</v>
      </c>
      <c r="N188" s="15">
        <v>180</v>
      </c>
      <c r="O188" s="15">
        <f>IF(I188*M188=0, "", I188*M188*(N188/100))</f>
        <v>5.508</v>
      </c>
      <c r="P188" s="25"/>
      <c r="Q188" s="25">
        <f>TRUNC(P188*M188*N188/100)</f>
        <v>0</v>
      </c>
      <c r="R188" s="25"/>
      <c r="S188" s="15" t="s">
        <v>506</v>
      </c>
      <c r="T188" s="15"/>
      <c r="AD188" s="2">
        <f>O188</f>
        <v>5.508</v>
      </c>
    </row>
    <row r="189" spans="2:35" ht="21.95" customHeight="1">
      <c r="B189" s="13" t="s">
        <v>464</v>
      </c>
      <c r="C189" s="13" t="s">
        <v>504</v>
      </c>
      <c r="D189" s="12"/>
      <c r="E189" s="12"/>
      <c r="F189" s="15"/>
      <c r="G189" s="15">
        <v>1</v>
      </c>
      <c r="H189" s="15">
        <f>IF(I189&lt;&gt;0, G189-I189, "")</f>
        <v>0</v>
      </c>
      <c r="I189" s="15">
        <v>1</v>
      </c>
      <c r="J189" s="15"/>
      <c r="K189" s="12" t="s">
        <v>450</v>
      </c>
      <c r="L189" s="15" t="s">
        <v>366</v>
      </c>
      <c r="M189" s="15">
        <v>2.2999999999999998</v>
      </c>
      <c r="N189" s="15">
        <v>180</v>
      </c>
      <c r="O189" s="15">
        <f>IF(I189*M189=0, "", I189*M189*(N189/100))</f>
        <v>4.1399999999999997</v>
      </c>
      <c r="P189" s="25"/>
      <c r="Q189" s="25">
        <f>TRUNC(P189*M189*N189/100)</f>
        <v>0</v>
      </c>
      <c r="R189" s="25"/>
      <c r="S189" s="15" t="s">
        <v>506</v>
      </c>
      <c r="T189" s="15"/>
      <c r="AH189" s="2">
        <f>O189</f>
        <v>4.1399999999999997</v>
      </c>
    </row>
    <row r="190" spans="2:35" ht="21.95" customHeight="1">
      <c r="B190" s="13" t="s">
        <v>464</v>
      </c>
      <c r="C190" s="13" t="s">
        <v>357</v>
      </c>
      <c r="D190" s="12" t="s">
        <v>350</v>
      </c>
      <c r="E190" s="12" t="s">
        <v>358</v>
      </c>
      <c r="F190" s="15" t="s">
        <v>352</v>
      </c>
      <c r="G190" s="15">
        <f>IF(H190*I190/100+0.000005 &lt;1, TRUNC(H190*I190/100+0.000005, 옵션!$E$13), TRUNC(H190*I190/100+0.000005, 옵션!$E$13))</f>
        <v>5.508</v>
      </c>
      <c r="H190" s="15">
        <f>옵션!$B$13</f>
        <v>100</v>
      </c>
      <c r="I190" s="15">
        <f>SUM(AD188:AD189)</f>
        <v>5.508</v>
      </c>
      <c r="J190" s="15"/>
      <c r="K190" s="12"/>
      <c r="L190" s="15"/>
      <c r="M190" s="15"/>
      <c r="N190" s="15"/>
      <c r="O190" s="15" t="str">
        <f>IF(I190*M190=0, "", I190*M190*(N190/100))</f>
        <v/>
      </c>
      <c r="P190" s="25"/>
      <c r="Q190" s="25">
        <f>TRUNC(P190*M190*N190/100)</f>
        <v>0</v>
      </c>
      <c r="R190" s="25"/>
      <c r="S190" s="15"/>
      <c r="T190" s="15"/>
      <c r="Z190" s="2" t="s">
        <v>469</v>
      </c>
      <c r="AD190" s="2">
        <f>SUM(AD188:AD189)</f>
        <v>5.508</v>
      </c>
      <c r="AH190" s="2">
        <f>SUM(AH188:AH189)</f>
        <v>4.1399999999999997</v>
      </c>
    </row>
    <row r="191" spans="2:35" ht="21.95" customHeight="1">
      <c r="B191" s="13" t="s">
        <v>464</v>
      </c>
      <c r="C191" s="13" t="s">
        <v>365</v>
      </c>
      <c r="D191" s="12" t="s">
        <v>350</v>
      </c>
      <c r="E191" s="12" t="s">
        <v>366</v>
      </c>
      <c r="F191" s="15" t="s">
        <v>352</v>
      </c>
      <c r="G191" s="15">
        <f>IF(H191*I191/100+0.000005 &lt;1, TRUNC(H191*I191/100+0.000005, 옵션!$E$13), TRUNC(H191*I191/100+0.000005, 옵션!$E$13))</f>
        <v>4.1399999999999997</v>
      </c>
      <c r="H191" s="15">
        <f>옵션!$B$13</f>
        <v>100</v>
      </c>
      <c r="I191" s="15">
        <f>SUM(AH188:AH189)</f>
        <v>4.1399999999999997</v>
      </c>
      <c r="J191" s="15"/>
      <c r="K191" s="12"/>
      <c r="L191" s="15"/>
      <c r="M191" s="15"/>
      <c r="N191" s="15"/>
      <c r="O191" s="15" t="str">
        <f>IF(I191*M191=0, "", I191*M191*(N191/100))</f>
        <v/>
      </c>
      <c r="P191" s="25"/>
      <c r="Q191" s="25">
        <f>TRUNC(P191*M191*N191/100)</f>
        <v>0</v>
      </c>
      <c r="R191" s="25"/>
      <c r="S191" s="15"/>
      <c r="T191" s="15"/>
    </row>
    <row r="192" spans="2:35" ht="21.95" customHeight="1">
      <c r="B192" s="13" t="s">
        <v>511</v>
      </c>
      <c r="D192" s="187" t="s">
        <v>557</v>
      </c>
      <c r="E192" s="188"/>
      <c r="F192" s="188"/>
      <c r="G192" s="188"/>
      <c r="H192" s="188"/>
      <c r="I192" s="188"/>
      <c r="J192" s="188"/>
      <c r="K192" s="188"/>
      <c r="L192" s="188"/>
      <c r="M192" s="188"/>
      <c r="N192" s="188"/>
      <c r="O192" s="188"/>
      <c r="P192" s="188"/>
      <c r="Q192" s="188"/>
      <c r="R192" s="188"/>
      <c r="S192" s="188"/>
      <c r="T192" s="189"/>
    </row>
    <row r="193" spans="2:33" ht="21.95" customHeight="1">
      <c r="B193" s="13" t="s">
        <v>464</v>
      </c>
      <c r="C193" s="13" t="s">
        <v>507</v>
      </c>
      <c r="D193" s="12" t="s">
        <v>466</v>
      </c>
      <c r="E193" s="12" t="s">
        <v>508</v>
      </c>
      <c r="F193" s="15" t="s">
        <v>298</v>
      </c>
      <c r="G193" s="15">
        <v>1</v>
      </c>
      <c r="H193" s="15">
        <f>IF(I193&lt;&gt;0, G193-I193, "")</f>
        <v>0</v>
      </c>
      <c r="I193" s="15">
        <v>1</v>
      </c>
      <c r="J193" s="15"/>
      <c r="K193" s="12" t="s">
        <v>446</v>
      </c>
      <c r="L193" s="15" t="s">
        <v>358</v>
      </c>
      <c r="M193" s="15">
        <v>1.48</v>
      </c>
      <c r="N193" s="15">
        <v>180</v>
      </c>
      <c r="O193" s="15">
        <f>IF(I193*M193=0, "", I193*M193*(N193/100))</f>
        <v>2.6640000000000001</v>
      </c>
      <c r="P193" s="25"/>
      <c r="Q193" s="25">
        <f>TRUNC(P193*M193*N193/100)</f>
        <v>0</v>
      </c>
      <c r="R193" s="25"/>
      <c r="S193" s="15" t="s">
        <v>509</v>
      </c>
      <c r="T193" s="15"/>
      <c r="AD193" s="2">
        <f>O193</f>
        <v>2.6640000000000001</v>
      </c>
    </row>
    <row r="194" spans="2:33" ht="21.95" customHeight="1">
      <c r="B194" s="13" t="s">
        <v>464</v>
      </c>
      <c r="C194" s="13" t="s">
        <v>507</v>
      </c>
      <c r="D194" s="12"/>
      <c r="E194" s="12"/>
      <c r="F194" s="15"/>
      <c r="G194" s="15">
        <v>1</v>
      </c>
      <c r="H194" s="15">
        <f>IF(I194&lt;&gt;0, G194-I194, "")</f>
        <v>0</v>
      </c>
      <c r="I194" s="15">
        <v>1</v>
      </c>
      <c r="J194" s="15"/>
      <c r="K194" s="12" t="s">
        <v>449</v>
      </c>
      <c r="L194" s="15" t="s">
        <v>364</v>
      </c>
      <c r="M194" s="15">
        <v>0.48</v>
      </c>
      <c r="N194" s="15">
        <v>180</v>
      </c>
      <c r="O194" s="15">
        <f>IF(I194*M194=0, "", I194*M194*(N194/100))</f>
        <v>0.86399999999999999</v>
      </c>
      <c r="P194" s="25"/>
      <c r="Q194" s="25">
        <f>TRUNC(P194*M194*N194/100)</f>
        <v>0</v>
      </c>
      <c r="R194" s="25"/>
      <c r="S194" s="15" t="s">
        <v>509</v>
      </c>
      <c r="T194" s="15"/>
      <c r="AG194" s="2">
        <f>O194</f>
        <v>0.86399999999999999</v>
      </c>
    </row>
    <row r="195" spans="2:33" ht="21.95" customHeight="1">
      <c r="B195" s="13" t="s">
        <v>464</v>
      </c>
      <c r="C195" s="13" t="s">
        <v>357</v>
      </c>
      <c r="D195" s="12" t="s">
        <v>350</v>
      </c>
      <c r="E195" s="12" t="s">
        <v>358</v>
      </c>
      <c r="F195" s="15" t="s">
        <v>352</v>
      </c>
      <c r="G195" s="15">
        <f>IF(H195*I195/100+0.000005 &lt;1, TRUNC(H195*I195/100+0.000005, 옵션!$E$13), TRUNC(H195*I195/100+0.000005, 옵션!$E$13))</f>
        <v>2.6640000000000001</v>
      </c>
      <c r="H195" s="15">
        <f>옵션!$B$13</f>
        <v>100</v>
      </c>
      <c r="I195" s="15">
        <f>SUM(AD193:AD194)</f>
        <v>2.6640000000000001</v>
      </c>
      <c r="J195" s="15"/>
      <c r="K195" s="12"/>
      <c r="L195" s="15"/>
      <c r="M195" s="15"/>
      <c r="N195" s="15"/>
      <c r="O195" s="15" t="str">
        <f>IF(I195*M195=0, "", I195*M195*(N195/100))</f>
        <v/>
      </c>
      <c r="P195" s="25"/>
      <c r="Q195" s="25">
        <f>TRUNC(P195*M195*N195/100)</f>
        <v>0</v>
      </c>
      <c r="R195" s="25"/>
      <c r="S195" s="15"/>
      <c r="T195" s="15"/>
      <c r="Z195" s="2" t="s">
        <v>469</v>
      </c>
      <c r="AD195" s="2">
        <f>SUM(AD193:AD194)</f>
        <v>2.6640000000000001</v>
      </c>
      <c r="AG195" s="2">
        <f>SUM(AG193:AG194)</f>
        <v>0.86399999999999999</v>
      </c>
    </row>
    <row r="196" spans="2:33" ht="21.95" customHeight="1">
      <c r="B196" s="13" t="s">
        <v>464</v>
      </c>
      <c r="C196" s="13" t="s">
        <v>363</v>
      </c>
      <c r="D196" s="12" t="s">
        <v>350</v>
      </c>
      <c r="E196" s="12" t="s">
        <v>364</v>
      </c>
      <c r="F196" s="15" t="s">
        <v>352</v>
      </c>
      <c r="G196" s="15">
        <f>IF(H196*I196/100+0.000005 &lt;1, TRUNC(H196*I196/100+0.000005, 옵션!$E$13), TRUNC(H196*I196/100+0.000005, 옵션!$E$13))</f>
        <v>0.86399999999999999</v>
      </c>
      <c r="H196" s="15">
        <f>옵션!$B$13</f>
        <v>100</v>
      </c>
      <c r="I196" s="15">
        <f>SUM(AG193:AG194)</f>
        <v>0.86399999999999999</v>
      </c>
      <c r="J196" s="15"/>
      <c r="K196" s="12"/>
      <c r="L196" s="15"/>
      <c r="M196" s="15"/>
      <c r="N196" s="15"/>
      <c r="O196" s="15" t="str">
        <f>IF(I196*M196=0, "", I196*M196*(N196/100))</f>
        <v/>
      </c>
      <c r="P196" s="25"/>
      <c r="Q196" s="25">
        <f>TRUNC(P196*M196*N196/100)</f>
        <v>0</v>
      </c>
      <c r="R196" s="25"/>
      <c r="S196" s="15"/>
      <c r="T196" s="15"/>
    </row>
    <row r="197" spans="2:33" ht="21.95" customHeight="1">
      <c r="D197" s="12"/>
      <c r="E197" s="12"/>
      <c r="F197" s="15"/>
      <c r="G197" s="15"/>
      <c r="H197" s="15"/>
      <c r="I197" s="15"/>
      <c r="J197" s="15"/>
      <c r="K197" s="12"/>
      <c r="L197" s="15"/>
      <c r="M197" s="15"/>
      <c r="N197" s="15"/>
      <c r="O197" s="15"/>
      <c r="P197" s="25"/>
      <c r="Q197" s="25"/>
      <c r="R197" s="25"/>
      <c r="S197" s="15"/>
      <c r="T197" s="15"/>
    </row>
    <row r="198" spans="2:33" ht="21.95" customHeight="1">
      <c r="D198" s="12"/>
      <c r="E198" s="12"/>
      <c r="F198" s="15"/>
      <c r="G198" s="15"/>
      <c r="H198" s="15"/>
      <c r="I198" s="15"/>
      <c r="J198" s="15"/>
      <c r="K198" s="12"/>
      <c r="L198" s="15"/>
      <c r="M198" s="15"/>
      <c r="N198" s="15"/>
      <c r="O198" s="15"/>
      <c r="P198" s="25"/>
      <c r="Q198" s="25"/>
      <c r="R198" s="25"/>
      <c r="S198" s="15"/>
      <c r="T198" s="15"/>
    </row>
    <row r="199" spans="2:33" ht="21.95" customHeight="1">
      <c r="D199" s="12"/>
      <c r="E199" s="12"/>
      <c r="F199" s="15"/>
      <c r="G199" s="15"/>
      <c r="H199" s="15"/>
      <c r="I199" s="15"/>
      <c r="J199" s="15"/>
      <c r="K199" s="12"/>
      <c r="L199" s="15"/>
      <c r="M199" s="15"/>
      <c r="N199" s="15"/>
      <c r="O199" s="15"/>
      <c r="P199" s="25"/>
      <c r="Q199" s="25"/>
      <c r="R199" s="25"/>
      <c r="S199" s="15"/>
      <c r="T199" s="15"/>
    </row>
    <row r="200" spans="2:33" ht="21.95" customHeight="1">
      <c r="D200" s="12"/>
      <c r="E200" s="12"/>
      <c r="F200" s="15"/>
      <c r="G200" s="15"/>
      <c r="H200" s="15"/>
      <c r="I200" s="15"/>
      <c r="J200" s="15"/>
      <c r="K200" s="12"/>
      <c r="L200" s="15"/>
      <c r="M200" s="15"/>
      <c r="N200" s="15"/>
      <c r="O200" s="15"/>
      <c r="P200" s="25"/>
      <c r="Q200" s="25"/>
      <c r="R200" s="25"/>
      <c r="S200" s="15"/>
      <c r="T200" s="15"/>
    </row>
    <row r="201" spans="2:33" ht="21.95" customHeight="1">
      <c r="D201" s="12"/>
      <c r="E201" s="12"/>
      <c r="F201" s="15"/>
      <c r="G201" s="15"/>
      <c r="H201" s="15"/>
      <c r="I201" s="15"/>
      <c r="J201" s="15"/>
      <c r="K201" s="12"/>
      <c r="L201" s="15"/>
      <c r="M201" s="15"/>
      <c r="N201" s="15"/>
      <c r="O201" s="15"/>
      <c r="P201" s="25"/>
      <c r="Q201" s="25"/>
      <c r="R201" s="25"/>
      <c r="S201" s="15"/>
      <c r="T201" s="15"/>
    </row>
    <row r="202" spans="2:33" ht="21.95" customHeight="1">
      <c r="D202" s="12"/>
      <c r="E202" s="12"/>
      <c r="F202" s="15"/>
      <c r="G202" s="15"/>
      <c r="H202" s="15"/>
      <c r="I202" s="15"/>
      <c r="J202" s="15"/>
      <c r="K202" s="12"/>
      <c r="L202" s="15"/>
      <c r="M202" s="15"/>
      <c r="N202" s="15"/>
      <c r="O202" s="15"/>
      <c r="P202" s="25"/>
      <c r="Q202" s="25"/>
      <c r="R202" s="25"/>
      <c r="S202" s="15"/>
      <c r="T202" s="15"/>
    </row>
    <row r="203" spans="2:33" ht="21.95" customHeight="1">
      <c r="D203" s="12"/>
      <c r="E203" s="12"/>
      <c r="F203" s="15"/>
      <c r="G203" s="15"/>
      <c r="H203" s="15"/>
      <c r="I203" s="15"/>
      <c r="J203" s="15"/>
      <c r="K203" s="12"/>
      <c r="L203" s="15"/>
      <c r="M203" s="15"/>
      <c r="N203" s="15"/>
      <c r="O203" s="15"/>
      <c r="P203" s="25"/>
      <c r="Q203" s="25"/>
      <c r="R203" s="25"/>
      <c r="S203" s="15"/>
      <c r="T203" s="15"/>
    </row>
    <row r="204" spans="2:33" ht="21.95" customHeight="1">
      <c r="D204" s="12"/>
      <c r="E204" s="12"/>
      <c r="F204" s="15"/>
      <c r="G204" s="15"/>
      <c r="H204" s="15"/>
      <c r="I204" s="15"/>
      <c r="J204" s="15"/>
      <c r="K204" s="12"/>
      <c r="L204" s="15"/>
      <c r="M204" s="15"/>
      <c r="N204" s="15"/>
      <c r="O204" s="15"/>
      <c r="P204" s="25"/>
      <c r="Q204" s="25"/>
      <c r="R204" s="25"/>
      <c r="S204" s="15"/>
      <c r="T204" s="15"/>
    </row>
    <row r="205" spans="2:33" ht="21.95" customHeight="1">
      <c r="D205" s="12"/>
      <c r="E205" s="12"/>
      <c r="F205" s="15"/>
      <c r="G205" s="15"/>
      <c r="H205" s="15"/>
      <c r="I205" s="15"/>
      <c r="J205" s="15"/>
      <c r="K205" s="12"/>
      <c r="L205" s="15"/>
      <c r="M205" s="15"/>
      <c r="N205" s="15"/>
      <c r="O205" s="15"/>
      <c r="P205" s="25"/>
      <c r="Q205" s="25"/>
      <c r="R205" s="25"/>
      <c r="S205" s="15"/>
      <c r="T205" s="15"/>
    </row>
    <row r="206" spans="2:33" ht="21.95" customHeight="1">
      <c r="D206" s="12"/>
      <c r="E206" s="12"/>
      <c r="F206" s="15"/>
      <c r="G206" s="15"/>
      <c r="H206" s="15"/>
      <c r="I206" s="15"/>
      <c r="J206" s="15"/>
      <c r="K206" s="12"/>
      <c r="L206" s="15"/>
      <c r="M206" s="15"/>
      <c r="N206" s="15"/>
      <c r="O206" s="15"/>
      <c r="P206" s="25"/>
      <c r="Q206" s="25"/>
      <c r="R206" s="25"/>
      <c r="S206" s="15"/>
      <c r="T206" s="15"/>
    </row>
    <row r="207" spans="2:33" ht="21.95" customHeight="1">
      <c r="D207" s="12"/>
      <c r="E207" s="12"/>
      <c r="F207" s="15"/>
      <c r="G207" s="15"/>
      <c r="H207" s="15"/>
      <c r="I207" s="15"/>
      <c r="J207" s="15"/>
      <c r="K207" s="12"/>
      <c r="L207" s="15"/>
      <c r="M207" s="15"/>
      <c r="N207" s="15"/>
      <c r="O207" s="15"/>
      <c r="P207" s="25"/>
      <c r="Q207" s="25"/>
      <c r="R207" s="25"/>
      <c r="S207" s="15"/>
      <c r="T207" s="15"/>
    </row>
    <row r="208" spans="2:33" ht="21.95" customHeight="1">
      <c r="D208" s="12"/>
      <c r="E208" s="12"/>
      <c r="F208" s="15"/>
      <c r="G208" s="15"/>
      <c r="H208" s="15"/>
      <c r="I208" s="15"/>
      <c r="J208" s="15"/>
      <c r="K208" s="12"/>
      <c r="L208" s="15"/>
      <c r="M208" s="15"/>
      <c r="N208" s="15"/>
      <c r="O208" s="15"/>
      <c r="P208" s="25"/>
      <c r="Q208" s="25"/>
      <c r="R208" s="25"/>
      <c r="S208" s="15"/>
      <c r="T208" s="15"/>
    </row>
    <row r="209" spans="4:20" ht="21.95" customHeight="1">
      <c r="D209" s="12"/>
      <c r="E209" s="12"/>
      <c r="F209" s="15"/>
      <c r="G209" s="15"/>
      <c r="H209" s="15"/>
      <c r="I209" s="15"/>
      <c r="J209" s="15"/>
      <c r="K209" s="12"/>
      <c r="L209" s="15"/>
      <c r="M209" s="15"/>
      <c r="N209" s="15"/>
      <c r="O209" s="15"/>
      <c r="P209" s="25"/>
      <c r="Q209" s="25"/>
      <c r="R209" s="25"/>
      <c r="S209" s="15"/>
      <c r="T209" s="15"/>
    </row>
    <row r="210" spans="4:20" ht="21.95" customHeight="1">
      <c r="D210" s="12"/>
      <c r="E210" s="12"/>
      <c r="F210" s="15"/>
      <c r="G210" s="15"/>
      <c r="H210" s="15"/>
      <c r="I210" s="15"/>
      <c r="J210" s="15"/>
      <c r="K210" s="12"/>
      <c r="L210" s="15"/>
      <c r="M210" s="15"/>
      <c r="N210" s="15"/>
      <c r="O210" s="15"/>
      <c r="P210" s="25"/>
      <c r="Q210" s="25"/>
      <c r="R210" s="25"/>
      <c r="S210" s="15"/>
      <c r="T210" s="15"/>
    </row>
    <row r="211" spans="4:20" ht="21.95" customHeight="1">
      <c r="D211" s="12"/>
      <c r="E211" s="12"/>
      <c r="F211" s="15"/>
      <c r="G211" s="15"/>
      <c r="H211" s="15"/>
      <c r="I211" s="15"/>
      <c r="J211" s="15"/>
      <c r="K211" s="12"/>
      <c r="L211" s="15"/>
      <c r="M211" s="15"/>
      <c r="N211" s="15"/>
      <c r="O211" s="15"/>
      <c r="P211" s="25"/>
      <c r="Q211" s="25"/>
      <c r="R211" s="25"/>
      <c r="S211" s="15"/>
      <c r="T211" s="15"/>
    </row>
  </sheetData>
  <mergeCells count="60">
    <mergeCell ref="D187:T187"/>
    <mergeCell ref="D192:T192"/>
    <mergeCell ref="D155:T155"/>
    <mergeCell ref="D163:T163"/>
    <mergeCell ref="D169:T169"/>
    <mergeCell ref="D175:T175"/>
    <mergeCell ref="D182:T182"/>
    <mergeCell ref="D134:T134"/>
    <mergeCell ref="D139:T139"/>
    <mergeCell ref="D144:T144"/>
    <mergeCell ref="D149:T149"/>
    <mergeCell ref="D152:T152"/>
    <mergeCell ref="D113:T113"/>
    <mergeCell ref="D116:T116"/>
    <mergeCell ref="D119:T119"/>
    <mergeCell ref="D124:T124"/>
    <mergeCell ref="D129:T129"/>
    <mergeCell ref="D98:T98"/>
    <mergeCell ref="D101:T101"/>
    <mergeCell ref="D104:T104"/>
    <mergeCell ref="D107:T107"/>
    <mergeCell ref="D110:T110"/>
    <mergeCell ref="D83:T83"/>
    <mergeCell ref="D86:T86"/>
    <mergeCell ref="D89:T89"/>
    <mergeCell ref="D92:T92"/>
    <mergeCell ref="D95:T95"/>
    <mergeCell ref="D66:T66"/>
    <mergeCell ref="D71:T71"/>
    <mergeCell ref="D74:T74"/>
    <mergeCell ref="D77:T77"/>
    <mergeCell ref="D80:T80"/>
    <mergeCell ref="D47:T47"/>
    <mergeCell ref="D52:T52"/>
    <mergeCell ref="D55:T55"/>
    <mergeCell ref="D58:T58"/>
    <mergeCell ref="D61:T61"/>
    <mergeCell ref="D19:T19"/>
    <mergeCell ref="D31:T31"/>
    <mergeCell ref="D34:T34"/>
    <mergeCell ref="D37:T37"/>
    <mergeCell ref="D42:T42"/>
    <mergeCell ref="D4:T4"/>
    <mergeCell ref="D7:T7"/>
    <mergeCell ref="D10:T10"/>
    <mergeCell ref="D13:T13"/>
    <mergeCell ref="D16:T16"/>
    <mergeCell ref="D1:O1"/>
    <mergeCell ref="S2:S3"/>
    <mergeCell ref="K2:K3"/>
    <mergeCell ref="P2:R2"/>
    <mergeCell ref="T2:T3"/>
    <mergeCell ref="L2:O2"/>
    <mergeCell ref="G2:J2"/>
    <mergeCell ref="A2:A3"/>
    <mergeCell ref="B2:B3"/>
    <mergeCell ref="E2:E3"/>
    <mergeCell ref="F2:F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81"/>
  <sheetViews>
    <sheetView showZeros="0" topLeftCell="C1" zoomScaleNormal="100" workbookViewId="0">
      <pane ySplit="3" topLeftCell="A4" activePane="bottomLeft" state="frozen"/>
      <selection activeCell="D4" sqref="D4:Q4"/>
      <selection pane="bottomLeft" activeCell="E23" sqref="E23"/>
    </sheetView>
  </sheetViews>
  <sheetFormatPr defaultRowHeight="21.6" customHeight="1"/>
  <cols>
    <col min="1" max="1" width="6.6640625" style="20" hidden="1" customWidth="1"/>
    <col min="2" max="2" width="8.5546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4.6640625" style="23" customWidth="1"/>
    <col min="13" max="13" width="12.33203125" style="2" customWidth="1"/>
    <col min="14" max="16384" width="8.88671875" style="2"/>
  </cols>
  <sheetData>
    <row r="1" spans="1:13" ht="21.6" customHeight="1">
      <c r="B1" s="13" t="s">
        <v>453</v>
      </c>
      <c r="C1" s="197" t="s">
        <v>947</v>
      </c>
      <c r="D1" s="197"/>
      <c r="E1" s="197"/>
      <c r="F1" s="197"/>
      <c r="G1" s="197"/>
      <c r="H1" s="197"/>
      <c r="K1" s="201"/>
      <c r="L1" s="201"/>
    </row>
    <row r="2" spans="1:13" s="9" customFormat="1" ht="21.6" customHeight="1">
      <c r="A2" s="14" t="s">
        <v>39</v>
      </c>
      <c r="B2" s="35" t="s">
        <v>42</v>
      </c>
      <c r="C2" s="185" t="s">
        <v>18</v>
      </c>
      <c r="D2" s="185" t="s">
        <v>45</v>
      </c>
      <c r="E2" s="185" t="s">
        <v>46</v>
      </c>
      <c r="F2" s="186" t="s">
        <v>0</v>
      </c>
      <c r="G2" s="186" t="s">
        <v>1</v>
      </c>
      <c r="H2" s="181" t="s">
        <v>25</v>
      </c>
      <c r="I2" s="181" t="s">
        <v>26</v>
      </c>
      <c r="J2" s="181" t="s">
        <v>27</v>
      </c>
      <c r="K2" s="181" t="s">
        <v>28</v>
      </c>
      <c r="L2" s="181" t="s">
        <v>8</v>
      </c>
      <c r="M2" s="186" t="s">
        <v>43</v>
      </c>
    </row>
    <row r="3" spans="1:13" ht="21.6" customHeight="1">
      <c r="C3" s="198"/>
      <c r="D3" s="198"/>
      <c r="E3" s="198"/>
      <c r="F3" s="199"/>
      <c r="G3" s="200"/>
      <c r="H3" s="200"/>
      <c r="I3" s="200"/>
      <c r="J3" s="200"/>
      <c r="K3" s="200"/>
      <c r="L3" s="200"/>
      <c r="M3" s="200"/>
    </row>
    <row r="4" spans="1:13" ht="21.6" customHeight="1">
      <c r="B4" s="13" t="s">
        <v>372</v>
      </c>
      <c r="C4" s="12" t="s">
        <v>118</v>
      </c>
      <c r="D4" s="12" t="s">
        <v>119</v>
      </c>
      <c r="E4" s="12" t="s">
        <v>120</v>
      </c>
      <c r="F4" s="19" t="s">
        <v>121</v>
      </c>
      <c r="G4" s="15">
        <v>4.4000000000000004</v>
      </c>
      <c r="H4" s="25">
        <f>ROUNDDOWN(단가조사!G4*옵션!$D$11, 0)</f>
        <v>294</v>
      </c>
      <c r="I4" s="25"/>
      <c r="J4" s="25"/>
      <c r="K4" s="25"/>
      <c r="L4" s="25">
        <f t="shared" ref="L4:L35" si="0">SUM(H4,I4,J4)</f>
        <v>294</v>
      </c>
      <c r="M4" s="15"/>
    </row>
    <row r="5" spans="1:13" ht="21.6" customHeight="1">
      <c r="B5" s="13" t="s">
        <v>373</v>
      </c>
      <c r="C5" s="12" t="s">
        <v>118</v>
      </c>
      <c r="D5" s="12" t="s">
        <v>119</v>
      </c>
      <c r="E5" s="12" t="s">
        <v>120</v>
      </c>
      <c r="F5" s="19" t="s">
        <v>121</v>
      </c>
      <c r="G5" s="15">
        <v>31.93</v>
      </c>
      <c r="H5" s="25">
        <f>ROUNDDOWN(단가조사!G5*옵션!$D$11, 0)</f>
        <v>294</v>
      </c>
      <c r="I5" s="25"/>
      <c r="J5" s="25"/>
      <c r="K5" s="25"/>
      <c r="L5" s="25">
        <f t="shared" si="0"/>
        <v>294</v>
      </c>
      <c r="M5" s="15"/>
    </row>
    <row r="6" spans="1:13" ht="21.6" customHeight="1">
      <c r="B6" s="13" t="s">
        <v>374</v>
      </c>
      <c r="C6" s="12" t="s">
        <v>125</v>
      </c>
      <c r="D6" s="12" t="s">
        <v>126</v>
      </c>
      <c r="E6" s="12" t="s">
        <v>127</v>
      </c>
      <c r="F6" s="19" t="s">
        <v>121</v>
      </c>
      <c r="G6" s="15">
        <v>409.94</v>
      </c>
      <c r="H6" s="25">
        <f>ROUNDDOWN(단가조사!G6*옵션!$D$11, 0)</f>
        <v>343</v>
      </c>
      <c r="I6" s="25"/>
      <c r="J6" s="25"/>
      <c r="K6" s="25"/>
      <c r="L6" s="25">
        <f t="shared" si="0"/>
        <v>343</v>
      </c>
      <c r="M6" s="15"/>
    </row>
    <row r="7" spans="1:13" ht="21.6" customHeight="1">
      <c r="B7" s="13" t="s">
        <v>375</v>
      </c>
      <c r="C7" s="12" t="s">
        <v>131</v>
      </c>
      <c r="D7" s="12" t="s">
        <v>126</v>
      </c>
      <c r="E7" s="12" t="s">
        <v>132</v>
      </c>
      <c r="F7" s="19" t="s">
        <v>121</v>
      </c>
      <c r="G7" s="15">
        <v>88.58</v>
      </c>
      <c r="H7" s="25">
        <f>ROUNDDOWN(단가조사!G7*옵션!$D$11, 0)</f>
        <v>523</v>
      </c>
      <c r="I7" s="25"/>
      <c r="J7" s="25"/>
      <c r="K7" s="25"/>
      <c r="L7" s="25">
        <f t="shared" si="0"/>
        <v>523</v>
      </c>
      <c r="M7" s="15"/>
    </row>
    <row r="8" spans="1:13" ht="21.6" customHeight="1">
      <c r="B8" s="13" t="s">
        <v>376</v>
      </c>
      <c r="C8" s="12" t="s">
        <v>133</v>
      </c>
      <c r="D8" s="12" t="s">
        <v>134</v>
      </c>
      <c r="E8" s="12" t="s">
        <v>135</v>
      </c>
      <c r="F8" s="19" t="s">
        <v>136</v>
      </c>
      <c r="G8" s="15">
        <v>12</v>
      </c>
      <c r="H8" s="25">
        <f>ROUNDDOWN(단가조사!G8*옵션!$D$11, 0)</f>
        <v>12750</v>
      </c>
      <c r="I8" s="25"/>
      <c r="J8" s="25"/>
      <c r="K8" s="25"/>
      <c r="L8" s="25">
        <f t="shared" si="0"/>
        <v>12750</v>
      </c>
      <c r="M8" s="15"/>
    </row>
    <row r="9" spans="1:13" ht="21.6" customHeight="1">
      <c r="B9" s="13" t="s">
        <v>377</v>
      </c>
      <c r="C9" s="12" t="s">
        <v>138</v>
      </c>
      <c r="D9" s="12" t="s">
        <v>134</v>
      </c>
      <c r="E9" s="12" t="s">
        <v>139</v>
      </c>
      <c r="F9" s="19" t="s">
        <v>136</v>
      </c>
      <c r="G9" s="15">
        <v>2</v>
      </c>
      <c r="H9" s="25">
        <f>ROUNDDOWN(단가조사!G9*옵션!$D$11, 0)</f>
        <v>33750</v>
      </c>
      <c r="I9" s="25"/>
      <c r="J9" s="25"/>
      <c r="K9" s="25"/>
      <c r="L9" s="25">
        <f t="shared" si="0"/>
        <v>33750</v>
      </c>
      <c r="M9" s="15"/>
    </row>
    <row r="10" spans="1:13" ht="21.6" customHeight="1">
      <c r="B10" s="13" t="s">
        <v>378</v>
      </c>
      <c r="C10" s="12" t="s">
        <v>140</v>
      </c>
      <c r="D10" s="12" t="s">
        <v>141</v>
      </c>
      <c r="E10" s="12" t="s">
        <v>142</v>
      </c>
      <c r="F10" s="19" t="s">
        <v>143</v>
      </c>
      <c r="G10" s="15">
        <v>13</v>
      </c>
      <c r="H10" s="25">
        <f>ROUNDDOWN(단가조사!G10*옵션!$D$11, 0)</f>
        <v>583</v>
      </c>
      <c r="I10" s="25"/>
      <c r="J10" s="25"/>
      <c r="K10" s="25"/>
      <c r="L10" s="25">
        <f t="shared" si="0"/>
        <v>583</v>
      </c>
      <c r="M10" s="15"/>
    </row>
    <row r="11" spans="1:13" ht="21.6" customHeight="1">
      <c r="B11" s="13" t="s">
        <v>379</v>
      </c>
      <c r="C11" s="12" t="s">
        <v>147</v>
      </c>
      <c r="D11" s="12" t="s">
        <v>148</v>
      </c>
      <c r="E11" s="12" t="s">
        <v>149</v>
      </c>
      <c r="F11" s="19" t="s">
        <v>143</v>
      </c>
      <c r="G11" s="15">
        <v>9</v>
      </c>
      <c r="H11" s="25">
        <f>ROUNDDOWN(단가조사!G11*옵션!$D$11, 0)</f>
        <v>2854</v>
      </c>
      <c r="I11" s="25"/>
      <c r="J11" s="25"/>
      <c r="K11" s="25"/>
      <c r="L11" s="25">
        <f t="shared" si="0"/>
        <v>2854</v>
      </c>
      <c r="M11" s="15"/>
    </row>
    <row r="12" spans="1:13" ht="21.6" customHeight="1">
      <c r="B12" s="13" t="s">
        <v>380</v>
      </c>
      <c r="C12" s="12" t="s">
        <v>150</v>
      </c>
      <c r="D12" s="12" t="s">
        <v>151</v>
      </c>
      <c r="E12" s="12" t="s">
        <v>152</v>
      </c>
      <c r="F12" s="19" t="s">
        <v>121</v>
      </c>
      <c r="G12" s="15">
        <v>4.2</v>
      </c>
      <c r="H12" s="25">
        <f>ROUNDDOWN(단가조사!G12*옵션!$D$11, 0)</f>
        <v>30870</v>
      </c>
      <c r="I12" s="25"/>
      <c r="J12" s="25"/>
      <c r="K12" s="25"/>
      <c r="L12" s="25">
        <f t="shared" si="0"/>
        <v>30870</v>
      </c>
      <c r="M12" s="15"/>
    </row>
    <row r="13" spans="1:13" ht="21.6" customHeight="1">
      <c r="B13" s="13" t="s">
        <v>381</v>
      </c>
      <c r="C13" s="12" t="s">
        <v>156</v>
      </c>
      <c r="D13" s="12" t="s">
        <v>157</v>
      </c>
      <c r="E13" s="12" t="s">
        <v>158</v>
      </c>
      <c r="F13" s="19" t="s">
        <v>143</v>
      </c>
      <c r="G13" s="15">
        <v>116</v>
      </c>
      <c r="H13" s="25">
        <f>ROUNDDOWN(단가조사!G13*옵션!$D$11, 0)</f>
        <v>330</v>
      </c>
      <c r="I13" s="25"/>
      <c r="J13" s="25"/>
      <c r="K13" s="25"/>
      <c r="L13" s="25">
        <f t="shared" si="0"/>
        <v>330</v>
      </c>
      <c r="M13" s="15"/>
    </row>
    <row r="14" spans="1:13" ht="21.6" customHeight="1">
      <c r="B14" s="13" t="s">
        <v>382</v>
      </c>
      <c r="C14" s="12" t="s">
        <v>162</v>
      </c>
      <c r="D14" s="12" t="s">
        <v>157</v>
      </c>
      <c r="E14" s="12" t="s">
        <v>163</v>
      </c>
      <c r="F14" s="19" t="s">
        <v>143</v>
      </c>
      <c r="G14" s="15">
        <v>100</v>
      </c>
      <c r="H14" s="25">
        <f>ROUNDDOWN(단가조사!G14*옵션!$D$11, 0)</f>
        <v>353</v>
      </c>
      <c r="I14" s="25"/>
      <c r="J14" s="25"/>
      <c r="K14" s="25"/>
      <c r="L14" s="25">
        <f t="shared" si="0"/>
        <v>353</v>
      </c>
      <c r="M14" s="15"/>
    </row>
    <row r="15" spans="1:13" ht="21.6" customHeight="1">
      <c r="B15" s="13" t="s">
        <v>383</v>
      </c>
      <c r="C15" s="12" t="s">
        <v>164</v>
      </c>
      <c r="D15" s="12" t="s">
        <v>157</v>
      </c>
      <c r="E15" s="12" t="s">
        <v>165</v>
      </c>
      <c r="F15" s="19" t="s">
        <v>143</v>
      </c>
      <c r="G15" s="15">
        <v>33</v>
      </c>
      <c r="H15" s="25">
        <f>ROUNDDOWN(단가조사!G15*옵션!$D$11, 0)</f>
        <v>378</v>
      </c>
      <c r="I15" s="25"/>
      <c r="J15" s="25"/>
      <c r="K15" s="25"/>
      <c r="L15" s="25">
        <f t="shared" si="0"/>
        <v>378</v>
      </c>
      <c r="M15" s="15"/>
    </row>
    <row r="16" spans="1:13" ht="21.6" customHeight="1">
      <c r="B16" s="13" t="s">
        <v>384</v>
      </c>
      <c r="C16" s="12" t="s">
        <v>166</v>
      </c>
      <c r="D16" s="12" t="s">
        <v>157</v>
      </c>
      <c r="E16" s="12" t="s">
        <v>167</v>
      </c>
      <c r="F16" s="19" t="s">
        <v>168</v>
      </c>
      <c r="G16" s="15">
        <v>2</v>
      </c>
      <c r="H16" s="25">
        <f>ROUNDDOWN(단가조사!G16*옵션!$D$11, 0)</f>
        <v>88</v>
      </c>
      <c r="I16" s="25"/>
      <c r="J16" s="25"/>
      <c r="K16" s="25"/>
      <c r="L16" s="25">
        <f t="shared" si="0"/>
        <v>88</v>
      </c>
      <c r="M16" s="15"/>
    </row>
    <row r="17" spans="2:13" ht="21.6" customHeight="1">
      <c r="B17" s="13" t="s">
        <v>385</v>
      </c>
      <c r="C17" s="12" t="s">
        <v>169</v>
      </c>
      <c r="D17" s="12" t="s">
        <v>157</v>
      </c>
      <c r="E17" s="12" t="s">
        <v>170</v>
      </c>
      <c r="F17" s="19" t="s">
        <v>168</v>
      </c>
      <c r="G17" s="15">
        <v>57</v>
      </c>
      <c r="H17" s="25">
        <f>ROUNDDOWN(단가조사!G17*옵션!$D$11, 0)</f>
        <v>93</v>
      </c>
      <c r="I17" s="25"/>
      <c r="J17" s="25"/>
      <c r="K17" s="25"/>
      <c r="L17" s="25">
        <f t="shared" si="0"/>
        <v>93</v>
      </c>
      <c r="M17" s="15"/>
    </row>
    <row r="18" spans="2:13" ht="21.6" customHeight="1">
      <c r="B18" s="13" t="s">
        <v>386</v>
      </c>
      <c r="C18" s="12" t="s">
        <v>171</v>
      </c>
      <c r="D18" s="12" t="s">
        <v>157</v>
      </c>
      <c r="E18" s="12" t="s">
        <v>172</v>
      </c>
      <c r="F18" s="19" t="s">
        <v>168</v>
      </c>
      <c r="G18" s="15">
        <v>14</v>
      </c>
      <c r="H18" s="25">
        <f>ROUNDDOWN(단가조사!G18*옵션!$D$11, 0)</f>
        <v>124</v>
      </c>
      <c r="I18" s="25"/>
      <c r="J18" s="25"/>
      <c r="K18" s="25"/>
      <c r="L18" s="25">
        <f t="shared" si="0"/>
        <v>124</v>
      </c>
      <c r="M18" s="15"/>
    </row>
    <row r="19" spans="2:13" ht="21.6" customHeight="1">
      <c r="B19" s="13" t="s">
        <v>387</v>
      </c>
      <c r="C19" s="12" t="s">
        <v>173</v>
      </c>
      <c r="D19" s="12" t="s">
        <v>157</v>
      </c>
      <c r="E19" s="12" t="s">
        <v>174</v>
      </c>
      <c r="F19" s="19" t="s">
        <v>168</v>
      </c>
      <c r="G19" s="15">
        <v>4</v>
      </c>
      <c r="H19" s="25">
        <f>ROUNDDOWN(단가조사!G19*옵션!$D$11, 0)</f>
        <v>155</v>
      </c>
      <c r="I19" s="25"/>
      <c r="J19" s="25"/>
      <c r="K19" s="25"/>
      <c r="L19" s="25">
        <f t="shared" si="0"/>
        <v>155</v>
      </c>
      <c r="M19" s="15"/>
    </row>
    <row r="20" spans="2:13" ht="21.6" customHeight="1">
      <c r="B20" s="13" t="s">
        <v>388</v>
      </c>
      <c r="C20" s="12" t="s">
        <v>175</v>
      </c>
      <c r="D20" s="12" t="s">
        <v>176</v>
      </c>
      <c r="E20" s="12" t="s">
        <v>177</v>
      </c>
      <c r="F20" s="19" t="s">
        <v>143</v>
      </c>
      <c r="G20" s="15">
        <v>249</v>
      </c>
      <c r="H20" s="25">
        <f>ROUNDDOWN(단가조사!G20*옵션!$D$11, 0)</f>
        <v>100</v>
      </c>
      <c r="I20" s="25"/>
      <c r="J20" s="25"/>
      <c r="K20" s="25"/>
      <c r="L20" s="25">
        <f t="shared" si="0"/>
        <v>100</v>
      </c>
      <c r="M20" s="15"/>
    </row>
    <row r="21" spans="2:13" ht="21.6" customHeight="1">
      <c r="B21" s="13" t="s">
        <v>389</v>
      </c>
      <c r="C21" s="12" t="s">
        <v>179</v>
      </c>
      <c r="D21" s="12" t="s">
        <v>180</v>
      </c>
      <c r="E21" s="12" t="s">
        <v>181</v>
      </c>
      <c r="F21" s="19" t="s">
        <v>143</v>
      </c>
      <c r="G21" s="15">
        <v>249</v>
      </c>
      <c r="H21" s="25">
        <f>ROUNDDOWN(단가조사!G21*옵션!$D$11, 0)</f>
        <v>1017</v>
      </c>
      <c r="I21" s="25"/>
      <c r="J21" s="25"/>
      <c r="K21" s="25"/>
      <c r="L21" s="25">
        <f t="shared" si="0"/>
        <v>1017</v>
      </c>
      <c r="M21" s="15"/>
    </row>
    <row r="22" spans="2:13" ht="21.6" customHeight="1">
      <c r="B22" s="13" t="s">
        <v>390</v>
      </c>
      <c r="C22" s="12" t="s">
        <v>184</v>
      </c>
      <c r="D22" s="12" t="s">
        <v>185</v>
      </c>
      <c r="E22" s="12" t="s">
        <v>186</v>
      </c>
      <c r="F22" s="19" t="s">
        <v>121</v>
      </c>
      <c r="G22" s="15">
        <v>133.30000000000001</v>
      </c>
      <c r="H22" s="25">
        <f>ROUNDDOWN(단가조사!G22*옵션!$D$11, 0)</f>
        <v>896</v>
      </c>
      <c r="I22" s="25"/>
      <c r="J22" s="25"/>
      <c r="K22" s="25"/>
      <c r="L22" s="25">
        <f t="shared" si="0"/>
        <v>896</v>
      </c>
      <c r="M22" s="15"/>
    </row>
    <row r="23" spans="2:13" ht="21.6" customHeight="1">
      <c r="B23" s="13" t="s">
        <v>391</v>
      </c>
      <c r="C23" s="12" t="s">
        <v>190</v>
      </c>
      <c r="D23" s="12" t="s">
        <v>185</v>
      </c>
      <c r="E23" s="12" t="s">
        <v>191</v>
      </c>
      <c r="F23" s="19" t="s">
        <v>121</v>
      </c>
      <c r="G23" s="15">
        <v>5</v>
      </c>
      <c r="H23" s="25">
        <f>ROUNDDOWN(단가조사!G23*옵션!$D$11, 0)</f>
        <v>4487</v>
      </c>
      <c r="I23" s="25"/>
      <c r="J23" s="25"/>
      <c r="K23" s="25"/>
      <c r="L23" s="25">
        <f t="shared" si="0"/>
        <v>4487</v>
      </c>
      <c r="M23" s="15"/>
    </row>
    <row r="24" spans="2:13" ht="21.6" customHeight="1">
      <c r="B24" s="13" t="s">
        <v>392</v>
      </c>
      <c r="C24" s="12" t="s">
        <v>192</v>
      </c>
      <c r="D24" s="12" t="s">
        <v>193</v>
      </c>
      <c r="E24" s="12" t="s">
        <v>194</v>
      </c>
      <c r="F24" s="19" t="s">
        <v>121</v>
      </c>
      <c r="G24" s="15">
        <v>119.325</v>
      </c>
      <c r="H24" s="25">
        <f>ROUNDDOWN(단가조사!G24*옵션!$D$11, 0)</f>
        <v>1120</v>
      </c>
      <c r="I24" s="25"/>
      <c r="J24" s="25"/>
      <c r="K24" s="25"/>
      <c r="L24" s="25">
        <f t="shared" si="0"/>
        <v>1120</v>
      </c>
      <c r="M24" s="15"/>
    </row>
    <row r="25" spans="2:13" ht="21.6" customHeight="1">
      <c r="B25" s="13" t="s">
        <v>393</v>
      </c>
      <c r="C25" s="12" t="s">
        <v>196</v>
      </c>
      <c r="D25" s="12" t="s">
        <v>193</v>
      </c>
      <c r="E25" s="12" t="s">
        <v>197</v>
      </c>
      <c r="F25" s="19" t="s">
        <v>121</v>
      </c>
      <c r="G25" s="15">
        <v>320.35000000000002</v>
      </c>
      <c r="H25" s="25">
        <f>ROUNDDOWN(단가조사!G25*옵션!$D$11, 0)</f>
        <v>2469</v>
      </c>
      <c r="I25" s="25"/>
      <c r="J25" s="25"/>
      <c r="K25" s="25"/>
      <c r="L25" s="25">
        <f t="shared" si="0"/>
        <v>2469</v>
      </c>
      <c r="M25" s="15"/>
    </row>
    <row r="26" spans="2:13" ht="21.6" customHeight="1">
      <c r="B26" s="13" t="s">
        <v>394</v>
      </c>
      <c r="C26" s="12" t="s">
        <v>200</v>
      </c>
      <c r="D26" s="12" t="s">
        <v>193</v>
      </c>
      <c r="E26" s="12" t="s">
        <v>201</v>
      </c>
      <c r="F26" s="19" t="s">
        <v>121</v>
      </c>
      <c r="G26" s="15">
        <v>606.29999999999995</v>
      </c>
      <c r="H26" s="25">
        <f>ROUNDDOWN(단가조사!G26*옵션!$D$11, 0)</f>
        <v>418</v>
      </c>
      <c r="I26" s="25"/>
      <c r="J26" s="25"/>
      <c r="K26" s="25"/>
      <c r="L26" s="25">
        <f t="shared" si="0"/>
        <v>418</v>
      </c>
      <c r="M26" s="15"/>
    </row>
    <row r="27" spans="2:13" ht="21.6" customHeight="1">
      <c r="B27" s="13" t="s">
        <v>395</v>
      </c>
      <c r="C27" s="12" t="s">
        <v>202</v>
      </c>
      <c r="D27" s="12" t="s">
        <v>203</v>
      </c>
      <c r="E27" s="12" t="s">
        <v>204</v>
      </c>
      <c r="F27" s="19" t="s">
        <v>121</v>
      </c>
      <c r="G27" s="15">
        <v>494.4</v>
      </c>
      <c r="H27" s="25">
        <f>ROUNDDOWN(단가조사!G27*옵션!$D$11, 0)</f>
        <v>852</v>
      </c>
      <c r="I27" s="25"/>
      <c r="J27" s="25"/>
      <c r="K27" s="25"/>
      <c r="L27" s="25">
        <f t="shared" si="0"/>
        <v>852</v>
      </c>
      <c r="M27" s="15"/>
    </row>
    <row r="28" spans="2:13" ht="21.6" customHeight="1">
      <c r="B28" s="13" t="s">
        <v>396</v>
      </c>
      <c r="C28" s="12" t="s">
        <v>207</v>
      </c>
      <c r="D28" s="12" t="s">
        <v>208</v>
      </c>
      <c r="E28" s="12" t="s">
        <v>204</v>
      </c>
      <c r="F28" s="19" t="s">
        <v>121</v>
      </c>
      <c r="G28" s="15">
        <v>160.17500000000001</v>
      </c>
      <c r="H28" s="25">
        <f>ROUNDDOWN(단가조사!G28*옵션!$D$11, 0)</f>
        <v>852</v>
      </c>
      <c r="I28" s="25"/>
      <c r="J28" s="25"/>
      <c r="K28" s="25"/>
      <c r="L28" s="25">
        <f t="shared" si="0"/>
        <v>852</v>
      </c>
      <c r="M28" s="15"/>
    </row>
    <row r="29" spans="2:13" ht="21.6" customHeight="1">
      <c r="B29" s="13" t="s">
        <v>397</v>
      </c>
      <c r="C29" s="12" t="s">
        <v>209</v>
      </c>
      <c r="D29" s="12" t="s">
        <v>210</v>
      </c>
      <c r="E29" s="12" t="s">
        <v>211</v>
      </c>
      <c r="F29" s="19" t="s">
        <v>143</v>
      </c>
      <c r="G29" s="15">
        <v>1</v>
      </c>
      <c r="H29" s="25">
        <f>ROUNDDOWN(단가조사!G29*옵션!$D$11, 0)</f>
        <v>1457</v>
      </c>
      <c r="I29" s="25"/>
      <c r="J29" s="25"/>
      <c r="K29" s="25"/>
      <c r="L29" s="25">
        <f t="shared" si="0"/>
        <v>1457</v>
      </c>
      <c r="M29" s="15"/>
    </row>
    <row r="30" spans="2:13" ht="21.6" customHeight="1">
      <c r="B30" s="13" t="s">
        <v>398</v>
      </c>
      <c r="C30" s="12" t="s">
        <v>215</v>
      </c>
      <c r="D30" s="12" t="s">
        <v>216</v>
      </c>
      <c r="E30" s="12" t="s">
        <v>217</v>
      </c>
      <c r="F30" s="19" t="s">
        <v>143</v>
      </c>
      <c r="G30" s="15">
        <v>13</v>
      </c>
      <c r="H30" s="25">
        <f>ROUNDDOWN(단가조사!G30*옵션!$D$11, 0)</f>
        <v>5460</v>
      </c>
      <c r="I30" s="25"/>
      <c r="J30" s="25"/>
      <c r="K30" s="25"/>
      <c r="L30" s="25">
        <f t="shared" si="0"/>
        <v>5460</v>
      </c>
      <c r="M30" s="15"/>
    </row>
    <row r="31" spans="2:13" ht="21.6" customHeight="1">
      <c r="B31" s="13" t="s">
        <v>399</v>
      </c>
      <c r="C31" s="12" t="s">
        <v>219</v>
      </c>
      <c r="D31" s="12" t="s">
        <v>216</v>
      </c>
      <c r="E31" s="12" t="s">
        <v>220</v>
      </c>
      <c r="F31" s="19" t="s">
        <v>143</v>
      </c>
      <c r="G31" s="15">
        <v>26</v>
      </c>
      <c r="H31" s="25">
        <f>ROUNDDOWN(단가조사!G31*옵션!$D$11, 0)</f>
        <v>110</v>
      </c>
      <c r="I31" s="25"/>
      <c r="J31" s="25"/>
      <c r="K31" s="25"/>
      <c r="L31" s="25">
        <f t="shared" si="0"/>
        <v>110</v>
      </c>
      <c r="M31" s="15"/>
    </row>
    <row r="32" spans="2:13" ht="21.6" customHeight="1">
      <c r="B32" s="13" t="s">
        <v>400</v>
      </c>
      <c r="C32" s="12" t="s">
        <v>221</v>
      </c>
      <c r="D32" s="12" t="s">
        <v>222</v>
      </c>
      <c r="E32" s="12" t="s">
        <v>223</v>
      </c>
      <c r="F32" s="19" t="s">
        <v>224</v>
      </c>
      <c r="G32" s="15">
        <v>0.38</v>
      </c>
      <c r="H32" s="25">
        <f>ROUNDDOWN(단가조사!G32*옵션!$D$11, 0)</f>
        <v>45230</v>
      </c>
      <c r="I32" s="25"/>
      <c r="J32" s="25"/>
      <c r="K32" s="25"/>
      <c r="L32" s="25">
        <f t="shared" si="0"/>
        <v>45230</v>
      </c>
      <c r="M32" s="15"/>
    </row>
    <row r="33" spans="2:13" ht="21.6" customHeight="1">
      <c r="B33" s="13" t="s">
        <v>401</v>
      </c>
      <c r="C33" s="12" t="s">
        <v>226</v>
      </c>
      <c r="D33" s="12" t="s">
        <v>227</v>
      </c>
      <c r="E33" s="12" t="s">
        <v>228</v>
      </c>
      <c r="F33" s="19" t="s">
        <v>229</v>
      </c>
      <c r="G33" s="15">
        <v>1</v>
      </c>
      <c r="H33" s="25">
        <f>ROUNDDOWN(단가조사!G33*옵션!$D$11, 0)</f>
        <v>72608</v>
      </c>
      <c r="I33" s="25"/>
      <c r="J33" s="25"/>
      <c r="K33" s="25"/>
      <c r="L33" s="25">
        <f t="shared" si="0"/>
        <v>72608</v>
      </c>
      <c r="M33" s="15"/>
    </row>
    <row r="34" spans="2:13" ht="21.6" customHeight="1">
      <c r="B34" s="13" t="s">
        <v>402</v>
      </c>
      <c r="C34" s="12" t="s">
        <v>231</v>
      </c>
      <c r="D34" s="12" t="s">
        <v>232</v>
      </c>
      <c r="E34" s="12" t="s">
        <v>233</v>
      </c>
      <c r="F34" s="19" t="s">
        <v>143</v>
      </c>
      <c r="G34" s="15">
        <v>1</v>
      </c>
      <c r="H34" s="25">
        <f>ROUNDDOWN(단가조사!G34*옵션!$D$11, 0)</f>
        <v>5780</v>
      </c>
      <c r="I34" s="25"/>
      <c r="J34" s="25"/>
      <c r="K34" s="25"/>
      <c r="L34" s="25">
        <f t="shared" si="0"/>
        <v>5780</v>
      </c>
      <c r="M34" s="15"/>
    </row>
    <row r="35" spans="2:13" ht="21.6" customHeight="1">
      <c r="B35" s="13" t="s">
        <v>403</v>
      </c>
      <c r="C35" s="12" t="s">
        <v>236</v>
      </c>
      <c r="D35" s="12" t="s">
        <v>237</v>
      </c>
      <c r="E35" s="12" t="s">
        <v>238</v>
      </c>
      <c r="F35" s="19" t="s">
        <v>143</v>
      </c>
      <c r="G35" s="15">
        <v>16</v>
      </c>
      <c r="H35" s="25">
        <f>ROUNDDOWN(단가조사!G35*옵션!$D$11, 0)</f>
        <v>10035</v>
      </c>
      <c r="I35" s="25"/>
      <c r="J35" s="25"/>
      <c r="K35" s="25"/>
      <c r="L35" s="25">
        <f t="shared" si="0"/>
        <v>10035</v>
      </c>
      <c r="M35" s="15"/>
    </row>
    <row r="36" spans="2:13" ht="21.6" customHeight="1">
      <c r="B36" s="13" t="s">
        <v>404</v>
      </c>
      <c r="C36" s="12" t="s">
        <v>239</v>
      </c>
      <c r="D36" s="12" t="s">
        <v>240</v>
      </c>
      <c r="E36" s="12" t="s">
        <v>241</v>
      </c>
      <c r="F36" s="19" t="s">
        <v>121</v>
      </c>
      <c r="G36" s="15">
        <v>724</v>
      </c>
      <c r="H36" s="25">
        <f>ROUNDDOWN(단가조사!G36*옵션!$D$11, 0)</f>
        <v>88</v>
      </c>
      <c r="I36" s="25"/>
      <c r="J36" s="25"/>
      <c r="K36" s="25"/>
      <c r="L36" s="25">
        <f t="shared" ref="L36:L67" si="1">SUM(H36,I36,J36)</f>
        <v>88</v>
      </c>
      <c r="M36" s="15"/>
    </row>
    <row r="37" spans="2:13" ht="21.6" customHeight="1">
      <c r="B37" s="13" t="s">
        <v>405</v>
      </c>
      <c r="C37" s="12" t="s">
        <v>244</v>
      </c>
      <c r="D37" s="12" t="s">
        <v>245</v>
      </c>
      <c r="E37" s="12" t="s">
        <v>246</v>
      </c>
      <c r="F37" s="19" t="s">
        <v>136</v>
      </c>
      <c r="G37" s="15">
        <v>1</v>
      </c>
      <c r="H37" s="25">
        <f>ROUNDDOWN(단가조사!G37*옵션!$D$11, 0)</f>
        <v>110000</v>
      </c>
      <c r="I37" s="25"/>
      <c r="J37" s="25"/>
      <c r="K37" s="25"/>
      <c r="L37" s="25">
        <f t="shared" si="1"/>
        <v>110000</v>
      </c>
      <c r="M37" s="15"/>
    </row>
    <row r="38" spans="2:13" ht="21.6" customHeight="1">
      <c r="B38" s="13" t="s">
        <v>406</v>
      </c>
      <c r="C38" s="12" t="s">
        <v>248</v>
      </c>
      <c r="D38" s="12" t="s">
        <v>249</v>
      </c>
      <c r="E38" s="12" t="s">
        <v>250</v>
      </c>
      <c r="F38" s="19" t="s">
        <v>136</v>
      </c>
      <c r="G38" s="15">
        <v>1</v>
      </c>
      <c r="H38" s="25">
        <f>ROUNDDOWN(단가조사!G38*옵션!$D$11, 0)</f>
        <v>350000</v>
      </c>
      <c r="I38" s="25"/>
      <c r="J38" s="25"/>
      <c r="K38" s="25"/>
      <c r="L38" s="25">
        <f t="shared" si="1"/>
        <v>350000</v>
      </c>
      <c r="M38" s="15"/>
    </row>
    <row r="39" spans="2:13" ht="21.6" customHeight="1">
      <c r="B39" s="13" t="s">
        <v>407</v>
      </c>
      <c r="C39" s="12" t="s">
        <v>252</v>
      </c>
      <c r="D39" s="12" t="s">
        <v>253</v>
      </c>
      <c r="E39" s="12" t="s">
        <v>254</v>
      </c>
      <c r="F39" s="19" t="s">
        <v>168</v>
      </c>
      <c r="G39" s="15">
        <v>498</v>
      </c>
      <c r="H39" s="25">
        <f>ROUNDDOWN(단가조사!G39*옵션!$D$11, 0)</f>
        <v>25</v>
      </c>
      <c r="I39" s="25"/>
      <c r="J39" s="25"/>
      <c r="K39" s="25"/>
      <c r="L39" s="25">
        <f t="shared" si="1"/>
        <v>25</v>
      </c>
      <c r="M39" s="15"/>
    </row>
    <row r="40" spans="2:13" ht="21.6" customHeight="1">
      <c r="B40" s="13" t="s">
        <v>408</v>
      </c>
      <c r="C40" s="12" t="s">
        <v>257</v>
      </c>
      <c r="D40" s="12" t="s">
        <v>258</v>
      </c>
      <c r="E40" s="12" t="s">
        <v>259</v>
      </c>
      <c r="F40" s="19" t="s">
        <v>168</v>
      </c>
      <c r="G40" s="15">
        <v>498</v>
      </c>
      <c r="H40" s="25">
        <f>ROUNDDOWN(단가조사!G40*옵션!$D$11, 0)</f>
        <v>9</v>
      </c>
      <c r="I40" s="25"/>
      <c r="J40" s="25"/>
      <c r="K40" s="25"/>
      <c r="L40" s="25">
        <f t="shared" si="1"/>
        <v>9</v>
      </c>
      <c r="M40" s="15"/>
    </row>
    <row r="41" spans="2:13" ht="21.6" customHeight="1">
      <c r="B41" s="13" t="s">
        <v>409</v>
      </c>
      <c r="C41" s="12" t="s">
        <v>261</v>
      </c>
      <c r="D41" s="12" t="s">
        <v>262</v>
      </c>
      <c r="E41" s="12" t="s">
        <v>263</v>
      </c>
      <c r="F41" s="19" t="s">
        <v>264</v>
      </c>
      <c r="G41" s="15">
        <v>2</v>
      </c>
      <c r="H41" s="25">
        <f>ROUNDDOWN(단가조사!G41*옵션!$D$11, 0)</f>
        <v>25650</v>
      </c>
      <c r="I41" s="25"/>
      <c r="J41" s="25"/>
      <c r="K41" s="25"/>
      <c r="L41" s="25">
        <f t="shared" si="1"/>
        <v>25650</v>
      </c>
      <c r="M41" s="15"/>
    </row>
    <row r="42" spans="2:13" ht="21.6" customHeight="1">
      <c r="B42" s="13" t="s">
        <v>410</v>
      </c>
      <c r="C42" s="12" t="s">
        <v>265</v>
      </c>
      <c r="D42" s="12" t="s">
        <v>266</v>
      </c>
      <c r="E42" s="12" t="s">
        <v>267</v>
      </c>
      <c r="F42" s="19" t="s">
        <v>143</v>
      </c>
      <c r="G42" s="15">
        <v>16</v>
      </c>
      <c r="H42" s="25">
        <f>ROUNDDOWN(단가조사!G42*옵션!$D$11, 0)</f>
        <v>3801</v>
      </c>
      <c r="I42" s="25"/>
      <c r="J42" s="25"/>
      <c r="K42" s="25"/>
      <c r="L42" s="25">
        <f t="shared" si="1"/>
        <v>3801</v>
      </c>
      <c r="M42" s="15"/>
    </row>
    <row r="43" spans="2:13" ht="21.6" customHeight="1">
      <c r="B43" s="13" t="s">
        <v>411</v>
      </c>
      <c r="C43" s="12" t="s">
        <v>268</v>
      </c>
      <c r="D43" s="12" t="s">
        <v>269</v>
      </c>
      <c r="E43" s="12" t="s">
        <v>270</v>
      </c>
      <c r="F43" s="19" t="s">
        <v>121</v>
      </c>
      <c r="G43" s="15">
        <v>291.5</v>
      </c>
      <c r="H43" s="25">
        <f>ROUNDDOWN(단가조사!G43*옵션!$D$11, 0)</f>
        <v>2849</v>
      </c>
      <c r="I43" s="25"/>
      <c r="J43" s="25"/>
      <c r="K43" s="25"/>
      <c r="L43" s="25">
        <f t="shared" si="1"/>
        <v>2849</v>
      </c>
      <c r="M43" s="15"/>
    </row>
    <row r="44" spans="2:13" ht="21.6" customHeight="1">
      <c r="B44" s="13" t="s">
        <v>412</v>
      </c>
      <c r="C44" s="12" t="s">
        <v>272</v>
      </c>
      <c r="D44" s="12" t="s">
        <v>269</v>
      </c>
      <c r="E44" s="12" t="s">
        <v>273</v>
      </c>
      <c r="F44" s="19" t="s">
        <v>121</v>
      </c>
      <c r="G44" s="15">
        <v>188.1</v>
      </c>
      <c r="H44" s="25">
        <f>ROUNDDOWN(단가조사!G44*옵션!$D$11, 0)</f>
        <v>3890</v>
      </c>
      <c r="I44" s="25"/>
      <c r="J44" s="25"/>
      <c r="K44" s="25"/>
      <c r="L44" s="25">
        <f t="shared" si="1"/>
        <v>3890</v>
      </c>
      <c r="M44" s="15"/>
    </row>
    <row r="45" spans="2:13" ht="21.6" customHeight="1">
      <c r="B45" s="13" t="s">
        <v>413</v>
      </c>
      <c r="C45" s="12" t="s">
        <v>274</v>
      </c>
      <c r="D45" s="12" t="s">
        <v>269</v>
      </c>
      <c r="E45" s="12" t="s">
        <v>275</v>
      </c>
      <c r="F45" s="19" t="s">
        <v>121</v>
      </c>
      <c r="G45" s="15">
        <v>62.7</v>
      </c>
      <c r="H45" s="25">
        <f>ROUNDDOWN(단가조사!G45*옵션!$D$11, 0)</f>
        <v>4834</v>
      </c>
      <c r="I45" s="25"/>
      <c r="J45" s="25"/>
      <c r="K45" s="25"/>
      <c r="L45" s="25">
        <f t="shared" si="1"/>
        <v>4834</v>
      </c>
      <c r="M45" s="15"/>
    </row>
    <row r="46" spans="2:13" ht="21.6" customHeight="1">
      <c r="B46" s="13" t="s">
        <v>414</v>
      </c>
      <c r="C46" s="12" t="s">
        <v>276</v>
      </c>
      <c r="D46" s="12" t="s">
        <v>277</v>
      </c>
      <c r="E46" s="12" t="s">
        <v>278</v>
      </c>
      <c r="F46" s="19" t="s">
        <v>168</v>
      </c>
      <c r="G46" s="15">
        <v>71</v>
      </c>
      <c r="H46" s="25">
        <f>ROUNDDOWN(단가조사!G46*옵션!$D$11, 0)</f>
        <v>1014</v>
      </c>
      <c r="I46" s="25"/>
      <c r="J46" s="25"/>
      <c r="K46" s="25"/>
      <c r="L46" s="25">
        <f t="shared" si="1"/>
        <v>1014</v>
      </c>
      <c r="M46" s="15"/>
    </row>
    <row r="47" spans="2:13" ht="21.6" customHeight="1">
      <c r="B47" s="13" t="s">
        <v>415</v>
      </c>
      <c r="C47" s="12" t="s">
        <v>279</v>
      </c>
      <c r="D47" s="12" t="s">
        <v>277</v>
      </c>
      <c r="E47" s="12" t="s">
        <v>280</v>
      </c>
      <c r="F47" s="19" t="s">
        <v>168</v>
      </c>
      <c r="G47" s="15">
        <v>47</v>
      </c>
      <c r="H47" s="25">
        <f>ROUNDDOWN(단가조사!G47*옵션!$D$11, 0)</f>
        <v>1246</v>
      </c>
      <c r="I47" s="25"/>
      <c r="J47" s="25"/>
      <c r="K47" s="25"/>
      <c r="L47" s="25">
        <f t="shared" si="1"/>
        <v>1246</v>
      </c>
      <c r="M47" s="15"/>
    </row>
    <row r="48" spans="2:13" ht="21.6" customHeight="1">
      <c r="B48" s="13" t="s">
        <v>416</v>
      </c>
      <c r="C48" s="12" t="s">
        <v>281</v>
      </c>
      <c r="D48" s="12" t="s">
        <v>277</v>
      </c>
      <c r="E48" s="12" t="s">
        <v>282</v>
      </c>
      <c r="F48" s="19" t="s">
        <v>168</v>
      </c>
      <c r="G48" s="15">
        <v>15</v>
      </c>
      <c r="H48" s="25">
        <f>ROUNDDOWN(단가조사!G48*옵션!$D$11, 0)</f>
        <v>1625</v>
      </c>
      <c r="I48" s="25"/>
      <c r="J48" s="25"/>
      <c r="K48" s="25"/>
      <c r="L48" s="25">
        <f t="shared" si="1"/>
        <v>1625</v>
      </c>
      <c r="M48" s="15"/>
    </row>
    <row r="49" spans="2:13" ht="21.6" customHeight="1">
      <c r="B49" s="13" t="s">
        <v>417</v>
      </c>
      <c r="C49" s="12" t="s">
        <v>283</v>
      </c>
      <c r="D49" s="12" t="s">
        <v>284</v>
      </c>
      <c r="E49" s="12" t="s">
        <v>285</v>
      </c>
      <c r="F49" s="19" t="s">
        <v>168</v>
      </c>
      <c r="G49" s="15">
        <v>13</v>
      </c>
      <c r="H49" s="25">
        <f>ROUNDDOWN(단가조사!G49*옵션!$D$11, 0)</f>
        <v>920</v>
      </c>
      <c r="I49" s="25"/>
      <c r="J49" s="25"/>
      <c r="K49" s="25"/>
      <c r="L49" s="25">
        <f t="shared" si="1"/>
        <v>920</v>
      </c>
      <c r="M49" s="15"/>
    </row>
    <row r="50" spans="2:13" ht="21.6" customHeight="1">
      <c r="B50" s="13" t="s">
        <v>418</v>
      </c>
      <c r="C50" s="12" t="s">
        <v>287</v>
      </c>
      <c r="D50" s="12" t="s">
        <v>277</v>
      </c>
      <c r="E50" s="12" t="s">
        <v>288</v>
      </c>
      <c r="F50" s="19" t="s">
        <v>168</v>
      </c>
      <c r="G50" s="15">
        <v>26</v>
      </c>
      <c r="H50" s="25">
        <f>ROUNDDOWN(단가조사!G50*옵션!$D$11, 0)</f>
        <v>1258</v>
      </c>
      <c r="I50" s="25"/>
      <c r="J50" s="25"/>
      <c r="K50" s="25"/>
      <c r="L50" s="25">
        <f t="shared" si="1"/>
        <v>1258</v>
      </c>
      <c r="M50" s="15"/>
    </row>
    <row r="51" spans="2:13" ht="21.6" customHeight="1">
      <c r="B51" s="13" t="s">
        <v>419</v>
      </c>
      <c r="C51" s="12" t="s">
        <v>289</v>
      </c>
      <c r="D51" s="12" t="s">
        <v>277</v>
      </c>
      <c r="E51" s="12" t="s">
        <v>290</v>
      </c>
      <c r="F51" s="19" t="s">
        <v>168</v>
      </c>
      <c r="G51" s="15">
        <v>54</v>
      </c>
      <c r="H51" s="25">
        <f>ROUNDDOWN(단가조사!G51*옵션!$D$11, 0)</f>
        <v>1513</v>
      </c>
      <c r="I51" s="25"/>
      <c r="J51" s="25"/>
      <c r="K51" s="25"/>
      <c r="L51" s="25">
        <f t="shared" si="1"/>
        <v>1513</v>
      </c>
      <c r="M51" s="15"/>
    </row>
    <row r="52" spans="2:13" ht="21.6" customHeight="1">
      <c r="B52" s="13" t="s">
        <v>420</v>
      </c>
      <c r="C52" s="12" t="s">
        <v>291</v>
      </c>
      <c r="D52" s="12" t="s">
        <v>277</v>
      </c>
      <c r="E52" s="12" t="s">
        <v>292</v>
      </c>
      <c r="F52" s="19" t="s">
        <v>168</v>
      </c>
      <c r="G52" s="15">
        <v>18</v>
      </c>
      <c r="H52" s="25">
        <f>ROUNDDOWN(단가조사!G52*옵션!$D$11, 0)</f>
        <v>1983</v>
      </c>
      <c r="I52" s="25"/>
      <c r="J52" s="25"/>
      <c r="K52" s="25"/>
      <c r="L52" s="25">
        <f t="shared" si="1"/>
        <v>1983</v>
      </c>
      <c r="M52" s="15"/>
    </row>
    <row r="53" spans="2:13" ht="21.6" customHeight="1">
      <c r="B53" s="13" t="s">
        <v>421</v>
      </c>
      <c r="C53" s="12" t="s">
        <v>293</v>
      </c>
      <c r="D53" s="12" t="s">
        <v>262</v>
      </c>
      <c r="E53" s="12" t="s">
        <v>294</v>
      </c>
      <c r="F53" s="19" t="s">
        <v>264</v>
      </c>
      <c r="G53" s="15">
        <v>2</v>
      </c>
      <c r="H53" s="25">
        <f>ROUNDDOWN(단가조사!G53*옵션!$D$11, 0)</f>
        <v>51000</v>
      </c>
      <c r="I53" s="25"/>
      <c r="J53" s="25"/>
      <c r="K53" s="25"/>
      <c r="L53" s="25">
        <f t="shared" si="1"/>
        <v>51000</v>
      </c>
      <c r="M53" s="15"/>
    </row>
    <row r="54" spans="2:13" ht="21.6" customHeight="1">
      <c r="B54" s="13" t="s">
        <v>422</v>
      </c>
      <c r="C54" s="12" t="s">
        <v>293</v>
      </c>
      <c r="D54" s="12" t="s">
        <v>295</v>
      </c>
      <c r="E54" s="12" t="s">
        <v>296</v>
      </c>
      <c r="F54" s="19" t="s">
        <v>121</v>
      </c>
      <c r="G54" s="15">
        <v>492.34</v>
      </c>
      <c r="H54" s="25">
        <f>ROUNDDOWN(단가조사!G54*옵션!$D$11, 0)</f>
        <v>13000</v>
      </c>
      <c r="I54" s="25"/>
      <c r="J54" s="25"/>
      <c r="K54" s="25"/>
      <c r="L54" s="25">
        <f t="shared" si="1"/>
        <v>13000</v>
      </c>
      <c r="M54" s="15"/>
    </row>
    <row r="55" spans="2:13" ht="21.6" customHeight="1">
      <c r="B55" s="13" t="s">
        <v>423</v>
      </c>
      <c r="C55" s="12" t="s">
        <v>293</v>
      </c>
      <c r="D55" s="12" t="s">
        <v>297</v>
      </c>
      <c r="E55" s="12"/>
      <c r="F55" s="19" t="s">
        <v>298</v>
      </c>
      <c r="G55" s="15">
        <v>2</v>
      </c>
      <c r="H55" s="25">
        <f>ROUNDDOWN(단가조사!G55*옵션!$D$11, 0)</f>
        <v>800000</v>
      </c>
      <c r="I55" s="25"/>
      <c r="J55" s="25"/>
      <c r="K55" s="25"/>
      <c r="L55" s="25">
        <f t="shared" si="1"/>
        <v>800000</v>
      </c>
      <c r="M55" s="15"/>
    </row>
    <row r="56" spans="2:13" ht="21.6" customHeight="1">
      <c r="B56" s="13" t="s">
        <v>424</v>
      </c>
      <c r="C56" s="12" t="s">
        <v>293</v>
      </c>
      <c r="D56" s="12" t="s">
        <v>301</v>
      </c>
      <c r="E56" s="12" t="s">
        <v>302</v>
      </c>
      <c r="F56" s="19" t="s">
        <v>143</v>
      </c>
      <c r="G56" s="15">
        <v>1</v>
      </c>
      <c r="H56" s="25">
        <f>ROUNDDOWN(단가조사!G56*옵션!$D$11, 0)</f>
        <v>256000</v>
      </c>
      <c r="I56" s="25"/>
      <c r="J56" s="25"/>
      <c r="K56" s="25"/>
      <c r="L56" s="25">
        <f t="shared" si="1"/>
        <v>256000</v>
      </c>
      <c r="M56" s="15"/>
    </row>
    <row r="57" spans="2:13" ht="21.6" customHeight="1">
      <c r="B57" s="13" t="s">
        <v>425</v>
      </c>
      <c r="C57" s="12" t="s">
        <v>293</v>
      </c>
      <c r="D57" s="12" t="s">
        <v>304</v>
      </c>
      <c r="E57" s="12" t="s">
        <v>305</v>
      </c>
      <c r="F57" s="19" t="s">
        <v>143</v>
      </c>
      <c r="G57" s="15">
        <v>1</v>
      </c>
      <c r="H57" s="25">
        <f>ROUNDDOWN(단가조사!G57*옵션!$D$11, 0)</f>
        <v>175000</v>
      </c>
      <c r="I57" s="25"/>
      <c r="J57" s="25"/>
      <c r="K57" s="25"/>
      <c r="L57" s="25">
        <f t="shared" si="1"/>
        <v>175000</v>
      </c>
      <c r="M57" s="15"/>
    </row>
    <row r="58" spans="2:13" ht="21.6" customHeight="1">
      <c r="B58" s="13" t="s">
        <v>426</v>
      </c>
      <c r="C58" s="12" t="s">
        <v>293</v>
      </c>
      <c r="D58" s="12" t="s">
        <v>306</v>
      </c>
      <c r="E58" s="12"/>
      <c r="F58" s="19" t="s">
        <v>298</v>
      </c>
      <c r="G58" s="15">
        <v>1</v>
      </c>
      <c r="H58" s="25">
        <f>ROUNDDOWN(단가조사!G58*옵션!$D$11, 0)</f>
        <v>66340000</v>
      </c>
      <c r="I58" s="25"/>
      <c r="J58" s="25"/>
      <c r="K58" s="25"/>
      <c r="L58" s="25">
        <f t="shared" si="1"/>
        <v>66340000</v>
      </c>
      <c r="M58" s="15"/>
    </row>
    <row r="59" spans="2:13" ht="21.6" customHeight="1">
      <c r="B59" s="13" t="s">
        <v>427</v>
      </c>
      <c r="C59" s="12" t="s">
        <v>293</v>
      </c>
      <c r="D59" s="12" t="s">
        <v>310</v>
      </c>
      <c r="E59" s="12"/>
      <c r="F59" s="19" t="s">
        <v>298</v>
      </c>
      <c r="G59" s="15">
        <v>1</v>
      </c>
      <c r="H59" s="25">
        <f>ROUNDDOWN(단가조사!G59*옵션!$D$11, 0)</f>
        <v>8200000</v>
      </c>
      <c r="I59" s="25"/>
      <c r="J59" s="25"/>
      <c r="K59" s="25"/>
      <c r="L59" s="25">
        <f t="shared" si="1"/>
        <v>8200000</v>
      </c>
      <c r="M59" s="15"/>
    </row>
    <row r="60" spans="2:13" ht="21.6" customHeight="1">
      <c r="B60" s="13" t="s">
        <v>428</v>
      </c>
      <c r="C60" s="12" t="s">
        <v>293</v>
      </c>
      <c r="D60" s="12" t="s">
        <v>311</v>
      </c>
      <c r="E60" s="12"/>
      <c r="F60" s="19" t="s">
        <v>298</v>
      </c>
      <c r="G60" s="15">
        <v>1</v>
      </c>
      <c r="H60" s="25">
        <f>ROUNDDOWN(단가조사!G60*옵션!$D$11, 0)</f>
        <v>8000000</v>
      </c>
      <c r="I60" s="25"/>
      <c r="J60" s="25"/>
      <c r="K60" s="25"/>
      <c r="L60" s="25">
        <f t="shared" si="1"/>
        <v>8000000</v>
      </c>
      <c r="M60" s="15"/>
    </row>
    <row r="61" spans="2:13" ht="21.6" customHeight="1">
      <c r="B61" s="13" t="s">
        <v>429</v>
      </c>
      <c r="C61" s="12" t="s">
        <v>293</v>
      </c>
      <c r="D61" s="12" t="s">
        <v>313</v>
      </c>
      <c r="E61" s="12" t="s">
        <v>314</v>
      </c>
      <c r="F61" s="19" t="s">
        <v>315</v>
      </c>
      <c r="G61" s="15">
        <v>1</v>
      </c>
      <c r="H61" s="25">
        <f>ROUNDDOWN(단가조사!G61*옵션!$D$11, 0)</f>
        <v>128410</v>
      </c>
      <c r="I61" s="25"/>
      <c r="J61" s="25">
        <v>180450</v>
      </c>
      <c r="K61" s="25"/>
      <c r="L61" s="25">
        <f t="shared" si="1"/>
        <v>308860</v>
      </c>
      <c r="M61" s="15"/>
    </row>
    <row r="62" spans="2:13" ht="21.6" customHeight="1">
      <c r="B62" s="13" t="s">
        <v>430</v>
      </c>
      <c r="C62" s="12" t="s">
        <v>316</v>
      </c>
      <c r="D62" s="12" t="s">
        <v>317</v>
      </c>
      <c r="E62" s="12" t="s">
        <v>318</v>
      </c>
      <c r="F62" s="19" t="s">
        <v>143</v>
      </c>
      <c r="G62" s="15">
        <v>1</v>
      </c>
      <c r="H62" s="25">
        <f>ROUNDDOWN(단가조사!G62*옵션!$D$11, 0)</f>
        <v>0</v>
      </c>
      <c r="I62" s="25"/>
      <c r="J62" s="25"/>
      <c r="K62" s="25"/>
      <c r="L62" s="25">
        <f t="shared" si="1"/>
        <v>0</v>
      </c>
      <c r="M62" s="15"/>
    </row>
    <row r="63" spans="2:13" ht="21.6" customHeight="1">
      <c r="B63" s="13" t="s">
        <v>431</v>
      </c>
      <c r="C63" s="12" t="s">
        <v>319</v>
      </c>
      <c r="D63" s="12" t="s">
        <v>320</v>
      </c>
      <c r="E63" s="12" t="s">
        <v>321</v>
      </c>
      <c r="F63" s="19" t="s">
        <v>143</v>
      </c>
      <c r="G63" s="15">
        <v>4</v>
      </c>
      <c r="H63" s="25">
        <f>ROUNDDOWN(단가조사!G63*옵션!$D$11, 0)</f>
        <v>0</v>
      </c>
      <c r="I63" s="25"/>
      <c r="J63" s="25"/>
      <c r="K63" s="25"/>
      <c r="L63" s="25">
        <f t="shared" si="1"/>
        <v>0</v>
      </c>
      <c r="M63" s="15"/>
    </row>
    <row r="64" spans="2:13" ht="21.6" customHeight="1">
      <c r="B64" s="13" t="s">
        <v>432</v>
      </c>
      <c r="C64" s="12" t="s">
        <v>322</v>
      </c>
      <c r="D64" s="12" t="s">
        <v>323</v>
      </c>
      <c r="E64" s="12" t="s">
        <v>324</v>
      </c>
      <c r="F64" s="19" t="s">
        <v>298</v>
      </c>
      <c r="G64" s="15">
        <v>1</v>
      </c>
      <c r="H64" s="25">
        <f>ROUNDDOWN(단가조사!G65*옵션!$D$11, 0)</f>
        <v>2327</v>
      </c>
      <c r="I64" s="25"/>
      <c r="J64" s="25"/>
      <c r="K64" s="25"/>
      <c r="L64" s="25">
        <f t="shared" si="1"/>
        <v>2327</v>
      </c>
      <c r="M64" s="15"/>
    </row>
    <row r="65" spans="2:13" ht="21.6" customHeight="1">
      <c r="B65" s="13" t="s">
        <v>433</v>
      </c>
      <c r="C65" s="12" t="s">
        <v>325</v>
      </c>
      <c r="D65" s="12" t="s">
        <v>326</v>
      </c>
      <c r="E65" s="12" t="s">
        <v>327</v>
      </c>
      <c r="F65" s="19" t="s">
        <v>143</v>
      </c>
      <c r="G65" s="15">
        <v>26</v>
      </c>
      <c r="H65" s="25">
        <f>ROUNDDOWN(단가조사!G64*옵션!$D$11, 0)</f>
        <v>0</v>
      </c>
      <c r="I65" s="25"/>
      <c r="J65" s="25"/>
      <c r="K65" s="25"/>
      <c r="L65" s="25">
        <f t="shared" si="1"/>
        <v>0</v>
      </c>
      <c r="M65" s="15"/>
    </row>
    <row r="66" spans="2:13" ht="21.6" customHeight="1">
      <c r="B66" s="13" t="s">
        <v>434</v>
      </c>
      <c r="C66" s="12" t="s">
        <v>328</v>
      </c>
      <c r="D66" s="12" t="s">
        <v>329</v>
      </c>
      <c r="E66" s="12" t="s">
        <v>330</v>
      </c>
      <c r="F66" s="19" t="s">
        <v>331</v>
      </c>
      <c r="G66" s="15">
        <v>224.03739999999999</v>
      </c>
      <c r="H66" s="25">
        <f>단가조사!H66</f>
        <v>517</v>
      </c>
      <c r="I66" s="25">
        <f>단가조사!J66</f>
        <v>1097</v>
      </c>
      <c r="J66" s="25">
        <f>단가조사!L66</f>
        <v>479</v>
      </c>
      <c r="K66" s="25"/>
      <c r="L66" s="25">
        <f t="shared" si="1"/>
        <v>2093</v>
      </c>
      <c r="M66" s="15" t="s">
        <v>435</v>
      </c>
    </row>
    <row r="67" spans="2:13" ht="21.6" customHeight="1">
      <c r="B67" s="13" t="s">
        <v>436</v>
      </c>
      <c r="C67" s="12" t="s">
        <v>335</v>
      </c>
      <c r="D67" s="12" t="s">
        <v>336</v>
      </c>
      <c r="E67" s="12" t="s">
        <v>330</v>
      </c>
      <c r="F67" s="19" t="s">
        <v>331</v>
      </c>
      <c r="G67" s="15">
        <v>223.68100000000001</v>
      </c>
      <c r="H67" s="25">
        <f>단가조사!H67</f>
        <v>517</v>
      </c>
      <c r="I67" s="25">
        <f>단가조사!J67</f>
        <v>1097</v>
      </c>
      <c r="J67" s="25">
        <f>단가조사!L67</f>
        <v>479</v>
      </c>
      <c r="K67" s="25"/>
      <c r="L67" s="25">
        <f t="shared" si="1"/>
        <v>2093</v>
      </c>
      <c r="M67" s="15" t="s">
        <v>435</v>
      </c>
    </row>
    <row r="68" spans="2:13" ht="21.6" customHeight="1">
      <c r="B68" s="13" t="s">
        <v>437</v>
      </c>
      <c r="C68" s="12" t="s">
        <v>337</v>
      </c>
      <c r="D68" s="12" t="s">
        <v>338</v>
      </c>
      <c r="E68" s="12" t="s">
        <v>339</v>
      </c>
      <c r="F68" s="19" t="s">
        <v>340</v>
      </c>
      <c r="G68" s="15">
        <v>136.80000000000001</v>
      </c>
      <c r="H68" s="25">
        <f>단가조사!H68</f>
        <v>112</v>
      </c>
      <c r="I68" s="25">
        <f>단가조사!J68</f>
        <v>661</v>
      </c>
      <c r="J68" s="25">
        <f>단가조사!L68</f>
        <v>147</v>
      </c>
      <c r="K68" s="25"/>
      <c r="L68" s="25">
        <f t="shared" ref="L68:L81" si="2">SUM(H68,I68,J68)</f>
        <v>920</v>
      </c>
      <c r="M68" s="15" t="s">
        <v>438</v>
      </c>
    </row>
    <row r="69" spans="2:13" ht="21.6" customHeight="1">
      <c r="B69" s="13" t="s">
        <v>439</v>
      </c>
      <c r="C69" s="12" t="s">
        <v>341</v>
      </c>
      <c r="D69" s="12" t="s">
        <v>338</v>
      </c>
      <c r="E69" s="12" t="s">
        <v>342</v>
      </c>
      <c r="F69" s="19" t="s">
        <v>340</v>
      </c>
      <c r="G69" s="15">
        <v>572.4</v>
      </c>
      <c r="H69" s="25">
        <f>단가조사!H69</f>
        <v>256</v>
      </c>
      <c r="I69" s="25">
        <f>단가조사!J69</f>
        <v>797</v>
      </c>
      <c r="J69" s="25">
        <f>단가조사!L69</f>
        <v>914</v>
      </c>
      <c r="K69" s="25"/>
      <c r="L69" s="25">
        <f t="shared" si="2"/>
        <v>1967</v>
      </c>
      <c r="M69" s="15" t="s">
        <v>440</v>
      </c>
    </row>
    <row r="70" spans="2:13" ht="21.6" customHeight="1">
      <c r="B70" s="13" t="s">
        <v>441</v>
      </c>
      <c r="C70" s="12" t="s">
        <v>343</v>
      </c>
      <c r="D70" s="12" t="s">
        <v>344</v>
      </c>
      <c r="E70" s="12" t="s">
        <v>345</v>
      </c>
      <c r="F70" s="19" t="s">
        <v>340</v>
      </c>
      <c r="G70" s="15">
        <v>25.8</v>
      </c>
      <c r="H70" s="25">
        <f>단가조사!H70</f>
        <v>183</v>
      </c>
      <c r="I70" s="25">
        <f>단가조사!J70</f>
        <v>797</v>
      </c>
      <c r="J70" s="25">
        <f>단가조사!L70</f>
        <v>211</v>
      </c>
      <c r="K70" s="25"/>
      <c r="L70" s="25">
        <f t="shared" si="2"/>
        <v>1191</v>
      </c>
      <c r="M70" s="15" t="s">
        <v>435</v>
      </c>
    </row>
    <row r="71" spans="2:13" ht="21.6" customHeight="1">
      <c r="B71" s="13" t="s">
        <v>442</v>
      </c>
      <c r="C71" s="12" t="s">
        <v>346</v>
      </c>
      <c r="D71" s="12" t="s">
        <v>347</v>
      </c>
      <c r="E71" s="12" t="s">
        <v>348</v>
      </c>
      <c r="F71" s="19" t="s">
        <v>340</v>
      </c>
      <c r="G71" s="15">
        <v>6.1920000000000002</v>
      </c>
      <c r="H71" s="25">
        <f>단가조사!H71</f>
        <v>17</v>
      </c>
      <c r="I71" s="25">
        <f>단가조사!J71</f>
        <v>475</v>
      </c>
      <c r="J71" s="25">
        <f>단가조사!L71</f>
        <v>8</v>
      </c>
      <c r="K71" s="25"/>
      <c r="L71" s="25">
        <f t="shared" si="2"/>
        <v>500</v>
      </c>
      <c r="M71" s="15" t="s">
        <v>440</v>
      </c>
    </row>
    <row r="72" spans="2:13" ht="21.6" customHeight="1">
      <c r="B72" s="13" t="s">
        <v>443</v>
      </c>
      <c r="C72" s="12" t="s">
        <v>349</v>
      </c>
      <c r="D72" s="12" t="s">
        <v>350</v>
      </c>
      <c r="E72" s="12" t="s">
        <v>351</v>
      </c>
      <c r="F72" s="19" t="s">
        <v>352</v>
      </c>
      <c r="G72" s="15">
        <v>77.471800000000002</v>
      </c>
      <c r="H72" s="25"/>
      <c r="I72" s="25">
        <f>ROUNDDOWN(단가조사!G72, 0)</f>
        <v>267277</v>
      </c>
      <c r="J72" s="25"/>
      <c r="K72" s="25"/>
      <c r="L72" s="25">
        <f t="shared" si="2"/>
        <v>267277</v>
      </c>
      <c r="M72" s="15"/>
    </row>
    <row r="73" spans="2:13" ht="21.6" customHeight="1">
      <c r="B73" s="13" t="s">
        <v>444</v>
      </c>
      <c r="C73" s="12" t="s">
        <v>353</v>
      </c>
      <c r="D73" s="12" t="s">
        <v>350</v>
      </c>
      <c r="E73" s="12" t="s">
        <v>354</v>
      </c>
      <c r="F73" s="19" t="s">
        <v>352</v>
      </c>
      <c r="G73" s="15">
        <v>17.415800000000001</v>
      </c>
      <c r="H73" s="25"/>
      <c r="I73" s="25">
        <f>ROUNDDOWN(단가조사!G73, 0)</f>
        <v>414944</v>
      </c>
      <c r="J73" s="25"/>
      <c r="K73" s="25"/>
      <c r="L73" s="25">
        <f t="shared" si="2"/>
        <v>414944</v>
      </c>
      <c r="M73" s="15"/>
    </row>
    <row r="74" spans="2:13" ht="21.6" customHeight="1">
      <c r="B74" s="13" t="s">
        <v>445</v>
      </c>
      <c r="C74" s="12" t="s">
        <v>355</v>
      </c>
      <c r="D74" s="12" t="s">
        <v>350</v>
      </c>
      <c r="E74" s="12" t="s">
        <v>356</v>
      </c>
      <c r="F74" s="19" t="s">
        <v>352</v>
      </c>
      <c r="G74" s="15">
        <v>0.2</v>
      </c>
      <c r="H74" s="25"/>
      <c r="I74" s="25">
        <f>ROUNDDOWN(단가조사!G74, 0)</f>
        <v>296882</v>
      </c>
      <c r="J74" s="25"/>
      <c r="K74" s="25"/>
      <c r="L74" s="25">
        <f t="shared" si="2"/>
        <v>296882</v>
      </c>
      <c r="M74" s="15"/>
    </row>
    <row r="75" spans="2:13" ht="21.6" customHeight="1">
      <c r="B75" s="13" t="s">
        <v>446</v>
      </c>
      <c r="C75" s="12" t="s">
        <v>357</v>
      </c>
      <c r="D75" s="12" t="s">
        <v>350</v>
      </c>
      <c r="E75" s="12" t="s">
        <v>358</v>
      </c>
      <c r="F75" s="19" t="s">
        <v>352</v>
      </c>
      <c r="G75" s="15">
        <v>31.994</v>
      </c>
      <c r="H75" s="25"/>
      <c r="I75" s="25">
        <f>ROUNDDOWN(단가조사!G75, 0)</f>
        <v>387376</v>
      </c>
      <c r="J75" s="25"/>
      <c r="K75" s="25"/>
      <c r="L75" s="25">
        <f t="shared" si="2"/>
        <v>387376</v>
      </c>
      <c r="M75" s="15"/>
    </row>
    <row r="76" spans="2:13" ht="21.6" customHeight="1">
      <c r="B76" s="13" t="s">
        <v>447</v>
      </c>
      <c r="C76" s="12" t="s">
        <v>359</v>
      </c>
      <c r="D76" s="12" t="s">
        <v>350</v>
      </c>
      <c r="E76" s="12" t="s">
        <v>360</v>
      </c>
      <c r="F76" s="19" t="s">
        <v>352</v>
      </c>
      <c r="G76" s="15">
        <v>0.2</v>
      </c>
      <c r="H76" s="25"/>
      <c r="I76" s="25">
        <f>ROUNDDOWN(단가조사!G76, 0)</f>
        <v>294019</v>
      </c>
      <c r="J76" s="25"/>
      <c r="K76" s="25"/>
      <c r="L76" s="25">
        <f t="shared" si="2"/>
        <v>294019</v>
      </c>
      <c r="M76" s="15"/>
    </row>
    <row r="77" spans="2:13" ht="21.6" customHeight="1">
      <c r="B77" s="13" t="s">
        <v>448</v>
      </c>
      <c r="C77" s="12" t="s">
        <v>361</v>
      </c>
      <c r="D77" s="12" t="s">
        <v>350</v>
      </c>
      <c r="E77" s="12" t="s">
        <v>362</v>
      </c>
      <c r="F77" s="19" t="s">
        <v>352</v>
      </c>
      <c r="G77" s="15">
        <v>8.5068000000000001</v>
      </c>
      <c r="H77" s="25"/>
      <c r="I77" s="25">
        <f>ROUNDDOWN(단가조사!G77, 0)</f>
        <v>444142</v>
      </c>
      <c r="J77" s="25"/>
      <c r="K77" s="25"/>
      <c r="L77" s="25">
        <f t="shared" si="2"/>
        <v>444142</v>
      </c>
      <c r="M77" s="15"/>
    </row>
    <row r="78" spans="2:13" ht="21.6" customHeight="1">
      <c r="B78" s="13" t="s">
        <v>449</v>
      </c>
      <c r="C78" s="12" t="s">
        <v>363</v>
      </c>
      <c r="D78" s="12" t="s">
        <v>350</v>
      </c>
      <c r="E78" s="12" t="s">
        <v>364</v>
      </c>
      <c r="F78" s="19" t="s">
        <v>352</v>
      </c>
      <c r="G78" s="15">
        <v>60.408999999999999</v>
      </c>
      <c r="H78" s="25"/>
      <c r="I78" s="25">
        <f>ROUNDDOWN(단가조사!G78, 0)</f>
        <v>165545</v>
      </c>
      <c r="J78" s="25"/>
      <c r="K78" s="25"/>
      <c r="L78" s="25">
        <f t="shared" si="2"/>
        <v>165545</v>
      </c>
      <c r="M78" s="15"/>
    </row>
    <row r="79" spans="2:13" ht="21.6" customHeight="1">
      <c r="B79" s="13" t="s">
        <v>450</v>
      </c>
      <c r="C79" s="12" t="s">
        <v>365</v>
      </c>
      <c r="D79" s="12" t="s">
        <v>350</v>
      </c>
      <c r="E79" s="12" t="s">
        <v>366</v>
      </c>
      <c r="F79" s="19" t="s">
        <v>352</v>
      </c>
      <c r="G79" s="15">
        <v>9.4234000000000009</v>
      </c>
      <c r="H79" s="25"/>
      <c r="I79" s="25">
        <f>ROUNDDOWN(단가조사!G79, 0)</f>
        <v>214222</v>
      </c>
      <c r="J79" s="25"/>
      <c r="K79" s="25"/>
      <c r="L79" s="25">
        <f t="shared" si="2"/>
        <v>214222</v>
      </c>
      <c r="M79" s="15"/>
    </row>
    <row r="80" spans="2:13" ht="21.6" customHeight="1">
      <c r="B80" s="13" t="s">
        <v>451</v>
      </c>
      <c r="C80" s="12" t="s">
        <v>367</v>
      </c>
      <c r="D80" s="12" t="s">
        <v>350</v>
      </c>
      <c r="E80" s="12" t="s">
        <v>368</v>
      </c>
      <c r="F80" s="19" t="s">
        <v>352</v>
      </c>
      <c r="G80" s="15">
        <v>0.59399999999999997</v>
      </c>
      <c r="H80" s="25"/>
      <c r="I80" s="25">
        <f>ROUNDDOWN(단가조사!G80, 0)</f>
        <v>243538</v>
      </c>
      <c r="J80" s="25"/>
      <c r="K80" s="25"/>
      <c r="L80" s="25">
        <f t="shared" si="2"/>
        <v>243538</v>
      </c>
      <c r="M80" s="15"/>
    </row>
    <row r="81" spans="2:13" ht="21.6" customHeight="1">
      <c r="B81" s="13" t="s">
        <v>452</v>
      </c>
      <c r="C81" s="12" t="s">
        <v>369</v>
      </c>
      <c r="D81" s="12" t="s">
        <v>350</v>
      </c>
      <c r="E81" s="12" t="s">
        <v>370</v>
      </c>
      <c r="F81" s="19" t="s">
        <v>352</v>
      </c>
      <c r="G81" s="15">
        <v>0.114</v>
      </c>
      <c r="H81" s="25"/>
      <c r="I81" s="25">
        <f>ROUNDDOWN(단가조사!G81, 0)</f>
        <v>212562</v>
      </c>
      <c r="J81" s="25"/>
      <c r="K81" s="25"/>
      <c r="L81" s="25">
        <f t="shared" si="2"/>
        <v>212562</v>
      </c>
      <c r="M81" s="15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93"/>
  <sheetViews>
    <sheetView showZeros="0" topLeftCell="D1" workbookViewId="0">
      <pane ySplit="3" topLeftCell="A4" activePane="bottomLeft" state="frozen"/>
      <selection activeCell="E21" sqref="E21"/>
      <selection pane="bottomLeft" activeCell="E21" sqref="E21"/>
    </sheetView>
  </sheetViews>
  <sheetFormatPr defaultRowHeight="18.95" customHeight="1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23" customWidth="1"/>
    <col min="8" max="8" width="9.88671875" style="22" customWidth="1"/>
    <col min="9" max="9" width="11.21875" style="1" hidden="1" customWidth="1"/>
    <col min="10" max="10" width="9.88671875" style="22" customWidth="1"/>
    <col min="11" max="11" width="5.44140625" style="7" customWidth="1"/>
    <col min="12" max="12" width="9.88671875" style="22" customWidth="1"/>
    <col min="13" max="13" width="5.44140625" style="7" customWidth="1"/>
    <col min="14" max="14" width="9.88671875" style="22" customWidth="1"/>
    <col min="15" max="15" width="5.44140625" style="7" customWidth="1"/>
    <col min="16" max="16" width="9.88671875" style="22" customWidth="1"/>
    <col min="17" max="17" width="5.44140625" style="7" customWidth="1"/>
    <col min="18" max="18" width="3" style="22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>
      <c r="B1" s="13" t="s">
        <v>371</v>
      </c>
      <c r="D1" s="204" t="s">
        <v>948</v>
      </c>
      <c r="E1" s="192"/>
      <c r="F1" s="192"/>
      <c r="G1" s="192"/>
      <c r="H1" s="192"/>
      <c r="I1" s="192"/>
      <c r="J1" s="192"/>
      <c r="K1" s="192"/>
      <c r="L1" s="202" t="s">
        <v>2</v>
      </c>
      <c r="M1" s="203"/>
      <c r="N1" s="203"/>
      <c r="O1" s="203"/>
      <c r="P1" s="203"/>
      <c r="Q1" s="2"/>
      <c r="R1" s="42"/>
      <c r="S1" s="2"/>
    </row>
    <row r="2" spans="1:20" ht="18.95" customHeight="1">
      <c r="A2" s="184" t="s">
        <v>38</v>
      </c>
      <c r="B2" s="184" t="s">
        <v>23</v>
      </c>
      <c r="C2" s="184" t="s">
        <v>19</v>
      </c>
      <c r="D2" s="185" t="s">
        <v>45</v>
      </c>
      <c r="E2" s="185" t="s">
        <v>46</v>
      </c>
      <c r="F2" s="185" t="s">
        <v>20</v>
      </c>
      <c r="G2" s="181" t="s">
        <v>47</v>
      </c>
      <c r="H2" s="39" t="s">
        <v>108</v>
      </c>
      <c r="I2" s="39"/>
      <c r="J2" s="185" t="s">
        <v>104</v>
      </c>
      <c r="K2" s="185"/>
      <c r="L2" s="185" t="s">
        <v>21</v>
      </c>
      <c r="M2" s="185"/>
      <c r="N2" s="185" t="s">
        <v>117</v>
      </c>
      <c r="O2" s="185"/>
      <c r="P2" s="185" t="s">
        <v>105</v>
      </c>
      <c r="Q2" s="185"/>
      <c r="R2" s="185" t="s">
        <v>106</v>
      </c>
      <c r="S2" s="185"/>
      <c r="T2" s="185" t="s">
        <v>68</v>
      </c>
    </row>
    <row r="3" spans="1:20" ht="18.95" customHeight="1">
      <c r="A3" s="184"/>
      <c r="B3" s="184"/>
      <c r="C3" s="184"/>
      <c r="D3" s="185"/>
      <c r="E3" s="185"/>
      <c r="F3" s="185"/>
      <c r="G3" s="181"/>
      <c r="H3" s="41" t="s">
        <v>22</v>
      </c>
      <c r="I3" s="39" t="s">
        <v>18</v>
      </c>
      <c r="J3" s="41" t="s">
        <v>22</v>
      </c>
      <c r="K3" s="39" t="s">
        <v>48</v>
      </c>
      <c r="L3" s="41" t="s">
        <v>22</v>
      </c>
      <c r="M3" s="39" t="s">
        <v>49</v>
      </c>
      <c r="N3" s="41" t="s">
        <v>69</v>
      </c>
      <c r="O3" s="39" t="s">
        <v>49</v>
      </c>
      <c r="P3" s="41" t="s">
        <v>69</v>
      </c>
      <c r="Q3" s="39" t="s">
        <v>49</v>
      </c>
      <c r="R3" s="41" t="s">
        <v>69</v>
      </c>
      <c r="S3" s="39" t="s">
        <v>49</v>
      </c>
      <c r="T3" s="185"/>
    </row>
    <row r="4" spans="1:20" ht="18.95" customHeight="1">
      <c r="C4" s="13" t="s">
        <v>118</v>
      </c>
      <c r="D4" s="37" t="s">
        <v>119</v>
      </c>
      <c r="E4" s="37" t="s">
        <v>120</v>
      </c>
      <c r="F4" s="10" t="s">
        <v>121</v>
      </c>
      <c r="G4" s="25">
        <v>294</v>
      </c>
      <c r="H4" s="21">
        <v>294</v>
      </c>
      <c r="I4" s="3"/>
      <c r="J4" s="21">
        <v>332</v>
      </c>
      <c r="K4" s="11" t="s">
        <v>122</v>
      </c>
      <c r="L4" s="21">
        <v>440</v>
      </c>
      <c r="M4" s="11" t="s">
        <v>123</v>
      </c>
      <c r="N4" s="21">
        <v>390</v>
      </c>
      <c r="O4" s="11" t="s">
        <v>124</v>
      </c>
      <c r="P4" s="21"/>
      <c r="Q4" s="11"/>
      <c r="R4" s="21"/>
      <c r="S4" s="11"/>
      <c r="T4" s="12"/>
    </row>
    <row r="5" spans="1:20" ht="18.95" customHeight="1">
      <c r="C5" s="13" t="s">
        <v>118</v>
      </c>
      <c r="D5" s="37" t="s">
        <v>119</v>
      </c>
      <c r="E5" s="37" t="s">
        <v>120</v>
      </c>
      <c r="F5" s="10" t="s">
        <v>121</v>
      </c>
      <c r="G5" s="25">
        <v>294</v>
      </c>
      <c r="H5" s="21">
        <v>294</v>
      </c>
      <c r="I5" s="3"/>
      <c r="J5" s="21">
        <v>332</v>
      </c>
      <c r="K5" s="11" t="s">
        <v>122</v>
      </c>
      <c r="L5" s="21">
        <v>440</v>
      </c>
      <c r="M5" s="11" t="s">
        <v>123</v>
      </c>
      <c r="N5" s="21">
        <v>390</v>
      </c>
      <c r="O5" s="11" t="s">
        <v>124</v>
      </c>
      <c r="P5" s="21"/>
      <c r="Q5" s="11"/>
      <c r="R5" s="21"/>
      <c r="S5" s="11"/>
      <c r="T5" s="12"/>
    </row>
    <row r="6" spans="1:20" ht="18.95" customHeight="1">
      <c r="C6" s="13" t="s">
        <v>125</v>
      </c>
      <c r="D6" s="37" t="s">
        <v>126</v>
      </c>
      <c r="E6" s="37" t="s">
        <v>127</v>
      </c>
      <c r="F6" s="10" t="s">
        <v>121</v>
      </c>
      <c r="G6" s="25">
        <v>343</v>
      </c>
      <c r="H6" s="21">
        <v>343</v>
      </c>
      <c r="I6" s="3"/>
      <c r="J6" s="21">
        <v>391</v>
      </c>
      <c r="K6" s="11" t="s">
        <v>128</v>
      </c>
      <c r="L6" s="21">
        <v>480</v>
      </c>
      <c r="M6" s="11" t="s">
        <v>129</v>
      </c>
      <c r="N6" s="21">
        <v>360</v>
      </c>
      <c r="O6" s="11" t="s">
        <v>130</v>
      </c>
      <c r="P6" s="21"/>
      <c r="Q6" s="11"/>
      <c r="R6" s="21"/>
      <c r="S6" s="11"/>
      <c r="T6" s="12"/>
    </row>
    <row r="7" spans="1:20" ht="18.95" customHeight="1">
      <c r="C7" s="13" t="s">
        <v>131</v>
      </c>
      <c r="D7" s="37" t="s">
        <v>126</v>
      </c>
      <c r="E7" s="37" t="s">
        <v>132</v>
      </c>
      <c r="F7" s="10" t="s">
        <v>121</v>
      </c>
      <c r="G7" s="25">
        <v>523</v>
      </c>
      <c r="H7" s="21">
        <v>523</v>
      </c>
      <c r="I7" s="3"/>
      <c r="J7" s="21">
        <v>563</v>
      </c>
      <c r="K7" s="11" t="s">
        <v>128</v>
      </c>
      <c r="L7" s="21">
        <v>607</v>
      </c>
      <c r="M7" s="11" t="s">
        <v>129</v>
      </c>
      <c r="N7" s="21">
        <v>550</v>
      </c>
      <c r="O7" s="11" t="s">
        <v>130</v>
      </c>
      <c r="P7" s="21"/>
      <c r="Q7" s="11"/>
      <c r="R7" s="21"/>
      <c r="S7" s="11"/>
      <c r="T7" s="12"/>
    </row>
    <row r="8" spans="1:20" ht="18.95" customHeight="1">
      <c r="C8" s="13" t="s">
        <v>133</v>
      </c>
      <c r="D8" s="37" t="s">
        <v>134</v>
      </c>
      <c r="E8" s="37" t="s">
        <v>135</v>
      </c>
      <c r="F8" s="10" t="s">
        <v>136</v>
      </c>
      <c r="G8" s="25">
        <v>12750</v>
      </c>
      <c r="H8" s="21"/>
      <c r="I8" s="3"/>
      <c r="J8" s="21"/>
      <c r="K8" s="11"/>
      <c r="L8" s="21"/>
      <c r="M8" s="11"/>
      <c r="N8" s="21">
        <v>12750</v>
      </c>
      <c r="O8" s="11" t="s">
        <v>137</v>
      </c>
      <c r="P8" s="21"/>
      <c r="Q8" s="11"/>
      <c r="R8" s="21"/>
      <c r="S8" s="11"/>
      <c r="T8" s="12"/>
    </row>
    <row r="9" spans="1:20" ht="18.95" customHeight="1">
      <c r="C9" s="13" t="s">
        <v>138</v>
      </c>
      <c r="D9" s="37" t="s">
        <v>134</v>
      </c>
      <c r="E9" s="37" t="s">
        <v>139</v>
      </c>
      <c r="F9" s="10" t="s">
        <v>136</v>
      </c>
      <c r="G9" s="25">
        <v>33750</v>
      </c>
      <c r="H9" s="21"/>
      <c r="I9" s="3"/>
      <c r="J9" s="21"/>
      <c r="K9" s="11"/>
      <c r="L9" s="21"/>
      <c r="M9" s="11"/>
      <c r="N9" s="21">
        <v>33750</v>
      </c>
      <c r="O9" s="11" t="s">
        <v>137</v>
      </c>
      <c r="P9" s="21"/>
      <c r="Q9" s="11"/>
      <c r="R9" s="21"/>
      <c r="S9" s="11"/>
      <c r="T9" s="12"/>
    </row>
    <row r="10" spans="1:20" ht="18.95" customHeight="1">
      <c r="C10" s="13" t="s">
        <v>140</v>
      </c>
      <c r="D10" s="37" t="s">
        <v>141</v>
      </c>
      <c r="E10" s="37" t="s">
        <v>142</v>
      </c>
      <c r="F10" s="10" t="s">
        <v>143</v>
      </c>
      <c r="G10" s="25">
        <v>583</v>
      </c>
      <c r="H10" s="21">
        <v>583</v>
      </c>
      <c r="I10" s="3"/>
      <c r="J10" s="21">
        <v>650</v>
      </c>
      <c r="K10" s="11" t="s">
        <v>144</v>
      </c>
      <c r="L10" s="21">
        <v>700</v>
      </c>
      <c r="M10" s="11" t="s">
        <v>145</v>
      </c>
      <c r="N10" s="21">
        <v>650</v>
      </c>
      <c r="O10" s="11" t="s">
        <v>146</v>
      </c>
      <c r="P10" s="21"/>
      <c r="Q10" s="11"/>
      <c r="R10" s="21"/>
      <c r="S10" s="11"/>
      <c r="T10" s="12"/>
    </row>
    <row r="11" spans="1:20" ht="18.95" customHeight="1">
      <c r="C11" s="13" t="s">
        <v>147</v>
      </c>
      <c r="D11" s="37" t="s">
        <v>148</v>
      </c>
      <c r="E11" s="37" t="s">
        <v>149</v>
      </c>
      <c r="F11" s="10" t="s">
        <v>143</v>
      </c>
      <c r="G11" s="25">
        <v>2854</v>
      </c>
      <c r="H11" s="21">
        <v>2854</v>
      </c>
      <c r="I11" s="3"/>
      <c r="J11" s="21">
        <v>7510</v>
      </c>
      <c r="K11" s="11" t="s">
        <v>144</v>
      </c>
      <c r="L11" s="21">
        <v>3360</v>
      </c>
      <c r="M11" s="11" t="s">
        <v>145</v>
      </c>
      <c r="N11" s="21">
        <v>3870</v>
      </c>
      <c r="O11" s="11" t="s">
        <v>146</v>
      </c>
      <c r="P11" s="21"/>
      <c r="Q11" s="11"/>
      <c r="R11" s="21"/>
      <c r="S11" s="11"/>
      <c r="T11" s="12"/>
    </row>
    <row r="12" spans="1:20" ht="18.95" customHeight="1">
      <c r="C12" s="13" t="s">
        <v>150</v>
      </c>
      <c r="D12" s="37" t="s">
        <v>151</v>
      </c>
      <c r="E12" s="37" t="s">
        <v>152</v>
      </c>
      <c r="F12" s="10" t="s">
        <v>121</v>
      </c>
      <c r="G12" s="25">
        <v>30870</v>
      </c>
      <c r="H12" s="21">
        <v>30870</v>
      </c>
      <c r="I12" s="3"/>
      <c r="J12" s="21">
        <v>50000</v>
      </c>
      <c r="K12" s="11" t="s">
        <v>153</v>
      </c>
      <c r="L12" s="21">
        <v>50000</v>
      </c>
      <c r="M12" s="11" t="s">
        <v>154</v>
      </c>
      <c r="N12" s="21">
        <v>44100</v>
      </c>
      <c r="O12" s="11" t="s">
        <v>155</v>
      </c>
      <c r="P12" s="21"/>
      <c r="Q12" s="11"/>
      <c r="R12" s="21"/>
      <c r="S12" s="11"/>
      <c r="T12" s="12"/>
    </row>
    <row r="13" spans="1:20" ht="18.95" customHeight="1">
      <c r="C13" s="13" t="s">
        <v>156</v>
      </c>
      <c r="D13" s="37" t="s">
        <v>157</v>
      </c>
      <c r="E13" s="37" t="s">
        <v>158</v>
      </c>
      <c r="F13" s="10" t="s">
        <v>143</v>
      </c>
      <c r="G13" s="25">
        <v>330</v>
      </c>
      <c r="H13" s="21">
        <v>330</v>
      </c>
      <c r="I13" s="3"/>
      <c r="J13" s="21">
        <v>350</v>
      </c>
      <c r="K13" s="11" t="s">
        <v>159</v>
      </c>
      <c r="L13" s="21">
        <v>745</v>
      </c>
      <c r="M13" s="11" t="s">
        <v>160</v>
      </c>
      <c r="N13" s="21">
        <v>650</v>
      </c>
      <c r="O13" s="11" t="s">
        <v>161</v>
      </c>
      <c r="P13" s="21"/>
      <c r="Q13" s="11"/>
      <c r="R13" s="21"/>
      <c r="S13" s="11"/>
      <c r="T13" s="12"/>
    </row>
    <row r="14" spans="1:20" ht="18.95" customHeight="1">
      <c r="C14" s="13" t="s">
        <v>162</v>
      </c>
      <c r="D14" s="37" t="s">
        <v>157</v>
      </c>
      <c r="E14" s="37" t="s">
        <v>163</v>
      </c>
      <c r="F14" s="10" t="s">
        <v>143</v>
      </c>
      <c r="G14" s="25">
        <v>353</v>
      </c>
      <c r="H14" s="21">
        <v>353</v>
      </c>
      <c r="I14" s="3"/>
      <c r="J14" s="21">
        <v>391</v>
      </c>
      <c r="K14" s="11" t="s">
        <v>159</v>
      </c>
      <c r="L14" s="21">
        <v>782</v>
      </c>
      <c r="M14" s="11" t="s">
        <v>160</v>
      </c>
      <c r="N14" s="21">
        <v>680</v>
      </c>
      <c r="O14" s="11" t="s">
        <v>161</v>
      </c>
      <c r="P14" s="21"/>
      <c r="Q14" s="11"/>
      <c r="R14" s="21"/>
      <c r="S14" s="11"/>
      <c r="T14" s="12"/>
    </row>
    <row r="15" spans="1:20" ht="18.95" customHeight="1">
      <c r="C15" s="13" t="s">
        <v>164</v>
      </c>
      <c r="D15" s="37" t="s">
        <v>157</v>
      </c>
      <c r="E15" s="37" t="s">
        <v>165</v>
      </c>
      <c r="F15" s="10" t="s">
        <v>143</v>
      </c>
      <c r="G15" s="25">
        <v>378</v>
      </c>
      <c r="H15" s="21">
        <v>378</v>
      </c>
      <c r="I15" s="3"/>
      <c r="J15" s="21">
        <v>402</v>
      </c>
      <c r="K15" s="11" t="s">
        <v>159</v>
      </c>
      <c r="L15" s="21">
        <v>828</v>
      </c>
      <c r="M15" s="11" t="s">
        <v>160</v>
      </c>
      <c r="N15" s="21">
        <v>720</v>
      </c>
      <c r="O15" s="11" t="s">
        <v>161</v>
      </c>
      <c r="P15" s="21"/>
      <c r="Q15" s="11"/>
      <c r="R15" s="21"/>
      <c r="S15" s="11"/>
      <c r="T15" s="12"/>
    </row>
    <row r="16" spans="1:20" ht="18.95" customHeight="1">
      <c r="C16" s="13" t="s">
        <v>166</v>
      </c>
      <c r="D16" s="37" t="s">
        <v>157</v>
      </c>
      <c r="E16" s="37" t="s">
        <v>167</v>
      </c>
      <c r="F16" s="10" t="s">
        <v>168</v>
      </c>
      <c r="G16" s="25">
        <v>88</v>
      </c>
      <c r="H16" s="21"/>
      <c r="I16" s="3"/>
      <c r="J16" s="21">
        <v>88</v>
      </c>
      <c r="K16" s="11" t="s">
        <v>159</v>
      </c>
      <c r="L16" s="21">
        <v>98</v>
      </c>
      <c r="M16" s="11" t="s">
        <v>160</v>
      </c>
      <c r="N16" s="21">
        <v>104</v>
      </c>
      <c r="O16" s="11" t="s">
        <v>161</v>
      </c>
      <c r="P16" s="21"/>
      <c r="Q16" s="11"/>
      <c r="R16" s="21"/>
      <c r="S16" s="11"/>
      <c r="T16" s="12"/>
    </row>
    <row r="17" spans="3:20" ht="18.95" customHeight="1">
      <c r="C17" s="13" t="s">
        <v>169</v>
      </c>
      <c r="D17" s="37" t="s">
        <v>157</v>
      </c>
      <c r="E17" s="37" t="s">
        <v>170</v>
      </c>
      <c r="F17" s="10" t="s">
        <v>168</v>
      </c>
      <c r="G17" s="25">
        <v>93</v>
      </c>
      <c r="H17" s="21"/>
      <c r="I17" s="3"/>
      <c r="J17" s="21">
        <v>93</v>
      </c>
      <c r="K17" s="11" t="s">
        <v>159</v>
      </c>
      <c r="L17" s="21">
        <v>104</v>
      </c>
      <c r="M17" s="11" t="s">
        <v>160</v>
      </c>
      <c r="N17" s="21">
        <v>123</v>
      </c>
      <c r="O17" s="11" t="s">
        <v>161</v>
      </c>
      <c r="P17" s="21"/>
      <c r="Q17" s="11"/>
      <c r="R17" s="21"/>
      <c r="S17" s="11"/>
      <c r="T17" s="12"/>
    </row>
    <row r="18" spans="3:20" ht="18.95" customHeight="1">
      <c r="C18" s="13" t="s">
        <v>171</v>
      </c>
      <c r="D18" s="37" t="s">
        <v>157</v>
      </c>
      <c r="E18" s="37" t="s">
        <v>172</v>
      </c>
      <c r="F18" s="10" t="s">
        <v>168</v>
      </c>
      <c r="G18" s="25">
        <v>124</v>
      </c>
      <c r="H18" s="21"/>
      <c r="I18" s="3"/>
      <c r="J18" s="21">
        <v>124</v>
      </c>
      <c r="K18" s="11" t="s">
        <v>159</v>
      </c>
      <c r="L18" s="21">
        <v>139</v>
      </c>
      <c r="M18" s="11" t="s">
        <v>160</v>
      </c>
      <c r="N18" s="21">
        <v>198</v>
      </c>
      <c r="O18" s="11" t="s">
        <v>161</v>
      </c>
      <c r="P18" s="21"/>
      <c r="Q18" s="11"/>
      <c r="R18" s="21"/>
      <c r="S18" s="11"/>
      <c r="T18" s="12"/>
    </row>
    <row r="19" spans="3:20" ht="18.95" customHeight="1">
      <c r="C19" s="13" t="s">
        <v>173</v>
      </c>
      <c r="D19" s="37" t="s">
        <v>157</v>
      </c>
      <c r="E19" s="37" t="s">
        <v>174</v>
      </c>
      <c r="F19" s="10" t="s">
        <v>168</v>
      </c>
      <c r="G19" s="25">
        <v>155</v>
      </c>
      <c r="H19" s="21"/>
      <c r="I19" s="3"/>
      <c r="J19" s="21">
        <v>155</v>
      </c>
      <c r="K19" s="11" t="s">
        <v>159</v>
      </c>
      <c r="L19" s="21">
        <v>178</v>
      </c>
      <c r="M19" s="11" t="s">
        <v>160</v>
      </c>
      <c r="N19" s="21">
        <v>237</v>
      </c>
      <c r="O19" s="11" t="s">
        <v>161</v>
      </c>
      <c r="P19" s="21"/>
      <c r="Q19" s="11"/>
      <c r="R19" s="21"/>
      <c r="S19" s="11"/>
      <c r="T19" s="12"/>
    </row>
    <row r="20" spans="3:20" ht="18.95" customHeight="1">
      <c r="C20" s="13" t="s">
        <v>175</v>
      </c>
      <c r="D20" s="37" t="s">
        <v>176</v>
      </c>
      <c r="E20" s="37" t="s">
        <v>177</v>
      </c>
      <c r="F20" s="10" t="s">
        <v>143</v>
      </c>
      <c r="G20" s="25">
        <v>100</v>
      </c>
      <c r="H20" s="21"/>
      <c r="I20" s="3"/>
      <c r="J20" s="21"/>
      <c r="K20" s="11"/>
      <c r="L20" s="21"/>
      <c r="M20" s="11"/>
      <c r="N20" s="21">
        <v>100</v>
      </c>
      <c r="O20" s="11" t="s">
        <v>178</v>
      </c>
      <c r="P20" s="21"/>
      <c r="Q20" s="11"/>
      <c r="R20" s="21"/>
      <c r="S20" s="11"/>
      <c r="T20" s="12"/>
    </row>
    <row r="21" spans="3:20" ht="18.95" customHeight="1">
      <c r="C21" s="13" t="s">
        <v>179</v>
      </c>
      <c r="D21" s="37" t="s">
        <v>180</v>
      </c>
      <c r="E21" s="37" t="s">
        <v>181</v>
      </c>
      <c r="F21" s="10" t="s">
        <v>143</v>
      </c>
      <c r="G21" s="25">
        <v>1017</v>
      </c>
      <c r="H21" s="21"/>
      <c r="I21" s="3"/>
      <c r="J21" s="21"/>
      <c r="K21" s="11"/>
      <c r="L21" s="21">
        <v>1226</v>
      </c>
      <c r="M21" s="11" t="s">
        <v>182</v>
      </c>
      <c r="N21" s="21">
        <v>1017</v>
      </c>
      <c r="O21" s="11" t="s">
        <v>183</v>
      </c>
      <c r="P21" s="21"/>
      <c r="Q21" s="11"/>
      <c r="R21" s="21"/>
      <c r="S21" s="11"/>
      <c r="T21" s="12"/>
    </row>
    <row r="22" spans="3:20" ht="18.95" customHeight="1">
      <c r="C22" s="13" t="s">
        <v>184</v>
      </c>
      <c r="D22" s="37" t="s">
        <v>185</v>
      </c>
      <c r="E22" s="37" t="s">
        <v>186</v>
      </c>
      <c r="F22" s="10" t="s">
        <v>121</v>
      </c>
      <c r="G22" s="25">
        <v>896</v>
      </c>
      <c r="H22" s="21">
        <v>896</v>
      </c>
      <c r="I22" s="3"/>
      <c r="J22" s="21">
        <v>1104</v>
      </c>
      <c r="K22" s="11" t="s">
        <v>187</v>
      </c>
      <c r="L22" s="21">
        <v>1087</v>
      </c>
      <c r="M22" s="11" t="s">
        <v>188</v>
      </c>
      <c r="N22" s="21">
        <v>1110</v>
      </c>
      <c r="O22" s="11" t="s">
        <v>189</v>
      </c>
      <c r="P22" s="21"/>
      <c r="Q22" s="11"/>
      <c r="R22" s="21"/>
      <c r="S22" s="11"/>
      <c r="T22" s="12"/>
    </row>
    <row r="23" spans="3:20" ht="18.95" customHeight="1">
      <c r="C23" s="13" t="s">
        <v>190</v>
      </c>
      <c r="D23" s="37" t="s">
        <v>185</v>
      </c>
      <c r="E23" s="37" t="s">
        <v>191</v>
      </c>
      <c r="F23" s="10" t="s">
        <v>121</v>
      </c>
      <c r="G23" s="25">
        <v>4487</v>
      </c>
      <c r="H23" s="21">
        <v>4487</v>
      </c>
      <c r="I23" s="3"/>
      <c r="J23" s="21">
        <v>5298</v>
      </c>
      <c r="K23" s="11" t="s">
        <v>187</v>
      </c>
      <c r="L23" s="21">
        <v>5428</v>
      </c>
      <c r="M23" s="11" t="s">
        <v>188</v>
      </c>
      <c r="N23" s="21">
        <v>5340</v>
      </c>
      <c r="O23" s="11" t="s">
        <v>189</v>
      </c>
      <c r="P23" s="21"/>
      <c r="Q23" s="11"/>
      <c r="R23" s="21"/>
      <c r="S23" s="11"/>
      <c r="T23" s="12"/>
    </row>
    <row r="24" spans="3:20" ht="18.95" customHeight="1">
      <c r="C24" s="13" t="s">
        <v>192</v>
      </c>
      <c r="D24" s="37" t="s">
        <v>193</v>
      </c>
      <c r="E24" s="37" t="s">
        <v>194</v>
      </c>
      <c r="F24" s="10" t="s">
        <v>121</v>
      </c>
      <c r="G24" s="25">
        <v>1120</v>
      </c>
      <c r="H24" s="21"/>
      <c r="I24" s="3"/>
      <c r="J24" s="21"/>
      <c r="K24" s="11"/>
      <c r="L24" s="21"/>
      <c r="M24" s="11"/>
      <c r="N24" s="21">
        <v>1120</v>
      </c>
      <c r="O24" s="11" t="s">
        <v>195</v>
      </c>
      <c r="P24" s="21"/>
      <c r="Q24" s="11"/>
      <c r="R24" s="21"/>
      <c r="S24" s="11"/>
      <c r="T24" s="12"/>
    </row>
    <row r="25" spans="3:20" ht="18.95" customHeight="1">
      <c r="C25" s="13" t="s">
        <v>196</v>
      </c>
      <c r="D25" s="37" t="s">
        <v>193</v>
      </c>
      <c r="E25" s="37" t="s">
        <v>197</v>
      </c>
      <c r="F25" s="10" t="s">
        <v>121</v>
      </c>
      <c r="G25" s="25">
        <v>2469</v>
      </c>
      <c r="H25" s="21">
        <v>2469</v>
      </c>
      <c r="I25" s="3"/>
      <c r="J25" s="21">
        <v>3330</v>
      </c>
      <c r="K25" s="11" t="s">
        <v>198</v>
      </c>
      <c r="L25" s="21">
        <v>10800</v>
      </c>
      <c r="M25" s="11" t="s">
        <v>199</v>
      </c>
      <c r="N25" s="21">
        <v>5550</v>
      </c>
      <c r="O25" s="11" t="s">
        <v>195</v>
      </c>
      <c r="P25" s="21"/>
      <c r="Q25" s="11"/>
      <c r="R25" s="21"/>
      <c r="S25" s="11"/>
      <c r="T25" s="12"/>
    </row>
    <row r="26" spans="3:20" ht="18.95" customHeight="1">
      <c r="C26" s="13" t="s">
        <v>200</v>
      </c>
      <c r="D26" s="37" t="s">
        <v>193</v>
      </c>
      <c r="E26" s="37" t="s">
        <v>201</v>
      </c>
      <c r="F26" s="10" t="s">
        <v>121</v>
      </c>
      <c r="G26" s="25">
        <v>418</v>
      </c>
      <c r="H26" s="21">
        <v>418</v>
      </c>
      <c r="I26" s="3"/>
      <c r="J26" s="21">
        <v>670</v>
      </c>
      <c r="K26" s="11" t="s">
        <v>198</v>
      </c>
      <c r="L26" s="21">
        <v>1860</v>
      </c>
      <c r="M26" s="11" t="s">
        <v>199</v>
      </c>
      <c r="N26" s="21"/>
      <c r="O26" s="11"/>
      <c r="P26" s="21"/>
      <c r="Q26" s="11"/>
      <c r="R26" s="21"/>
      <c r="S26" s="11"/>
      <c r="T26" s="12"/>
    </row>
    <row r="27" spans="3:20" ht="18.95" customHeight="1">
      <c r="C27" s="13" t="s">
        <v>202</v>
      </c>
      <c r="D27" s="37" t="s">
        <v>203</v>
      </c>
      <c r="E27" s="37" t="s">
        <v>204</v>
      </c>
      <c r="F27" s="10" t="s">
        <v>121</v>
      </c>
      <c r="G27" s="25">
        <v>852</v>
      </c>
      <c r="H27" s="21">
        <v>852</v>
      </c>
      <c r="I27" s="3"/>
      <c r="J27" s="21"/>
      <c r="K27" s="11"/>
      <c r="L27" s="21">
        <v>1466</v>
      </c>
      <c r="M27" s="11" t="s">
        <v>205</v>
      </c>
      <c r="N27" s="21">
        <v>900</v>
      </c>
      <c r="O27" s="11" t="s">
        <v>206</v>
      </c>
      <c r="P27" s="21"/>
      <c r="Q27" s="11"/>
      <c r="R27" s="21"/>
      <c r="S27" s="11"/>
      <c r="T27" s="12"/>
    </row>
    <row r="28" spans="3:20" ht="18.95" customHeight="1">
      <c r="C28" s="13" t="s">
        <v>207</v>
      </c>
      <c r="D28" s="37" t="s">
        <v>208</v>
      </c>
      <c r="E28" s="37" t="s">
        <v>204</v>
      </c>
      <c r="F28" s="10" t="s">
        <v>121</v>
      </c>
      <c r="G28" s="25">
        <v>852</v>
      </c>
      <c r="H28" s="21">
        <v>852</v>
      </c>
      <c r="I28" s="3"/>
      <c r="J28" s="21"/>
      <c r="K28" s="11"/>
      <c r="L28" s="21">
        <v>1466</v>
      </c>
      <c r="M28" s="11" t="s">
        <v>205</v>
      </c>
      <c r="N28" s="21">
        <v>900</v>
      </c>
      <c r="O28" s="11" t="s">
        <v>206</v>
      </c>
      <c r="P28" s="21"/>
      <c r="Q28" s="11"/>
      <c r="R28" s="21"/>
      <c r="S28" s="11"/>
      <c r="T28" s="12"/>
    </row>
    <row r="29" spans="3:20" ht="18.95" customHeight="1">
      <c r="C29" s="13" t="s">
        <v>209</v>
      </c>
      <c r="D29" s="37" t="s">
        <v>210</v>
      </c>
      <c r="E29" s="37" t="s">
        <v>211</v>
      </c>
      <c r="F29" s="10" t="s">
        <v>143</v>
      </c>
      <c r="G29" s="25">
        <v>1457</v>
      </c>
      <c r="H29" s="21">
        <v>1457</v>
      </c>
      <c r="I29" s="3"/>
      <c r="J29" s="21">
        <v>1983</v>
      </c>
      <c r="K29" s="11" t="s">
        <v>212</v>
      </c>
      <c r="L29" s="21">
        <v>2898</v>
      </c>
      <c r="M29" s="11" t="s">
        <v>213</v>
      </c>
      <c r="N29" s="21">
        <v>2880</v>
      </c>
      <c r="O29" s="11" t="s">
        <v>214</v>
      </c>
      <c r="P29" s="21"/>
      <c r="Q29" s="11"/>
      <c r="R29" s="21"/>
      <c r="S29" s="11"/>
      <c r="T29" s="12"/>
    </row>
    <row r="30" spans="3:20" ht="18.95" customHeight="1">
      <c r="C30" s="13" t="s">
        <v>215</v>
      </c>
      <c r="D30" s="37" t="s">
        <v>216</v>
      </c>
      <c r="E30" s="37" t="s">
        <v>217</v>
      </c>
      <c r="F30" s="10" t="s">
        <v>143</v>
      </c>
      <c r="G30" s="25">
        <v>5460</v>
      </c>
      <c r="H30" s="21">
        <v>5460</v>
      </c>
      <c r="I30" s="3"/>
      <c r="J30" s="21">
        <v>5500</v>
      </c>
      <c r="K30" s="11" t="s">
        <v>155</v>
      </c>
      <c r="L30" s="21">
        <v>6110</v>
      </c>
      <c r="M30" s="11" t="s">
        <v>218</v>
      </c>
      <c r="N30" s="21">
        <v>7240</v>
      </c>
      <c r="O30" s="11" t="s">
        <v>214</v>
      </c>
      <c r="P30" s="21"/>
      <c r="Q30" s="11"/>
      <c r="R30" s="21"/>
      <c r="S30" s="11"/>
      <c r="T30" s="12"/>
    </row>
    <row r="31" spans="3:20" ht="18.95" customHeight="1">
      <c r="C31" s="13" t="s">
        <v>219</v>
      </c>
      <c r="D31" s="37" t="s">
        <v>216</v>
      </c>
      <c r="E31" s="37" t="s">
        <v>220</v>
      </c>
      <c r="F31" s="10" t="s">
        <v>143</v>
      </c>
      <c r="G31" s="25">
        <v>110</v>
      </c>
      <c r="H31" s="21"/>
      <c r="I31" s="3"/>
      <c r="J31" s="21"/>
      <c r="K31" s="11"/>
      <c r="L31" s="21"/>
      <c r="M31" s="11"/>
      <c r="N31" s="21"/>
      <c r="O31" s="11"/>
      <c r="P31" s="21">
        <v>110</v>
      </c>
      <c r="Q31" s="11"/>
      <c r="R31" s="21"/>
      <c r="S31" s="11"/>
      <c r="T31" s="12"/>
    </row>
    <row r="32" spans="3:20" ht="18.95" customHeight="1">
      <c r="C32" s="13" t="s">
        <v>221</v>
      </c>
      <c r="D32" s="37" t="s">
        <v>222</v>
      </c>
      <c r="E32" s="37" t="s">
        <v>223</v>
      </c>
      <c r="F32" s="10" t="s">
        <v>224</v>
      </c>
      <c r="G32" s="25">
        <v>45230</v>
      </c>
      <c r="H32" s="21"/>
      <c r="I32" s="3"/>
      <c r="J32" s="21"/>
      <c r="K32" s="11"/>
      <c r="L32" s="21"/>
      <c r="M32" s="11"/>
      <c r="N32" s="21">
        <v>45230</v>
      </c>
      <c r="O32" s="11" t="s">
        <v>225</v>
      </c>
      <c r="P32" s="21"/>
      <c r="Q32" s="11"/>
      <c r="R32" s="21"/>
      <c r="S32" s="11"/>
      <c r="T32" s="12"/>
    </row>
    <row r="33" spans="3:20" ht="18.95" customHeight="1">
      <c r="C33" s="13" t="s">
        <v>226</v>
      </c>
      <c r="D33" s="37" t="s">
        <v>227</v>
      </c>
      <c r="E33" s="37" t="s">
        <v>228</v>
      </c>
      <c r="F33" s="10" t="s">
        <v>229</v>
      </c>
      <c r="G33" s="25">
        <v>72608</v>
      </c>
      <c r="H33" s="21">
        <v>72608</v>
      </c>
      <c r="I33" s="3"/>
      <c r="J33" s="21"/>
      <c r="K33" s="11"/>
      <c r="L33" s="21">
        <v>117936</v>
      </c>
      <c r="M33" s="11" t="s">
        <v>230</v>
      </c>
      <c r="N33" s="21"/>
      <c r="O33" s="11"/>
      <c r="P33" s="21"/>
      <c r="Q33" s="11"/>
      <c r="R33" s="21"/>
      <c r="S33" s="11"/>
      <c r="T33" s="12"/>
    </row>
    <row r="34" spans="3:20" ht="18.95" customHeight="1">
      <c r="C34" s="13" t="s">
        <v>231</v>
      </c>
      <c r="D34" s="37" t="s">
        <v>232</v>
      </c>
      <c r="E34" s="37" t="s">
        <v>233</v>
      </c>
      <c r="F34" s="10" t="s">
        <v>143</v>
      </c>
      <c r="G34" s="25">
        <v>5780</v>
      </c>
      <c r="H34" s="21"/>
      <c r="I34" s="3"/>
      <c r="J34" s="21"/>
      <c r="K34" s="11"/>
      <c r="L34" s="21">
        <v>8000</v>
      </c>
      <c r="M34" s="11" t="s">
        <v>234</v>
      </c>
      <c r="N34" s="21">
        <v>5780</v>
      </c>
      <c r="O34" s="11" t="s">
        <v>235</v>
      </c>
      <c r="P34" s="21"/>
      <c r="Q34" s="11"/>
      <c r="R34" s="21"/>
      <c r="S34" s="11"/>
      <c r="T34" s="12"/>
    </row>
    <row r="35" spans="3:20" ht="18.95" customHeight="1">
      <c r="C35" s="13" t="s">
        <v>236</v>
      </c>
      <c r="D35" s="37" t="s">
        <v>237</v>
      </c>
      <c r="E35" s="37" t="s">
        <v>238</v>
      </c>
      <c r="F35" s="10" t="s">
        <v>143</v>
      </c>
      <c r="G35" s="25">
        <v>10035</v>
      </c>
      <c r="H35" s="21">
        <v>10035</v>
      </c>
      <c r="I35" s="3"/>
      <c r="J35" s="21"/>
      <c r="K35" s="11"/>
      <c r="L35" s="21">
        <v>25000</v>
      </c>
      <c r="M35" s="11" t="s">
        <v>234</v>
      </c>
      <c r="N35" s="21">
        <v>10500</v>
      </c>
      <c r="O35" s="11" t="s">
        <v>235</v>
      </c>
      <c r="P35" s="21"/>
      <c r="Q35" s="11"/>
      <c r="R35" s="21"/>
      <c r="S35" s="11"/>
      <c r="T35" s="12"/>
    </row>
    <row r="36" spans="3:20" ht="18.95" customHeight="1">
      <c r="C36" s="13" t="s">
        <v>239</v>
      </c>
      <c r="D36" s="37" t="s">
        <v>240</v>
      </c>
      <c r="E36" s="37" t="s">
        <v>241</v>
      </c>
      <c r="F36" s="10" t="s">
        <v>121</v>
      </c>
      <c r="G36" s="25">
        <v>88</v>
      </c>
      <c r="H36" s="21"/>
      <c r="I36" s="3"/>
      <c r="J36" s="21">
        <v>297</v>
      </c>
      <c r="K36" s="11" t="s">
        <v>242</v>
      </c>
      <c r="L36" s="21"/>
      <c r="M36" s="11"/>
      <c r="N36" s="21"/>
      <c r="O36" s="11"/>
      <c r="P36" s="21">
        <v>88</v>
      </c>
      <c r="Q36" s="11" t="s">
        <v>243</v>
      </c>
      <c r="R36" s="21"/>
      <c r="S36" s="11"/>
      <c r="T36" s="12"/>
    </row>
    <row r="37" spans="3:20" ht="18.95" customHeight="1">
      <c r="C37" s="13" t="s">
        <v>244</v>
      </c>
      <c r="D37" s="37" t="s">
        <v>245</v>
      </c>
      <c r="E37" s="37" t="s">
        <v>246</v>
      </c>
      <c r="F37" s="10" t="s">
        <v>136</v>
      </c>
      <c r="G37" s="25">
        <v>110000</v>
      </c>
      <c r="H37" s="21"/>
      <c r="I37" s="3"/>
      <c r="J37" s="21"/>
      <c r="K37" s="11"/>
      <c r="L37" s="21">
        <v>110000</v>
      </c>
      <c r="M37" s="11" t="s">
        <v>247</v>
      </c>
      <c r="N37" s="21"/>
      <c r="O37" s="11"/>
      <c r="P37" s="21"/>
      <c r="Q37" s="11"/>
      <c r="R37" s="21"/>
      <c r="S37" s="11"/>
      <c r="T37" s="12"/>
    </row>
    <row r="38" spans="3:20" ht="18.95" customHeight="1">
      <c r="C38" s="13" t="s">
        <v>248</v>
      </c>
      <c r="D38" s="37" t="s">
        <v>249</v>
      </c>
      <c r="E38" s="37" t="s">
        <v>250</v>
      </c>
      <c r="F38" s="10" t="s">
        <v>136</v>
      </c>
      <c r="G38" s="25">
        <v>350000</v>
      </c>
      <c r="H38" s="21"/>
      <c r="I38" s="3"/>
      <c r="J38" s="21">
        <v>350000</v>
      </c>
      <c r="K38" s="11" t="s">
        <v>251</v>
      </c>
      <c r="L38" s="21">
        <v>370000</v>
      </c>
      <c r="M38" s="11" t="s">
        <v>247</v>
      </c>
      <c r="N38" s="21"/>
      <c r="O38" s="11"/>
      <c r="P38" s="21"/>
      <c r="Q38" s="11"/>
      <c r="R38" s="21"/>
      <c r="S38" s="11"/>
      <c r="T38" s="12"/>
    </row>
    <row r="39" spans="3:20" ht="18.95" customHeight="1">
      <c r="C39" s="13" t="s">
        <v>252</v>
      </c>
      <c r="D39" s="37" t="s">
        <v>253</v>
      </c>
      <c r="E39" s="37" t="s">
        <v>254</v>
      </c>
      <c r="F39" s="10" t="s">
        <v>168</v>
      </c>
      <c r="G39" s="25">
        <v>25</v>
      </c>
      <c r="H39" s="21"/>
      <c r="I39" s="3"/>
      <c r="J39" s="21"/>
      <c r="K39" s="11"/>
      <c r="L39" s="21">
        <v>29</v>
      </c>
      <c r="M39" s="11" t="s">
        <v>255</v>
      </c>
      <c r="N39" s="21">
        <v>25</v>
      </c>
      <c r="O39" s="11" t="s">
        <v>256</v>
      </c>
      <c r="P39" s="21"/>
      <c r="Q39" s="11"/>
      <c r="R39" s="21"/>
      <c r="S39" s="11"/>
      <c r="T39" s="12"/>
    </row>
    <row r="40" spans="3:20" ht="18.95" customHeight="1">
      <c r="C40" s="13" t="s">
        <v>257</v>
      </c>
      <c r="D40" s="37" t="s">
        <v>258</v>
      </c>
      <c r="E40" s="37" t="s">
        <v>259</v>
      </c>
      <c r="F40" s="10" t="s">
        <v>168</v>
      </c>
      <c r="G40" s="25">
        <v>9</v>
      </c>
      <c r="H40" s="21"/>
      <c r="I40" s="3"/>
      <c r="J40" s="21"/>
      <c r="K40" s="11"/>
      <c r="L40" s="21">
        <v>10</v>
      </c>
      <c r="M40" s="11" t="s">
        <v>182</v>
      </c>
      <c r="N40" s="21">
        <v>9</v>
      </c>
      <c r="O40" s="11" t="s">
        <v>260</v>
      </c>
      <c r="P40" s="21"/>
      <c r="Q40" s="11"/>
      <c r="R40" s="21"/>
      <c r="S40" s="11"/>
      <c r="T40" s="12"/>
    </row>
    <row r="41" spans="3:20" ht="18.95" customHeight="1">
      <c r="C41" s="13" t="s">
        <v>261</v>
      </c>
      <c r="D41" s="37" t="s">
        <v>262</v>
      </c>
      <c r="E41" s="37" t="s">
        <v>263</v>
      </c>
      <c r="F41" s="10" t="s">
        <v>264</v>
      </c>
      <c r="G41" s="25">
        <v>25650</v>
      </c>
      <c r="H41" s="21">
        <v>25650</v>
      </c>
      <c r="I41" s="3"/>
      <c r="J41" s="21"/>
      <c r="K41" s="11"/>
      <c r="L41" s="21">
        <v>54000</v>
      </c>
      <c r="M41" s="11" t="s">
        <v>234</v>
      </c>
      <c r="N41" s="21">
        <v>73080</v>
      </c>
      <c r="O41" s="11" t="s">
        <v>235</v>
      </c>
      <c r="P41" s="21"/>
      <c r="Q41" s="11"/>
      <c r="R41" s="21"/>
      <c r="S41" s="11"/>
      <c r="T41" s="12"/>
    </row>
    <row r="42" spans="3:20" ht="18.95" customHeight="1">
      <c r="C42" s="13" t="s">
        <v>265</v>
      </c>
      <c r="D42" s="37" t="s">
        <v>266</v>
      </c>
      <c r="E42" s="37" t="s">
        <v>267</v>
      </c>
      <c r="F42" s="10" t="s">
        <v>143</v>
      </c>
      <c r="G42" s="25">
        <v>3801</v>
      </c>
      <c r="H42" s="21">
        <v>3801</v>
      </c>
      <c r="I42" s="3"/>
      <c r="J42" s="21"/>
      <c r="K42" s="11"/>
      <c r="L42" s="21"/>
      <c r="M42" s="11"/>
      <c r="N42" s="21">
        <v>6800</v>
      </c>
      <c r="O42" s="11" t="s">
        <v>235</v>
      </c>
      <c r="P42" s="21"/>
      <c r="Q42" s="11"/>
      <c r="R42" s="21"/>
      <c r="S42" s="11"/>
      <c r="T42" s="12"/>
    </row>
    <row r="43" spans="3:20" ht="18.95" customHeight="1">
      <c r="C43" s="13" t="s">
        <v>268</v>
      </c>
      <c r="D43" s="37" t="s">
        <v>269</v>
      </c>
      <c r="E43" s="37" t="s">
        <v>270</v>
      </c>
      <c r="F43" s="10" t="s">
        <v>121</v>
      </c>
      <c r="G43" s="25">
        <v>2849</v>
      </c>
      <c r="H43" s="21">
        <v>2849</v>
      </c>
      <c r="I43" s="3"/>
      <c r="J43" s="21"/>
      <c r="K43" s="11"/>
      <c r="L43" s="21">
        <v>3354</v>
      </c>
      <c r="M43" s="11" t="s">
        <v>129</v>
      </c>
      <c r="N43" s="21">
        <v>3354</v>
      </c>
      <c r="O43" s="11" t="s">
        <v>271</v>
      </c>
      <c r="P43" s="21"/>
      <c r="Q43" s="11"/>
      <c r="R43" s="21"/>
      <c r="S43" s="11"/>
      <c r="T43" s="12"/>
    </row>
    <row r="44" spans="3:20" ht="18.95" customHeight="1">
      <c r="C44" s="13" t="s">
        <v>272</v>
      </c>
      <c r="D44" s="37" t="s">
        <v>269</v>
      </c>
      <c r="E44" s="37" t="s">
        <v>273</v>
      </c>
      <c r="F44" s="10" t="s">
        <v>121</v>
      </c>
      <c r="G44" s="25">
        <v>3890</v>
      </c>
      <c r="H44" s="21">
        <v>3890</v>
      </c>
      <c r="I44" s="3"/>
      <c r="J44" s="21"/>
      <c r="K44" s="11"/>
      <c r="L44" s="21">
        <v>4696</v>
      </c>
      <c r="M44" s="11" t="s">
        <v>129</v>
      </c>
      <c r="N44" s="21">
        <v>4696</v>
      </c>
      <c r="O44" s="11" t="s">
        <v>271</v>
      </c>
      <c r="P44" s="21"/>
      <c r="Q44" s="11"/>
      <c r="R44" s="21"/>
      <c r="S44" s="11"/>
      <c r="T44" s="12"/>
    </row>
    <row r="45" spans="3:20" ht="18.95" customHeight="1">
      <c r="C45" s="13" t="s">
        <v>274</v>
      </c>
      <c r="D45" s="37" t="s">
        <v>269</v>
      </c>
      <c r="E45" s="37" t="s">
        <v>275</v>
      </c>
      <c r="F45" s="10" t="s">
        <v>121</v>
      </c>
      <c r="G45" s="25">
        <v>4834</v>
      </c>
      <c r="H45" s="21">
        <v>4834</v>
      </c>
      <c r="I45" s="3"/>
      <c r="J45" s="21"/>
      <c r="K45" s="11"/>
      <c r="L45" s="21">
        <v>5840</v>
      </c>
      <c r="M45" s="11" t="s">
        <v>129</v>
      </c>
      <c r="N45" s="21">
        <v>5840</v>
      </c>
      <c r="O45" s="11" t="s">
        <v>271</v>
      </c>
      <c r="P45" s="21"/>
      <c r="Q45" s="11"/>
      <c r="R45" s="21"/>
      <c r="S45" s="11"/>
      <c r="T45" s="12"/>
    </row>
    <row r="46" spans="3:20" ht="18.95" customHeight="1">
      <c r="C46" s="13" t="s">
        <v>276</v>
      </c>
      <c r="D46" s="37" t="s">
        <v>277</v>
      </c>
      <c r="E46" s="37" t="s">
        <v>278</v>
      </c>
      <c r="F46" s="10" t="s">
        <v>168</v>
      </c>
      <c r="G46" s="25">
        <v>1014</v>
      </c>
      <c r="H46" s="21">
        <v>1014</v>
      </c>
      <c r="I46" s="3"/>
      <c r="J46" s="21"/>
      <c r="K46" s="11"/>
      <c r="L46" s="21">
        <v>5295</v>
      </c>
      <c r="M46" s="11" t="s">
        <v>129</v>
      </c>
      <c r="N46" s="21">
        <v>5295</v>
      </c>
      <c r="O46" s="11" t="s">
        <v>271</v>
      </c>
      <c r="P46" s="21"/>
      <c r="Q46" s="11"/>
      <c r="R46" s="21"/>
      <c r="S46" s="11"/>
      <c r="T46" s="12"/>
    </row>
    <row r="47" spans="3:20" ht="18.95" customHeight="1">
      <c r="C47" s="13" t="s">
        <v>279</v>
      </c>
      <c r="D47" s="37" t="s">
        <v>277</v>
      </c>
      <c r="E47" s="37" t="s">
        <v>280</v>
      </c>
      <c r="F47" s="10" t="s">
        <v>168</v>
      </c>
      <c r="G47" s="25">
        <v>1246</v>
      </c>
      <c r="H47" s="21">
        <v>1246</v>
      </c>
      <c r="I47" s="3"/>
      <c r="J47" s="21"/>
      <c r="K47" s="11"/>
      <c r="L47" s="21">
        <v>6307</v>
      </c>
      <c r="M47" s="11" t="s">
        <v>129</v>
      </c>
      <c r="N47" s="21">
        <v>6307</v>
      </c>
      <c r="O47" s="11" t="s">
        <v>271</v>
      </c>
      <c r="P47" s="21"/>
      <c r="Q47" s="11"/>
      <c r="R47" s="21"/>
      <c r="S47" s="11"/>
      <c r="T47" s="12"/>
    </row>
    <row r="48" spans="3:20" ht="18.95" customHeight="1">
      <c r="C48" s="13" t="s">
        <v>281</v>
      </c>
      <c r="D48" s="37" t="s">
        <v>277</v>
      </c>
      <c r="E48" s="37" t="s">
        <v>282</v>
      </c>
      <c r="F48" s="10" t="s">
        <v>168</v>
      </c>
      <c r="G48" s="25">
        <v>1625</v>
      </c>
      <c r="H48" s="21">
        <v>1625</v>
      </c>
      <c r="I48" s="3"/>
      <c r="J48" s="21"/>
      <c r="K48" s="11"/>
      <c r="L48" s="21">
        <v>8126</v>
      </c>
      <c r="M48" s="11" t="s">
        <v>129</v>
      </c>
      <c r="N48" s="21">
        <v>8126</v>
      </c>
      <c r="O48" s="11" t="s">
        <v>271</v>
      </c>
      <c r="P48" s="21"/>
      <c r="Q48" s="11"/>
      <c r="R48" s="21"/>
      <c r="S48" s="11"/>
      <c r="T48" s="12"/>
    </row>
    <row r="49" spans="3:20" ht="18.95" customHeight="1">
      <c r="C49" s="13" t="s">
        <v>283</v>
      </c>
      <c r="D49" s="37" t="s">
        <v>284</v>
      </c>
      <c r="E49" s="37" t="s">
        <v>285</v>
      </c>
      <c r="F49" s="10" t="s">
        <v>168</v>
      </c>
      <c r="G49" s="25">
        <v>920</v>
      </c>
      <c r="H49" s="21"/>
      <c r="I49" s="3"/>
      <c r="J49" s="21">
        <v>1367</v>
      </c>
      <c r="K49" s="11" t="s">
        <v>161</v>
      </c>
      <c r="L49" s="21"/>
      <c r="M49" s="11"/>
      <c r="N49" s="21">
        <v>920</v>
      </c>
      <c r="O49" s="11" t="s">
        <v>286</v>
      </c>
      <c r="P49" s="21"/>
      <c r="Q49" s="11"/>
      <c r="R49" s="21"/>
      <c r="S49" s="11"/>
      <c r="T49" s="12"/>
    </row>
    <row r="50" spans="3:20" ht="18.95" customHeight="1">
      <c r="C50" s="13" t="s">
        <v>287</v>
      </c>
      <c r="D50" s="37" t="s">
        <v>277</v>
      </c>
      <c r="E50" s="37" t="s">
        <v>288</v>
      </c>
      <c r="F50" s="10" t="s">
        <v>168</v>
      </c>
      <c r="G50" s="25">
        <v>1258</v>
      </c>
      <c r="H50" s="21">
        <v>1258</v>
      </c>
      <c r="I50" s="3"/>
      <c r="J50" s="21"/>
      <c r="K50" s="11"/>
      <c r="L50" s="21">
        <v>4432</v>
      </c>
      <c r="M50" s="11" t="s">
        <v>129</v>
      </c>
      <c r="N50" s="21">
        <v>4432</v>
      </c>
      <c r="O50" s="11" t="s">
        <v>271</v>
      </c>
      <c r="P50" s="21"/>
      <c r="Q50" s="11"/>
      <c r="R50" s="21"/>
      <c r="S50" s="11"/>
      <c r="T50" s="12"/>
    </row>
    <row r="51" spans="3:20" ht="18.95" customHeight="1">
      <c r="C51" s="13" t="s">
        <v>289</v>
      </c>
      <c r="D51" s="37" t="s">
        <v>277</v>
      </c>
      <c r="E51" s="37" t="s">
        <v>290</v>
      </c>
      <c r="F51" s="10" t="s">
        <v>168</v>
      </c>
      <c r="G51" s="25">
        <v>1513</v>
      </c>
      <c r="H51" s="21">
        <v>1513</v>
      </c>
      <c r="I51" s="3"/>
      <c r="J51" s="21"/>
      <c r="K51" s="11"/>
      <c r="L51" s="21">
        <v>5240</v>
      </c>
      <c r="M51" s="11" t="s">
        <v>129</v>
      </c>
      <c r="N51" s="21">
        <v>5240</v>
      </c>
      <c r="O51" s="11" t="s">
        <v>271</v>
      </c>
      <c r="P51" s="21"/>
      <c r="Q51" s="11"/>
      <c r="R51" s="21"/>
      <c r="S51" s="11"/>
      <c r="T51" s="12"/>
    </row>
    <row r="52" spans="3:20" ht="18.95" customHeight="1">
      <c r="C52" s="13" t="s">
        <v>291</v>
      </c>
      <c r="D52" s="37" t="s">
        <v>277</v>
      </c>
      <c r="E52" s="37" t="s">
        <v>292</v>
      </c>
      <c r="F52" s="10" t="s">
        <v>168</v>
      </c>
      <c r="G52" s="25">
        <v>1983</v>
      </c>
      <c r="H52" s="21">
        <v>1983</v>
      </c>
      <c r="I52" s="3"/>
      <c r="J52" s="21"/>
      <c r="K52" s="11"/>
      <c r="L52" s="21">
        <v>6528</v>
      </c>
      <c r="M52" s="11" t="s">
        <v>129</v>
      </c>
      <c r="N52" s="21">
        <v>6528</v>
      </c>
      <c r="O52" s="11" t="s">
        <v>271</v>
      </c>
      <c r="P52" s="21"/>
      <c r="Q52" s="11"/>
      <c r="R52" s="21"/>
      <c r="S52" s="11"/>
      <c r="T52" s="12"/>
    </row>
    <row r="53" spans="3:20" ht="18.95" customHeight="1">
      <c r="C53" s="13" t="s">
        <v>293</v>
      </c>
      <c r="D53" s="37" t="s">
        <v>262</v>
      </c>
      <c r="E53" s="37" t="s">
        <v>294</v>
      </c>
      <c r="F53" s="10" t="s">
        <v>264</v>
      </c>
      <c r="G53" s="25">
        <v>51000</v>
      </c>
      <c r="H53" s="21"/>
      <c r="I53" s="3"/>
      <c r="J53" s="21"/>
      <c r="K53" s="11"/>
      <c r="L53" s="21">
        <v>75000</v>
      </c>
      <c r="M53" s="11" t="s">
        <v>234</v>
      </c>
      <c r="N53" s="21">
        <v>51000</v>
      </c>
      <c r="O53" s="11" t="s">
        <v>235</v>
      </c>
      <c r="P53" s="21"/>
      <c r="Q53" s="11"/>
      <c r="R53" s="21"/>
      <c r="S53" s="11"/>
      <c r="T53" s="12"/>
    </row>
    <row r="54" spans="3:20" ht="18.95" customHeight="1">
      <c r="C54" s="13" t="s">
        <v>293</v>
      </c>
      <c r="D54" s="37" t="s">
        <v>295</v>
      </c>
      <c r="E54" s="37" t="s">
        <v>296</v>
      </c>
      <c r="F54" s="10" t="s">
        <v>121</v>
      </c>
      <c r="G54" s="25">
        <v>13000</v>
      </c>
      <c r="H54" s="21"/>
      <c r="I54" s="3"/>
      <c r="J54" s="21">
        <v>13000</v>
      </c>
      <c r="K54" s="11" t="s">
        <v>122</v>
      </c>
      <c r="L54" s="21"/>
      <c r="M54" s="11"/>
      <c r="N54" s="21">
        <v>22000</v>
      </c>
      <c r="O54" s="11" t="s">
        <v>124</v>
      </c>
      <c r="P54" s="21"/>
      <c r="Q54" s="11"/>
      <c r="R54" s="21"/>
      <c r="S54" s="11"/>
      <c r="T54" s="12"/>
    </row>
    <row r="55" spans="3:20" ht="18.95" customHeight="1">
      <c r="C55" s="13" t="s">
        <v>293</v>
      </c>
      <c r="D55" s="37" t="s">
        <v>297</v>
      </c>
      <c r="E55" s="37"/>
      <c r="F55" s="10" t="s">
        <v>298</v>
      </c>
      <c r="G55" s="25">
        <v>800000</v>
      </c>
      <c r="H55" s="21"/>
      <c r="I55" s="3"/>
      <c r="J55" s="21"/>
      <c r="K55" s="11"/>
      <c r="L55" s="21">
        <v>1200000</v>
      </c>
      <c r="M55" s="11" t="s">
        <v>299</v>
      </c>
      <c r="N55" s="21"/>
      <c r="O55" s="11"/>
      <c r="P55" s="21">
        <v>800000</v>
      </c>
      <c r="Q55" s="11" t="s">
        <v>300</v>
      </c>
      <c r="R55" s="21"/>
      <c r="S55" s="11"/>
      <c r="T55" s="12"/>
    </row>
    <row r="56" spans="3:20" ht="18.95" customHeight="1">
      <c r="C56" s="13" t="s">
        <v>293</v>
      </c>
      <c r="D56" s="37" t="s">
        <v>301</v>
      </c>
      <c r="E56" s="37" t="s">
        <v>302</v>
      </c>
      <c r="F56" s="10" t="s">
        <v>143</v>
      </c>
      <c r="G56" s="25">
        <v>256000</v>
      </c>
      <c r="H56" s="21"/>
      <c r="I56" s="3"/>
      <c r="J56" s="21"/>
      <c r="K56" s="11"/>
      <c r="L56" s="21"/>
      <c r="M56" s="11"/>
      <c r="N56" s="21"/>
      <c r="O56" s="11"/>
      <c r="P56" s="21">
        <v>256000</v>
      </c>
      <c r="Q56" s="11" t="s">
        <v>303</v>
      </c>
      <c r="R56" s="21"/>
      <c r="S56" s="11"/>
      <c r="T56" s="12"/>
    </row>
    <row r="57" spans="3:20" ht="18.95" customHeight="1">
      <c r="C57" s="13" t="s">
        <v>293</v>
      </c>
      <c r="D57" s="37" t="s">
        <v>304</v>
      </c>
      <c r="E57" s="37" t="s">
        <v>305</v>
      </c>
      <c r="F57" s="10" t="s">
        <v>143</v>
      </c>
      <c r="G57" s="25">
        <v>175000</v>
      </c>
      <c r="H57" s="21"/>
      <c r="I57" s="3"/>
      <c r="J57" s="21"/>
      <c r="K57" s="11"/>
      <c r="L57" s="21"/>
      <c r="M57" s="11"/>
      <c r="N57" s="21"/>
      <c r="O57" s="11"/>
      <c r="P57" s="21">
        <v>175000</v>
      </c>
      <c r="Q57" s="11" t="s">
        <v>303</v>
      </c>
      <c r="R57" s="21"/>
      <c r="S57" s="11"/>
      <c r="T57" s="12"/>
    </row>
    <row r="58" spans="3:20" ht="18.95" customHeight="1">
      <c r="C58" s="13" t="s">
        <v>293</v>
      </c>
      <c r="D58" s="37" t="s">
        <v>306</v>
      </c>
      <c r="E58" s="37"/>
      <c r="F58" s="10" t="s">
        <v>298</v>
      </c>
      <c r="G58" s="25">
        <v>66340000</v>
      </c>
      <c r="H58" s="21"/>
      <c r="I58" s="3"/>
      <c r="J58" s="21">
        <v>73580000</v>
      </c>
      <c r="K58" s="11" t="s">
        <v>307</v>
      </c>
      <c r="L58" s="21">
        <v>71805000</v>
      </c>
      <c r="M58" s="11" t="s">
        <v>308</v>
      </c>
      <c r="N58" s="21"/>
      <c r="O58" s="11"/>
      <c r="P58" s="21">
        <v>66340000</v>
      </c>
      <c r="Q58" s="11" t="s">
        <v>309</v>
      </c>
      <c r="R58" s="21"/>
      <c r="S58" s="11"/>
      <c r="T58" s="12"/>
    </row>
    <row r="59" spans="3:20" ht="18.95" customHeight="1">
      <c r="C59" s="13" t="s">
        <v>293</v>
      </c>
      <c r="D59" s="37" t="s">
        <v>310</v>
      </c>
      <c r="E59" s="37"/>
      <c r="F59" s="10" t="s">
        <v>298</v>
      </c>
      <c r="G59" s="25">
        <v>8200000</v>
      </c>
      <c r="H59" s="21"/>
      <c r="I59" s="3"/>
      <c r="J59" s="21">
        <v>10550000</v>
      </c>
      <c r="K59" s="11" t="s">
        <v>307</v>
      </c>
      <c r="L59" s="21">
        <v>10050000</v>
      </c>
      <c r="M59" s="11" t="s">
        <v>308</v>
      </c>
      <c r="N59" s="21"/>
      <c r="O59" s="11"/>
      <c r="P59" s="21">
        <v>8200000</v>
      </c>
      <c r="Q59" s="11" t="s">
        <v>309</v>
      </c>
      <c r="R59" s="21"/>
      <c r="S59" s="11"/>
      <c r="T59" s="12"/>
    </row>
    <row r="60" spans="3:20" ht="18.95" customHeight="1">
      <c r="C60" s="13" t="s">
        <v>293</v>
      </c>
      <c r="D60" s="37" t="s">
        <v>311</v>
      </c>
      <c r="E60" s="37"/>
      <c r="F60" s="10" t="s">
        <v>298</v>
      </c>
      <c r="G60" s="25">
        <v>8000000</v>
      </c>
      <c r="H60" s="21"/>
      <c r="I60" s="3"/>
      <c r="J60" s="21"/>
      <c r="K60" s="11"/>
      <c r="L60" s="21"/>
      <c r="M60" s="11"/>
      <c r="N60" s="21"/>
      <c r="O60" s="11"/>
      <c r="P60" s="21">
        <v>8000000</v>
      </c>
      <c r="Q60" s="11" t="s">
        <v>312</v>
      </c>
      <c r="R60" s="21"/>
      <c r="S60" s="11"/>
      <c r="T60" s="12"/>
    </row>
    <row r="61" spans="3:20" ht="18.95" customHeight="1">
      <c r="C61" s="13" t="s">
        <v>293</v>
      </c>
      <c r="D61" s="37" t="s">
        <v>313</v>
      </c>
      <c r="E61" s="37" t="s">
        <v>314</v>
      </c>
      <c r="F61" s="10" t="s">
        <v>315</v>
      </c>
      <c r="G61" s="25">
        <v>128410</v>
      </c>
      <c r="H61" s="21"/>
      <c r="I61" s="3"/>
      <c r="J61" s="21"/>
      <c r="K61" s="11"/>
      <c r="L61" s="21"/>
      <c r="M61" s="11"/>
      <c r="N61" s="21"/>
      <c r="O61" s="11"/>
      <c r="P61" s="21">
        <v>128410</v>
      </c>
      <c r="Q61" s="11"/>
      <c r="R61" s="21"/>
      <c r="S61" s="11"/>
      <c r="T61" s="12"/>
    </row>
    <row r="62" spans="3:20" ht="18.95" customHeight="1">
      <c r="C62" s="13" t="s">
        <v>316</v>
      </c>
      <c r="D62" s="37" t="s">
        <v>317</v>
      </c>
      <c r="E62" s="37" t="s">
        <v>318</v>
      </c>
      <c r="F62" s="10" t="s">
        <v>143</v>
      </c>
      <c r="G62" s="25"/>
      <c r="H62" s="21"/>
      <c r="I62" s="3"/>
      <c r="J62" s="21"/>
      <c r="K62" s="11"/>
      <c r="L62" s="21"/>
      <c r="M62" s="11"/>
      <c r="N62" s="21"/>
      <c r="O62" s="11"/>
      <c r="P62" s="21"/>
      <c r="Q62" s="11"/>
      <c r="R62" s="21"/>
      <c r="S62" s="11"/>
      <c r="T62" s="12"/>
    </row>
    <row r="63" spans="3:20" ht="18.95" customHeight="1">
      <c r="C63" s="13" t="s">
        <v>319</v>
      </c>
      <c r="D63" s="37" t="s">
        <v>320</v>
      </c>
      <c r="E63" s="37" t="s">
        <v>321</v>
      </c>
      <c r="F63" s="10" t="s">
        <v>143</v>
      </c>
      <c r="G63" s="25"/>
      <c r="H63" s="21"/>
      <c r="I63" s="3"/>
      <c r="J63" s="21"/>
      <c r="K63" s="11"/>
      <c r="L63" s="21"/>
      <c r="M63" s="11"/>
      <c r="N63" s="21"/>
      <c r="O63" s="11"/>
      <c r="P63" s="21"/>
      <c r="Q63" s="11"/>
      <c r="R63" s="21"/>
      <c r="S63" s="11"/>
      <c r="T63" s="12"/>
    </row>
    <row r="64" spans="3:20" ht="18.95" customHeight="1">
      <c r="C64" s="13" t="s">
        <v>325</v>
      </c>
      <c r="D64" s="37" t="s">
        <v>326</v>
      </c>
      <c r="E64" s="37" t="s">
        <v>327</v>
      </c>
      <c r="F64" s="10" t="s">
        <v>143</v>
      </c>
      <c r="G64" s="25"/>
      <c r="H64" s="21"/>
      <c r="I64" s="3"/>
      <c r="J64" s="21"/>
      <c r="K64" s="11"/>
      <c r="L64" s="21"/>
      <c r="M64" s="11"/>
      <c r="N64" s="21"/>
      <c r="O64" s="11"/>
      <c r="P64" s="21"/>
      <c r="Q64" s="11"/>
      <c r="R64" s="21"/>
      <c r="S64" s="11"/>
      <c r="T64" s="12"/>
    </row>
    <row r="65" spans="3:20" ht="18.95" customHeight="1">
      <c r="C65" s="13" t="s">
        <v>322</v>
      </c>
      <c r="D65" s="37" t="s">
        <v>323</v>
      </c>
      <c r="E65" s="37" t="s">
        <v>324</v>
      </c>
      <c r="F65" s="10" t="s">
        <v>298</v>
      </c>
      <c r="G65" s="25">
        <v>2327</v>
      </c>
      <c r="H65" s="21"/>
      <c r="I65" s="3"/>
      <c r="J65" s="21"/>
      <c r="K65" s="11"/>
      <c r="L65" s="21"/>
      <c r="M65" s="11"/>
      <c r="N65" s="21"/>
      <c r="O65" s="11"/>
      <c r="P65" s="21"/>
      <c r="Q65" s="11"/>
      <c r="R65" s="21"/>
      <c r="S65" s="11"/>
      <c r="T65" s="12"/>
    </row>
    <row r="66" spans="3:20" ht="18.95" customHeight="1">
      <c r="C66" s="13" t="s">
        <v>328</v>
      </c>
      <c r="D66" s="37" t="s">
        <v>329</v>
      </c>
      <c r="E66" s="37" t="s">
        <v>330</v>
      </c>
      <c r="F66" s="10" t="s">
        <v>331</v>
      </c>
      <c r="G66" s="25" t="s">
        <v>332</v>
      </c>
      <c r="H66" s="21">
        <v>517</v>
      </c>
      <c r="I66" s="3" t="s">
        <v>333</v>
      </c>
      <c r="J66" s="21">
        <v>1097</v>
      </c>
      <c r="K66" s="11" t="s">
        <v>334</v>
      </c>
      <c r="L66" s="21">
        <v>479</v>
      </c>
      <c r="M66" s="11" t="s">
        <v>332</v>
      </c>
      <c r="N66" s="21"/>
      <c r="O66" s="11"/>
      <c r="P66" s="21"/>
      <c r="Q66" s="11"/>
      <c r="R66" s="21"/>
      <c r="S66" s="11"/>
      <c r="T66" s="12"/>
    </row>
    <row r="67" spans="3:20" ht="18.95" customHeight="1">
      <c r="C67" s="13" t="s">
        <v>335</v>
      </c>
      <c r="D67" s="37" t="s">
        <v>336</v>
      </c>
      <c r="E67" s="37" t="s">
        <v>330</v>
      </c>
      <c r="F67" s="10" t="s">
        <v>331</v>
      </c>
      <c r="G67" s="25" t="s">
        <v>332</v>
      </c>
      <c r="H67" s="21">
        <v>517</v>
      </c>
      <c r="I67" s="3" t="s">
        <v>333</v>
      </c>
      <c r="J67" s="21">
        <v>1097</v>
      </c>
      <c r="K67" s="11" t="s">
        <v>334</v>
      </c>
      <c r="L67" s="21">
        <v>479</v>
      </c>
      <c r="M67" s="11" t="s">
        <v>332</v>
      </c>
      <c r="N67" s="21"/>
      <c r="O67" s="11"/>
      <c r="P67" s="21"/>
      <c r="Q67" s="11"/>
      <c r="R67" s="21"/>
      <c r="S67" s="11"/>
      <c r="T67" s="12"/>
    </row>
    <row r="68" spans="3:20" ht="18.95" customHeight="1">
      <c r="C68" s="13" t="s">
        <v>337</v>
      </c>
      <c r="D68" s="37" t="s">
        <v>338</v>
      </c>
      <c r="E68" s="37" t="s">
        <v>339</v>
      </c>
      <c r="F68" s="10" t="s">
        <v>340</v>
      </c>
      <c r="G68" s="25" t="s">
        <v>332</v>
      </c>
      <c r="H68" s="21">
        <v>112</v>
      </c>
      <c r="I68" s="3" t="s">
        <v>333</v>
      </c>
      <c r="J68" s="21">
        <v>661</v>
      </c>
      <c r="K68" s="11" t="s">
        <v>334</v>
      </c>
      <c r="L68" s="21">
        <v>147</v>
      </c>
      <c r="M68" s="11" t="s">
        <v>332</v>
      </c>
      <c r="N68" s="21"/>
      <c r="O68" s="11"/>
      <c r="P68" s="21"/>
      <c r="Q68" s="11"/>
      <c r="R68" s="21"/>
      <c r="S68" s="11"/>
      <c r="T68" s="12"/>
    </row>
    <row r="69" spans="3:20" ht="18.95" customHeight="1">
      <c r="C69" s="13" t="s">
        <v>341</v>
      </c>
      <c r="D69" s="37" t="s">
        <v>338</v>
      </c>
      <c r="E69" s="37" t="s">
        <v>342</v>
      </c>
      <c r="F69" s="10" t="s">
        <v>340</v>
      </c>
      <c r="G69" s="25" t="s">
        <v>332</v>
      </c>
      <c r="H69" s="21">
        <v>256</v>
      </c>
      <c r="I69" s="3" t="s">
        <v>333</v>
      </c>
      <c r="J69" s="21">
        <v>797</v>
      </c>
      <c r="K69" s="11" t="s">
        <v>334</v>
      </c>
      <c r="L69" s="21">
        <v>914</v>
      </c>
      <c r="M69" s="11" t="s">
        <v>332</v>
      </c>
      <c r="N69" s="21"/>
      <c r="O69" s="11"/>
      <c r="P69" s="21"/>
      <c r="Q69" s="11"/>
      <c r="R69" s="21"/>
      <c r="S69" s="11"/>
      <c r="T69" s="12"/>
    </row>
    <row r="70" spans="3:20" ht="18.95" customHeight="1">
      <c r="C70" s="13" t="s">
        <v>343</v>
      </c>
      <c r="D70" s="37" t="s">
        <v>344</v>
      </c>
      <c r="E70" s="37" t="s">
        <v>345</v>
      </c>
      <c r="F70" s="10" t="s">
        <v>340</v>
      </c>
      <c r="G70" s="25" t="s">
        <v>332</v>
      </c>
      <c r="H70" s="21">
        <v>183</v>
      </c>
      <c r="I70" s="3" t="s">
        <v>333</v>
      </c>
      <c r="J70" s="21">
        <v>797</v>
      </c>
      <c r="K70" s="11" t="s">
        <v>334</v>
      </c>
      <c r="L70" s="21">
        <v>211</v>
      </c>
      <c r="M70" s="11" t="s">
        <v>332</v>
      </c>
      <c r="N70" s="21"/>
      <c r="O70" s="11"/>
      <c r="P70" s="21"/>
      <c r="Q70" s="11"/>
      <c r="R70" s="21"/>
      <c r="S70" s="11"/>
      <c r="T70" s="12"/>
    </row>
    <row r="71" spans="3:20" ht="18.95" customHeight="1">
      <c r="C71" s="13" t="s">
        <v>346</v>
      </c>
      <c r="D71" s="37" t="s">
        <v>347</v>
      </c>
      <c r="E71" s="37" t="s">
        <v>348</v>
      </c>
      <c r="F71" s="10" t="s">
        <v>340</v>
      </c>
      <c r="G71" s="25" t="s">
        <v>332</v>
      </c>
      <c r="H71" s="21">
        <v>17</v>
      </c>
      <c r="I71" s="3" t="s">
        <v>333</v>
      </c>
      <c r="J71" s="21">
        <v>475</v>
      </c>
      <c r="K71" s="11" t="s">
        <v>334</v>
      </c>
      <c r="L71" s="21">
        <v>8</v>
      </c>
      <c r="M71" s="11" t="s">
        <v>332</v>
      </c>
      <c r="N71" s="21"/>
      <c r="O71" s="11"/>
      <c r="P71" s="21"/>
      <c r="Q71" s="11"/>
      <c r="R71" s="21"/>
      <c r="S71" s="11"/>
      <c r="T71" s="12"/>
    </row>
    <row r="72" spans="3:20" ht="18.95" customHeight="1">
      <c r="C72" s="13" t="s">
        <v>349</v>
      </c>
      <c r="D72" s="37" t="s">
        <v>350</v>
      </c>
      <c r="E72" s="37" t="s">
        <v>351</v>
      </c>
      <c r="F72" s="10" t="s">
        <v>352</v>
      </c>
      <c r="G72" s="25">
        <v>267277</v>
      </c>
      <c r="H72" s="21"/>
      <c r="I72" s="3"/>
      <c r="J72" s="21"/>
      <c r="K72" s="11"/>
      <c r="L72" s="21"/>
      <c r="M72" s="11"/>
      <c r="N72" s="21"/>
      <c r="O72" s="11"/>
      <c r="P72" s="21"/>
      <c r="Q72" s="11"/>
      <c r="R72" s="21"/>
      <c r="S72" s="11"/>
      <c r="T72" s="12"/>
    </row>
    <row r="73" spans="3:20" ht="18.95" customHeight="1">
      <c r="C73" s="13" t="s">
        <v>353</v>
      </c>
      <c r="D73" s="37" t="s">
        <v>350</v>
      </c>
      <c r="E73" s="37" t="s">
        <v>354</v>
      </c>
      <c r="F73" s="10" t="s">
        <v>352</v>
      </c>
      <c r="G73" s="25">
        <v>414944</v>
      </c>
      <c r="H73" s="21"/>
      <c r="I73" s="3"/>
      <c r="J73" s="21"/>
      <c r="K73" s="11"/>
      <c r="L73" s="21"/>
      <c r="M73" s="11"/>
      <c r="N73" s="21"/>
      <c r="O73" s="11"/>
      <c r="P73" s="21"/>
      <c r="Q73" s="11"/>
      <c r="R73" s="21"/>
      <c r="S73" s="11"/>
      <c r="T73" s="12"/>
    </row>
    <row r="74" spans="3:20" ht="18.95" customHeight="1">
      <c r="C74" s="13" t="s">
        <v>355</v>
      </c>
      <c r="D74" s="37" t="s">
        <v>350</v>
      </c>
      <c r="E74" s="37" t="s">
        <v>356</v>
      </c>
      <c r="F74" s="10" t="s">
        <v>352</v>
      </c>
      <c r="G74" s="25">
        <v>296882</v>
      </c>
      <c r="H74" s="21"/>
      <c r="I74" s="3"/>
      <c r="J74" s="21"/>
      <c r="K74" s="11"/>
      <c r="L74" s="21"/>
      <c r="M74" s="11"/>
      <c r="N74" s="21"/>
      <c r="O74" s="11"/>
      <c r="P74" s="21"/>
      <c r="Q74" s="11"/>
      <c r="R74" s="21"/>
      <c r="S74" s="11"/>
      <c r="T74" s="12"/>
    </row>
    <row r="75" spans="3:20" ht="18.95" customHeight="1">
      <c r="C75" s="13" t="s">
        <v>357</v>
      </c>
      <c r="D75" s="37" t="s">
        <v>350</v>
      </c>
      <c r="E75" s="37" t="s">
        <v>358</v>
      </c>
      <c r="F75" s="10" t="s">
        <v>352</v>
      </c>
      <c r="G75" s="25">
        <v>387376</v>
      </c>
      <c r="H75" s="21"/>
      <c r="I75" s="3"/>
      <c r="J75" s="21"/>
      <c r="K75" s="11"/>
      <c r="L75" s="21"/>
      <c r="M75" s="11"/>
      <c r="N75" s="21"/>
      <c r="O75" s="11"/>
      <c r="P75" s="21"/>
      <c r="Q75" s="11"/>
      <c r="R75" s="21"/>
      <c r="S75" s="11"/>
      <c r="T75" s="12"/>
    </row>
    <row r="76" spans="3:20" ht="18.95" customHeight="1">
      <c r="C76" s="13" t="s">
        <v>359</v>
      </c>
      <c r="D76" s="37" t="s">
        <v>350</v>
      </c>
      <c r="E76" s="37" t="s">
        <v>360</v>
      </c>
      <c r="F76" s="10" t="s">
        <v>352</v>
      </c>
      <c r="G76" s="25">
        <v>294019</v>
      </c>
      <c r="H76" s="21"/>
      <c r="I76" s="3"/>
      <c r="J76" s="21"/>
      <c r="K76" s="11"/>
      <c r="L76" s="21"/>
      <c r="M76" s="11"/>
      <c r="N76" s="21"/>
      <c r="O76" s="11"/>
      <c r="P76" s="21"/>
      <c r="Q76" s="11"/>
      <c r="R76" s="21"/>
      <c r="S76" s="11"/>
      <c r="T76" s="12"/>
    </row>
    <row r="77" spans="3:20" ht="18.95" customHeight="1">
      <c r="C77" s="13" t="s">
        <v>361</v>
      </c>
      <c r="D77" s="37" t="s">
        <v>350</v>
      </c>
      <c r="E77" s="37" t="s">
        <v>362</v>
      </c>
      <c r="F77" s="10" t="s">
        <v>352</v>
      </c>
      <c r="G77" s="25">
        <v>444142</v>
      </c>
      <c r="H77" s="21"/>
      <c r="I77" s="3"/>
      <c r="J77" s="21"/>
      <c r="K77" s="11"/>
      <c r="L77" s="21"/>
      <c r="M77" s="11"/>
      <c r="N77" s="21"/>
      <c r="O77" s="11"/>
      <c r="P77" s="21"/>
      <c r="Q77" s="11"/>
      <c r="R77" s="21"/>
      <c r="S77" s="11"/>
      <c r="T77" s="12"/>
    </row>
    <row r="78" spans="3:20" ht="18.95" customHeight="1">
      <c r="C78" s="13" t="s">
        <v>363</v>
      </c>
      <c r="D78" s="37" t="s">
        <v>350</v>
      </c>
      <c r="E78" s="37" t="s">
        <v>364</v>
      </c>
      <c r="F78" s="10" t="s">
        <v>352</v>
      </c>
      <c r="G78" s="25">
        <v>165545</v>
      </c>
      <c r="H78" s="21"/>
      <c r="I78" s="3"/>
      <c r="J78" s="21"/>
      <c r="K78" s="11"/>
      <c r="L78" s="21"/>
      <c r="M78" s="11"/>
      <c r="N78" s="21"/>
      <c r="O78" s="11"/>
      <c r="P78" s="21"/>
      <c r="Q78" s="11"/>
      <c r="R78" s="21"/>
      <c r="S78" s="11"/>
      <c r="T78" s="12"/>
    </row>
    <row r="79" spans="3:20" ht="18.95" customHeight="1">
      <c r="C79" s="13" t="s">
        <v>365</v>
      </c>
      <c r="D79" s="37" t="s">
        <v>350</v>
      </c>
      <c r="E79" s="37" t="s">
        <v>366</v>
      </c>
      <c r="F79" s="10" t="s">
        <v>352</v>
      </c>
      <c r="G79" s="25">
        <v>214222</v>
      </c>
      <c r="H79" s="21"/>
      <c r="I79" s="3"/>
      <c r="J79" s="21"/>
      <c r="K79" s="11"/>
      <c r="L79" s="21"/>
      <c r="M79" s="11"/>
      <c r="N79" s="21"/>
      <c r="O79" s="11"/>
      <c r="P79" s="21"/>
      <c r="Q79" s="11"/>
      <c r="R79" s="21"/>
      <c r="S79" s="11"/>
      <c r="T79" s="12"/>
    </row>
    <row r="80" spans="3:20" ht="18.95" customHeight="1">
      <c r="C80" s="13" t="s">
        <v>367</v>
      </c>
      <c r="D80" s="37" t="s">
        <v>350</v>
      </c>
      <c r="E80" s="37" t="s">
        <v>368</v>
      </c>
      <c r="F80" s="10" t="s">
        <v>352</v>
      </c>
      <c r="G80" s="25">
        <v>243538</v>
      </c>
      <c r="H80" s="21"/>
      <c r="I80" s="3"/>
      <c r="J80" s="21"/>
      <c r="K80" s="11"/>
      <c r="L80" s="21"/>
      <c r="M80" s="11"/>
      <c r="N80" s="21"/>
      <c r="O80" s="11"/>
      <c r="P80" s="21"/>
      <c r="Q80" s="11"/>
      <c r="R80" s="21"/>
      <c r="S80" s="11"/>
      <c r="T80" s="12"/>
    </row>
    <row r="81" spans="3:20" ht="18.95" customHeight="1">
      <c r="C81" s="13" t="s">
        <v>369</v>
      </c>
      <c r="D81" s="37" t="s">
        <v>350</v>
      </c>
      <c r="E81" s="37" t="s">
        <v>370</v>
      </c>
      <c r="F81" s="10" t="s">
        <v>352</v>
      </c>
      <c r="G81" s="25">
        <v>212562</v>
      </c>
      <c r="H81" s="21"/>
      <c r="I81" s="3"/>
      <c r="J81" s="21"/>
      <c r="K81" s="11"/>
      <c r="L81" s="21"/>
      <c r="M81" s="11"/>
      <c r="N81" s="21"/>
      <c r="O81" s="11"/>
      <c r="P81" s="21"/>
      <c r="Q81" s="11"/>
      <c r="R81" s="21"/>
      <c r="S81" s="11"/>
      <c r="T81" s="12"/>
    </row>
    <row r="82" spans="3:20" ht="18.95" customHeight="1">
      <c r="D82" s="37"/>
      <c r="E82" s="37"/>
      <c r="F82" s="10"/>
      <c r="G82" s="25"/>
      <c r="H82" s="21"/>
      <c r="I82" s="3"/>
      <c r="J82" s="21"/>
      <c r="K82" s="11"/>
      <c r="L82" s="21"/>
      <c r="M82" s="11"/>
      <c r="N82" s="21"/>
      <c r="O82" s="11"/>
      <c r="P82" s="21"/>
      <c r="Q82" s="11"/>
      <c r="R82" s="21"/>
      <c r="S82" s="11"/>
      <c r="T82" s="12"/>
    </row>
    <row r="83" spans="3:20" ht="18.95" customHeight="1">
      <c r="D83" s="37"/>
      <c r="E83" s="37"/>
      <c r="F83" s="10"/>
      <c r="G83" s="25"/>
      <c r="H83" s="21"/>
      <c r="I83" s="3"/>
      <c r="J83" s="21"/>
      <c r="K83" s="11"/>
      <c r="L83" s="21"/>
      <c r="M83" s="11"/>
      <c r="N83" s="21"/>
      <c r="O83" s="11"/>
      <c r="P83" s="21"/>
      <c r="Q83" s="11"/>
      <c r="R83" s="21"/>
      <c r="S83" s="11"/>
      <c r="T83" s="12"/>
    </row>
    <row r="84" spans="3:20" ht="18.95" customHeight="1">
      <c r="D84" s="37"/>
      <c r="E84" s="37"/>
      <c r="F84" s="10"/>
      <c r="G84" s="25"/>
      <c r="H84" s="21"/>
      <c r="I84" s="3"/>
      <c r="J84" s="21"/>
      <c r="K84" s="11"/>
      <c r="L84" s="21"/>
      <c r="M84" s="11"/>
      <c r="N84" s="21"/>
      <c r="O84" s="11"/>
      <c r="P84" s="21"/>
      <c r="Q84" s="11"/>
      <c r="R84" s="21"/>
      <c r="S84" s="11"/>
      <c r="T84" s="12"/>
    </row>
    <row r="85" spans="3:20" ht="18.95" customHeight="1">
      <c r="D85" s="37"/>
      <c r="E85" s="37"/>
      <c r="F85" s="10"/>
      <c r="G85" s="25"/>
      <c r="H85" s="21"/>
      <c r="I85" s="3"/>
      <c r="J85" s="21"/>
      <c r="K85" s="11"/>
      <c r="L85" s="21"/>
      <c r="M85" s="11"/>
      <c r="N85" s="21"/>
      <c r="O85" s="11"/>
      <c r="P85" s="21"/>
      <c r="Q85" s="11"/>
      <c r="R85" s="21"/>
      <c r="S85" s="11"/>
      <c r="T85" s="12"/>
    </row>
    <row r="86" spans="3:20" ht="18.95" customHeight="1">
      <c r="D86" s="37"/>
      <c r="E86" s="37"/>
      <c r="F86" s="10"/>
      <c r="G86" s="25"/>
      <c r="H86" s="21"/>
      <c r="I86" s="3"/>
      <c r="J86" s="21"/>
      <c r="K86" s="11"/>
      <c r="L86" s="21"/>
      <c r="M86" s="11"/>
      <c r="N86" s="21"/>
      <c r="O86" s="11"/>
      <c r="P86" s="21"/>
      <c r="Q86" s="11"/>
      <c r="R86" s="21"/>
      <c r="S86" s="11"/>
      <c r="T86" s="12"/>
    </row>
    <row r="87" spans="3:20" ht="18.95" customHeight="1">
      <c r="D87" s="37"/>
      <c r="E87" s="37"/>
      <c r="F87" s="10"/>
      <c r="G87" s="25"/>
      <c r="H87" s="21"/>
      <c r="I87" s="3"/>
      <c r="J87" s="21"/>
      <c r="K87" s="11"/>
      <c r="L87" s="21"/>
      <c r="M87" s="11"/>
      <c r="N87" s="21"/>
      <c r="O87" s="11"/>
      <c r="P87" s="21"/>
      <c r="Q87" s="11"/>
      <c r="R87" s="21"/>
      <c r="S87" s="11"/>
      <c r="T87" s="12"/>
    </row>
    <row r="88" spans="3:20" ht="18.95" customHeight="1">
      <c r="D88" s="37"/>
      <c r="E88" s="37"/>
      <c r="F88" s="10"/>
      <c r="G88" s="25"/>
      <c r="H88" s="21"/>
      <c r="I88" s="3"/>
      <c r="J88" s="21"/>
      <c r="K88" s="11"/>
      <c r="L88" s="21"/>
      <c r="M88" s="11"/>
      <c r="N88" s="21"/>
      <c r="O88" s="11"/>
      <c r="P88" s="21"/>
      <c r="Q88" s="11"/>
      <c r="R88" s="21"/>
      <c r="S88" s="11"/>
      <c r="T88" s="12"/>
    </row>
    <row r="89" spans="3:20" ht="18.95" customHeight="1">
      <c r="D89" s="37"/>
      <c r="E89" s="37"/>
      <c r="F89" s="10"/>
      <c r="G89" s="25"/>
      <c r="H89" s="21"/>
      <c r="I89" s="3"/>
      <c r="J89" s="21"/>
      <c r="K89" s="11"/>
      <c r="L89" s="21"/>
      <c r="M89" s="11"/>
      <c r="N89" s="21"/>
      <c r="O89" s="11"/>
      <c r="P89" s="21"/>
      <c r="Q89" s="11"/>
      <c r="R89" s="21"/>
      <c r="S89" s="11"/>
      <c r="T89" s="12"/>
    </row>
    <row r="90" spans="3:20" ht="18.95" customHeight="1">
      <c r="D90" s="37"/>
      <c r="E90" s="37"/>
      <c r="F90" s="10"/>
      <c r="G90" s="25"/>
      <c r="H90" s="21"/>
      <c r="I90" s="3"/>
      <c r="J90" s="21"/>
      <c r="K90" s="11"/>
      <c r="L90" s="21"/>
      <c r="M90" s="11"/>
      <c r="N90" s="21"/>
      <c r="O90" s="11"/>
      <c r="P90" s="21"/>
      <c r="Q90" s="11"/>
      <c r="R90" s="21"/>
      <c r="S90" s="11"/>
      <c r="T90" s="12"/>
    </row>
    <row r="91" spans="3:20" ht="18.95" customHeight="1">
      <c r="D91" s="37"/>
      <c r="E91" s="37"/>
      <c r="F91" s="10"/>
      <c r="G91" s="25"/>
      <c r="H91" s="21"/>
      <c r="I91" s="3"/>
      <c r="J91" s="21"/>
      <c r="K91" s="11"/>
      <c r="L91" s="21"/>
      <c r="M91" s="11"/>
      <c r="N91" s="21"/>
      <c r="O91" s="11"/>
      <c r="P91" s="21"/>
      <c r="Q91" s="11"/>
      <c r="R91" s="21"/>
      <c r="S91" s="11"/>
      <c r="T91" s="12"/>
    </row>
    <row r="92" spans="3:20" ht="18.95" customHeight="1">
      <c r="D92" s="37"/>
      <c r="E92" s="37"/>
      <c r="F92" s="10"/>
      <c r="G92" s="25"/>
      <c r="H92" s="21"/>
      <c r="I92" s="3"/>
      <c r="J92" s="21"/>
      <c r="K92" s="11"/>
      <c r="L92" s="21"/>
      <c r="M92" s="11"/>
      <c r="N92" s="21"/>
      <c r="O92" s="11"/>
      <c r="P92" s="21"/>
      <c r="Q92" s="11"/>
      <c r="R92" s="21"/>
      <c r="S92" s="11"/>
      <c r="T92" s="12"/>
    </row>
    <row r="93" spans="3:20" ht="18.95" customHeight="1">
      <c r="D93" s="37"/>
      <c r="E93" s="37"/>
      <c r="F93" s="10"/>
      <c r="G93" s="25"/>
      <c r="H93" s="21"/>
      <c r="I93" s="3"/>
      <c r="J93" s="21"/>
      <c r="K93" s="11"/>
      <c r="L93" s="21"/>
      <c r="M93" s="11"/>
      <c r="N93" s="21"/>
      <c r="O93" s="11"/>
      <c r="P93" s="21"/>
      <c r="Q93" s="11"/>
      <c r="R93" s="21"/>
      <c r="S93" s="11"/>
      <c r="T93" s="12"/>
    </row>
  </sheetData>
  <mergeCells count="15">
    <mergeCell ref="R2:S2"/>
    <mergeCell ref="T2:T3"/>
    <mergeCell ref="A2:A3"/>
    <mergeCell ref="L2:M2"/>
    <mergeCell ref="B2:B3"/>
    <mergeCell ref="C2:C3"/>
    <mergeCell ref="L1:P1"/>
    <mergeCell ref="F2:F3"/>
    <mergeCell ref="G2:G3"/>
    <mergeCell ref="J2:K2"/>
    <mergeCell ref="N2:O2"/>
    <mergeCell ref="D1:K1"/>
    <mergeCell ref="E2:E3"/>
    <mergeCell ref="D2:D3"/>
    <mergeCell ref="P2:Q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4"/>
  <sheetViews>
    <sheetView showZeros="0" workbookViewId="0">
      <selection activeCell="C35" sqref="C35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7</v>
      </c>
      <c r="C1" s="30" t="s">
        <v>5</v>
      </c>
      <c r="D1" s="30" t="s">
        <v>6</v>
      </c>
      <c r="E1" s="30" t="s">
        <v>50</v>
      </c>
      <c r="F1" s="31" t="s">
        <v>8</v>
      </c>
      <c r="H1" s="28"/>
    </row>
    <row r="2" spans="1:13">
      <c r="A2" s="5" t="s">
        <v>9</v>
      </c>
      <c r="B2" s="24">
        <f>총괄표!I29</f>
        <v>0</v>
      </c>
      <c r="C2" s="24">
        <f>총괄표!L29</f>
        <v>0</v>
      </c>
      <c r="D2" s="24">
        <f>총괄표!N29</f>
        <v>0</v>
      </c>
      <c r="E2" s="24"/>
      <c r="F2" s="24">
        <f t="shared" ref="F2:F8" si="0">SUM(B2,C2,D2)</f>
        <v>0</v>
      </c>
    </row>
    <row r="3" spans="1:13">
      <c r="A3" s="3" t="s">
        <v>940</v>
      </c>
      <c r="B3" s="25">
        <f>총괄표!I158</f>
        <v>0</v>
      </c>
      <c r="C3" s="25">
        <f>총괄표!L158</f>
        <v>0</v>
      </c>
      <c r="D3" s="25">
        <f>총괄표!N158</f>
        <v>0</v>
      </c>
      <c r="E3" s="25"/>
      <c r="F3" s="24">
        <f t="shared" si="0"/>
        <v>0</v>
      </c>
      <c r="H3" s="211" t="s">
        <v>109</v>
      </c>
      <c r="I3" s="212"/>
      <c r="J3" s="212"/>
      <c r="K3" s="212"/>
      <c r="L3" s="212"/>
      <c r="M3" s="213"/>
    </row>
    <row r="4" spans="1:13">
      <c r="A4" s="3" t="s">
        <v>3</v>
      </c>
      <c r="B4" s="25"/>
      <c r="C4" s="25"/>
      <c r="D4" s="25"/>
      <c r="E4" s="25"/>
      <c r="F4" s="25">
        <f t="shared" si="0"/>
        <v>0</v>
      </c>
      <c r="H4" s="214"/>
      <c r="I4" s="215"/>
      <c r="J4" s="215"/>
      <c r="K4" s="215"/>
      <c r="L4" s="215"/>
      <c r="M4" s="216"/>
    </row>
    <row r="5" spans="1:13">
      <c r="A5" s="3" t="s">
        <v>3</v>
      </c>
      <c r="B5" s="25"/>
      <c r="C5" s="25" t="s">
        <v>4</v>
      </c>
      <c r="D5" s="25"/>
      <c r="E5" s="25"/>
      <c r="F5" s="25">
        <f t="shared" si="0"/>
        <v>0</v>
      </c>
    </row>
    <row r="6" spans="1:13">
      <c r="A6" s="3" t="s">
        <v>3</v>
      </c>
      <c r="B6" s="25"/>
      <c r="C6" s="25"/>
      <c r="D6" s="25"/>
      <c r="E6" s="25"/>
      <c r="F6" s="25">
        <f t="shared" si="0"/>
        <v>0</v>
      </c>
      <c r="H6" s="205" t="s">
        <v>110</v>
      </c>
      <c r="I6" s="206"/>
      <c r="J6" s="206"/>
      <c r="K6" s="206"/>
      <c r="L6" s="206"/>
      <c r="M6" s="207"/>
    </row>
    <row r="7" spans="1:13">
      <c r="A7" s="3"/>
      <c r="B7" s="25"/>
      <c r="C7" s="25"/>
      <c r="D7" s="25"/>
      <c r="E7" s="25"/>
      <c r="F7" s="25">
        <f t="shared" si="0"/>
        <v>0</v>
      </c>
      <c r="H7" s="208"/>
      <c r="I7" s="209"/>
      <c r="J7" s="209"/>
      <c r="K7" s="209"/>
      <c r="L7" s="209"/>
      <c r="M7" s="210"/>
    </row>
    <row r="8" spans="1:13">
      <c r="A8" s="3"/>
      <c r="B8" s="25"/>
      <c r="C8" s="25"/>
      <c r="D8" s="25"/>
      <c r="E8" s="25"/>
      <c r="F8" s="25">
        <f t="shared" si="0"/>
        <v>0</v>
      </c>
    </row>
    <row r="9" spans="1:13" ht="14.25" thickBot="1">
      <c r="B9" s="33"/>
      <c r="C9" s="33"/>
      <c r="D9" s="33"/>
      <c r="E9" s="33"/>
      <c r="F9" s="33"/>
      <c r="H9" s="205" t="s">
        <v>111</v>
      </c>
      <c r="I9" s="206"/>
      <c r="J9" s="206"/>
      <c r="K9" s="206"/>
      <c r="L9" s="206"/>
      <c r="M9" s="207"/>
    </row>
    <row r="10" spans="1:13" ht="14.25" thickBot="1">
      <c r="A10" s="29"/>
      <c r="B10" s="30" t="s">
        <v>11</v>
      </c>
      <c r="C10" s="30" t="s">
        <v>13</v>
      </c>
      <c r="D10" s="30" t="s">
        <v>66</v>
      </c>
      <c r="E10" s="30" t="s">
        <v>78</v>
      </c>
      <c r="F10" s="31"/>
      <c r="H10" s="208"/>
      <c r="I10" s="209"/>
      <c r="J10" s="209"/>
      <c r="K10" s="209"/>
      <c r="L10" s="209"/>
      <c r="M10" s="210"/>
    </row>
    <row r="11" spans="1:13">
      <c r="A11" s="5" t="s">
        <v>101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>
      <c r="A12" s="3" t="s">
        <v>102</v>
      </c>
      <c r="B12" s="15">
        <v>100</v>
      </c>
      <c r="C12" s="15">
        <v>1</v>
      </c>
      <c r="D12" s="17">
        <f>$B$12/100</f>
        <v>1</v>
      </c>
      <c r="E12" s="15">
        <v>2</v>
      </c>
      <c r="F12" s="15"/>
      <c r="H12" s="205" t="s">
        <v>112</v>
      </c>
      <c r="I12" s="206"/>
      <c r="J12" s="206"/>
      <c r="K12" s="206"/>
      <c r="L12" s="206"/>
      <c r="M12" s="207"/>
    </row>
    <row r="13" spans="1:13">
      <c r="A13" s="3" t="s">
        <v>103</v>
      </c>
      <c r="B13" s="15">
        <v>100</v>
      </c>
      <c r="C13" s="15">
        <v>1</v>
      </c>
      <c r="D13" s="17">
        <f>$B$13/100</f>
        <v>1</v>
      </c>
      <c r="E13" s="15">
        <v>5</v>
      </c>
      <c r="F13" s="15"/>
      <c r="H13" s="208"/>
      <c r="I13" s="209"/>
      <c r="J13" s="209"/>
      <c r="K13" s="209"/>
      <c r="L13" s="209"/>
      <c r="M13" s="210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32"/>
      <c r="C19" s="32"/>
      <c r="D19" s="32"/>
      <c r="E19" s="32"/>
      <c r="F19" s="32"/>
    </row>
    <row r="20" spans="1:6" ht="14.25" thickBot="1">
      <c r="A20" s="29" t="s">
        <v>60</v>
      </c>
      <c r="B20" s="30" t="s">
        <v>11</v>
      </c>
      <c r="C20" s="30"/>
      <c r="D20" s="30" t="s">
        <v>66</v>
      </c>
      <c r="E20" s="30"/>
      <c r="F20" s="31"/>
    </row>
    <row r="21" spans="1:6">
      <c r="A21" s="5" t="s">
        <v>61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>
      <c r="A22" s="3" t="s">
        <v>62</v>
      </c>
      <c r="B22" s="15">
        <f>B11</f>
        <v>100</v>
      </c>
      <c r="C22" s="17"/>
      <c r="D22" s="17">
        <f>$B$22/100</f>
        <v>1</v>
      </c>
      <c r="E22" s="15"/>
      <c r="F22" s="15"/>
    </row>
    <row r="23" spans="1:6">
      <c r="A23" s="3" t="s">
        <v>65</v>
      </c>
      <c r="B23" s="15">
        <f>B11</f>
        <v>100</v>
      </c>
      <c r="C23" s="17"/>
      <c r="D23" s="17">
        <f>$B$23/100</f>
        <v>1</v>
      </c>
      <c r="E23" s="15"/>
      <c r="F23" s="15"/>
    </row>
    <row r="24" spans="1:6">
      <c r="A24" s="3" t="s">
        <v>63</v>
      </c>
      <c r="B24" s="15">
        <f>B11</f>
        <v>100</v>
      </c>
      <c r="C24" s="17"/>
      <c r="D24" s="17">
        <f>$B$24/100</f>
        <v>1</v>
      </c>
      <c r="E24" s="15"/>
      <c r="F24" s="15"/>
    </row>
    <row r="25" spans="1:6">
      <c r="A25" s="3" t="s">
        <v>64</v>
      </c>
      <c r="B25" s="15">
        <f>B11</f>
        <v>100</v>
      </c>
      <c r="C25" s="17"/>
      <c r="D25" s="17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71</v>
      </c>
      <c r="B30" s="30" t="s">
        <v>72</v>
      </c>
      <c r="C30" s="30" t="s">
        <v>73</v>
      </c>
      <c r="D30" s="30" t="s">
        <v>74</v>
      </c>
      <c r="E30" s="30"/>
      <c r="F30" s="31"/>
    </row>
    <row r="31" spans="1:6">
      <c r="A31" s="5" t="s">
        <v>75</v>
      </c>
      <c r="B31" s="17">
        <v>20</v>
      </c>
      <c r="C31" s="17">
        <v>15</v>
      </c>
      <c r="D31" s="17">
        <v>20</v>
      </c>
      <c r="E31" s="17"/>
      <c r="F31" s="17"/>
    </row>
    <row r="32" spans="1:6">
      <c r="A32" s="5" t="s">
        <v>70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205" t="s">
        <v>941</v>
      </c>
      <c r="I33" s="206"/>
      <c r="J33" s="206"/>
      <c r="K33" s="206"/>
      <c r="L33" s="206"/>
      <c r="M33" s="207"/>
    </row>
    <row r="34" spans="1:13">
      <c r="A34" s="3" t="s">
        <v>15</v>
      </c>
      <c r="B34" s="15"/>
      <c r="C34" s="15"/>
      <c r="D34" s="15"/>
      <c r="E34" s="15"/>
      <c r="F34" s="15"/>
      <c r="H34" s="208"/>
      <c r="I34" s="209"/>
      <c r="J34" s="209"/>
      <c r="K34" s="209"/>
      <c r="L34" s="209"/>
      <c r="M34" s="210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3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10</v>
      </c>
      <c r="B40" s="30" t="s">
        <v>11</v>
      </c>
      <c r="C40" s="30" t="s">
        <v>12</v>
      </c>
      <c r="D40" s="30"/>
      <c r="E40" s="30"/>
      <c r="F40" s="31"/>
    </row>
    <row r="41" spans="1:13">
      <c r="A41" s="1" t="s">
        <v>113</v>
      </c>
      <c r="B41" s="2">
        <v>100</v>
      </c>
      <c r="C41" s="2">
        <v>0</v>
      </c>
    </row>
    <row r="42" spans="1:13">
      <c r="A42" s="1" t="s">
        <v>114</v>
      </c>
      <c r="B42" s="2">
        <v>100</v>
      </c>
      <c r="C42" s="2">
        <v>0</v>
      </c>
    </row>
    <row r="43" spans="1:13">
      <c r="A43" s="1" t="s">
        <v>115</v>
      </c>
      <c r="B43" s="2">
        <v>100</v>
      </c>
      <c r="C43" s="2">
        <v>0</v>
      </c>
    </row>
    <row r="44" spans="1:13">
      <c r="A44" s="1" t="s">
        <v>116</v>
      </c>
      <c r="B44" s="2">
        <v>100</v>
      </c>
      <c r="C44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원가계산</vt:lpstr>
      <vt:lpstr>총괄표</vt:lpstr>
      <vt:lpstr>내역서</vt:lpstr>
      <vt:lpstr>일대목차</vt:lpstr>
      <vt:lpstr>일위대가</vt:lpstr>
      <vt:lpstr>일위노임</vt:lpstr>
      <vt:lpstr>합산자재</vt:lpstr>
      <vt:lpstr>단가조사</vt:lpstr>
      <vt:lpstr>옵션</vt:lpstr>
      <vt:lpstr>내역서!Print_Area</vt:lpstr>
      <vt:lpstr>원가계산!Print_Area</vt:lpstr>
      <vt:lpstr>일위노임!Print_Area</vt:lpstr>
      <vt:lpstr>일위대가!Print_Area</vt:lpstr>
      <vt:lpstr>총괄표!Print_Area</vt:lpstr>
      <vt:lpstr>내역서!Print_Titles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kiapi kiapi</cp:lastModifiedBy>
  <cp:lastPrinted>2012-05-12T23:39:48Z</cp:lastPrinted>
  <dcterms:created xsi:type="dcterms:W3CDTF">2002-09-09T02:35:17Z</dcterms:created>
  <dcterms:modified xsi:type="dcterms:W3CDTF">2025-01-20T00:18:06Z</dcterms:modified>
</cp:coreProperties>
</file>