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D:\업무폴더\03.설계도\CAV사업\240722 전체성과품\전체성과품\05_소방내역\소방내역\"/>
    </mc:Choice>
  </mc:AlternateContent>
  <xr:revisionPtr revIDLastSave="0" documentId="13_ncr:1_{674592A2-402B-46F1-B566-C4A9816B5C45}" xr6:coauthVersionLast="47" xr6:coauthVersionMax="47" xr10:uidLastSave="{00000000-0000-0000-0000-000000000000}"/>
  <bookViews>
    <workbookView xWindow="-120" yWindow="-120" windowWidth="29040" windowHeight="15840" tabRatio="724" activeTab="2" xr2:uid="{00000000-000D-0000-FFFF-FFFF00000000}"/>
  </bookViews>
  <sheets>
    <sheet name="원가계산" sheetId="17" r:id="rId1"/>
    <sheet name="총괄표" sheetId="11" r:id="rId2"/>
    <sheet name="내역서" sheetId="10" r:id="rId3"/>
    <sheet name="일대목차" sheetId="12" state="hidden" r:id="rId4"/>
    <sheet name="일위대가" sheetId="9" state="hidden" r:id="rId5"/>
    <sheet name="일위노임" sheetId="15" state="hidden" r:id="rId6"/>
    <sheet name="합산자재" sheetId="6" state="hidden" r:id="rId7"/>
    <sheet name="단가조사" sheetId="7" state="hidden" r:id="rId8"/>
    <sheet name="옵션" sheetId="5" state="hidden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_IntlFixup" hidden="1">TRUE</definedName>
    <definedName name="__JJ132">[1]중기일위대가!$J$136</definedName>
    <definedName name="__JK132">[1]중기일위대가!$K$136</definedName>
    <definedName name="__JN132">[1]중기일위대가!$I$136</definedName>
    <definedName name="__p1">#REF!</definedName>
    <definedName name="_95년_포상금_지급내역">#REF!</definedName>
    <definedName name="_Fill" hidden="1">#REF!</definedName>
    <definedName name="_JJ132">[1]중기일위대가!$J$136</definedName>
    <definedName name="_JK132">[1]중기일위대가!$K$136</definedName>
    <definedName name="_JN132">[1]중기일위대가!$I$136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p1">#REF!</definedName>
    <definedName name="_Parse_In" hidden="1">#REF!</definedName>
    <definedName name="_Regression_Int" hidden="1">1</definedName>
    <definedName name="_Sort" hidden="1">#REF!</definedName>
    <definedName name="a">#REF!</definedName>
    <definedName name="AJH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lf">[2]개발계획수립!$B$13:$I$131</definedName>
    <definedName name="b">#REF!</definedName>
    <definedName name="BOX형수로집계">#REF!</definedName>
    <definedName name="CV_1C">#REF!</definedName>
    <definedName name="d">#REF!</definedName>
    <definedName name="_xlnm.Database">#REF!</definedName>
    <definedName name="ddddd" hidden="1">#REF!</definedName>
    <definedName name="DDFR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" localSheetId="0" hidden="1">{#N/A,#N/A,FALSE,"단가표지"}</definedName>
    <definedName name="ee" hidden="1">{#N/A,#N/A,FALSE,"단가표지"}</definedName>
    <definedName name="ENJ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HFH" hidden="1">#REF!</definedName>
    <definedName name="FHFK" hidden="1">#REF!</definedName>
    <definedName name="GEMCO" hidden="1">#REF!</definedName>
    <definedName name="gfgdfg" hidden="1">#REF!</definedName>
    <definedName name="GGGTR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ardwar" hidden="1">#REF!</definedName>
    <definedName name="HTML_CodePage" hidden="1">949</definedName>
    <definedName name="HTML_Control" localSheetId="0" hidden="1">{"'단계별시설공사비'!$A$3:$K$51"}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IIJELLS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>#REF!</definedName>
    <definedName name="ooo" hidden="1">#REF!</definedName>
    <definedName name="OPOP" hidden="1">#REF!</definedName>
    <definedName name="OPP" hidden="1">#REF!</definedName>
    <definedName name="OPPP" hidden="1">#REF!</definedName>
    <definedName name="P">#REF!</definedName>
    <definedName name="_xlnm.Print_Area" localSheetId="2">내역서!$A$1:$Q$50</definedName>
    <definedName name="_xlnm.Print_Area" localSheetId="0">원가계산!$A$1:$Q$36</definedName>
    <definedName name="_xlnm.Print_Area" localSheetId="5">일위노임!$A$1:$T$107</definedName>
    <definedName name="_xlnm.Print_Area" localSheetId="4">일위대가!$A$1:$Q$211</definedName>
    <definedName name="_xlnm.Print_Area" localSheetId="1">총괄표!$A$1:$Q$81</definedName>
    <definedName name="_xlnm.Print_Area">#REF!</definedName>
    <definedName name="Print_Area_MI">#REF!</definedName>
    <definedName name="_xlnm.Print_Titles" localSheetId="2">내역서!$1:$3</definedName>
    <definedName name="_xlnm.Print_Titles" localSheetId="7">단가조사!$1:$3</definedName>
    <definedName name="_xlnm.Print_Titles" localSheetId="3">일대목차!$1:$3</definedName>
    <definedName name="_xlnm.Print_Titles" localSheetId="5">일위노임!$1:$3</definedName>
    <definedName name="_xlnm.Print_Titles" localSheetId="4">일위대가!$1:$3</definedName>
    <definedName name="_xlnm.Print_Titles" localSheetId="1">총괄표!$1:$3</definedName>
    <definedName name="_xlnm.Print_Titles" localSheetId="6">합산자재!$1:$3</definedName>
    <definedName name="_xlnm.Print_Titles">#REF!</definedName>
    <definedName name="Q">#REF!</definedName>
    <definedName name="qw" localSheetId="0" hidden="1">{#N/A,#N/A,FALSE,"단가표지"}</definedName>
    <definedName name="qw" hidden="1">{#N/A,#N/A,FALSE,"단가표지"}</definedName>
    <definedName name="RK" hidden="1">#REF!</definedName>
    <definedName name="SIZE">#REF!</definedName>
    <definedName name="SS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TTT" hidden="1">#REF!</definedName>
    <definedName name="wm.조골재1" localSheetId="0" hidden="1">{#N/A,#N/A,FALSE,"조골재"}</definedName>
    <definedName name="wm.조골재1" hidden="1">{#N/A,#N/A,FALSE,"조골재"}</definedName>
    <definedName name="wrn.2번." localSheetId="0" hidden="1">{#N/A,#N/A,FALSE,"2~8번"}</definedName>
    <definedName name="wrn.2번." hidden="1">{#N/A,#N/A,FALSE,"2~8번"}</definedName>
    <definedName name="wrn.97년._.사업계획._.및._.예산지침." localSheetId="0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abc." localSheetId="0" hidden="1">{#N/A,#N/A,TRUE,"천상그린44PY"}</definedName>
    <definedName name="wrn.abc." hidden="1">{#N/A,#N/A,TRUE,"천상그린44PY"}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구조2." localSheetId="0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0" hidden="1">{#N/A,#N/A,FALSE,"속도"}</definedName>
    <definedName name="wrn.속도." hidden="1">{#N/A,#N/A,FALSE,"속도"}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hidden="1">{#N/A,#N/A,FALSE,"이정표"}</definedName>
    <definedName name="wrn.조골재." localSheetId="0" hidden="1">{#N/A,#N/A,FALSE,"조골재"}</definedName>
    <definedName name="wrn.조골재." hidden="1">{#N/A,#N/A,FALSE,"조골재"}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표지." localSheetId="0" hidden="1">{#N/A,#N/A,FALSE,"표지"}</definedName>
    <definedName name="wrn.표지." hidden="1">{#N/A,#N/A,FALSE,"표지"}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0" hidden="1">{#N/A,#N/A,FALSE,"혼합골재"}</definedName>
    <definedName name="wrn.혼합골재." hidden="1">{#N/A,#N/A,FALSE,"혼합골재"}</definedName>
    <definedName name="WW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_4F74ED08_7DE6_11D4_BC29_005004C1F3AD_.wvu.PrintTitles" hidden="1">#REF!</definedName>
    <definedName name="zx" hidden="1">#REF!</definedName>
    <definedName name="ZZZ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가아" hidden="1">#REF!</definedName>
    <definedName name="강감찬">#REF!</definedName>
    <definedName name="강아지" hidden="1">#REF!</definedName>
    <definedName name="거ㅏ" hidden="1">#REF!</definedName>
    <definedName name="결표지" localSheetId="0" hidden="1">{#N/A,#N/A,FALSE,"표지"}</definedName>
    <definedName name="결표지" hidden="1">{#N/A,#N/A,FALSE,"표지"}</definedName>
    <definedName name="경계점말뚝">'[3]2.재료비'!#REF!</definedName>
    <definedName name="계약단가">#REF!</definedName>
    <definedName name="계측기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급">[4]상세!$G$24</definedName>
    <definedName name="공공도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시설">[5]내역서!#REF!</definedName>
    <definedName name="공사비">#REF!</definedName>
    <definedName name="공업용뇌관2">'[3]2.재료비'!#REF!</definedName>
    <definedName name="공통가설" hidden="1">#REF!</definedName>
    <definedName name="교육">[5]내역서!#REF!</definedName>
    <definedName name="교통">[5]내역서!#REF!</definedName>
    <definedName name="구산갑지" hidden="1">#REF!</definedName>
    <definedName name="기간">#REF!</definedName>
    <definedName name="김김김" localSheetId="0" hidden="1">{#N/A,#N/A,FALSE,"속도"}</definedName>
    <definedName name="김김김" hidden="1">{#N/A,#N/A,FALSE,"속도"}</definedName>
    <definedName name="김유신">#REF!</definedName>
    <definedName name="나ㅏㅓ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남남" hidden="1">#REF!</definedName>
    <definedName name="내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다이너마이트2">'[3]2.재료비'!#REF!</definedName>
    <definedName name="단가">#REF!</definedName>
    <definedName name="단가조사자료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순공종">#REF!</definedName>
    <definedName name="대경설비" hidden="1">#REF!</definedName>
    <definedName name="대구공항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질">[5]내역서!#REF!</definedName>
    <definedName name="대기질측정">[5]내역서!#REF!</definedName>
    <definedName name="대안설정">[5]내역서!#REF!</definedName>
    <definedName name="덕흥흥건축" hidden="1">#REF!</definedName>
    <definedName name="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동식물상">[5]내역서!#REF!</definedName>
    <definedName name="ㄹㄹㄹ" hidden="1">#REF!</definedName>
    <definedName name="ㄹㄹㅇㄴ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ㄹㅇ" hidden="1">#REF!</definedName>
    <definedName name="라ㅓ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" hidden="1">#REF!</definedName>
    <definedName name="ㅁ1">[6]예산총괄표!#REF!</definedName>
    <definedName name="ㅁㅅㅅㅁㄱㅈ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명수">#REF!</definedName>
    <definedName name="문화재">[5]내역서!#REF!</definedName>
    <definedName name="물가변동내역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" hidden="1">#REF!</definedName>
    <definedName name="ㅂㅂ" localSheetId="0" hidden="1">{#N/A,#N/A,FALSE,"표지"}</definedName>
    <definedName name="ㅂㅂ" hidden="1">{#N/A,#N/A,FALSE,"표지"}</definedName>
    <definedName name="ㅂㅈ" localSheetId="0" hidden="1">{#N/A,#N/A,TRUE,"1";#N/A,#N/A,TRUE,"2";#N/A,#N/A,TRUE,"3";#N/A,#N/A,TRUE,"4";#N/A,#N/A,TRUE,"5";#N/A,#N/A,TRUE,"6";#N/A,#N/A,TRUE,"7"}</definedName>
    <definedName name="ㅂㅈ" hidden="1">{#N/A,#N/A,TRUE,"1";#N/A,#N/A,TRUE,"2";#N/A,#N/A,TRUE,"3";#N/A,#N/A,TRUE,"4";#N/A,#N/A,TRUE,"5";#N/A,#N/A,TRUE,"6";#N/A,#N/A,TRUE,"7"}</definedName>
    <definedName name="박창수" localSheetId="0" hidden="1">{#N/A,#N/A,FALSE,"표지"}</definedName>
    <definedName name="박창수" hidden="1">{#N/A,#N/A,FALSE,"표지"}</definedName>
    <definedName name="백색페인트">[7]예측단가간지!$D$21</definedName>
    <definedName name="보오링그라우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정계수1">#REF!</definedName>
    <definedName name="보정계수2">#REF!</definedName>
    <definedName name="보정계수3">#REF!</definedName>
    <definedName name="보조">[4]상세!$G$27</definedName>
    <definedName name="보통공종">#REF!</definedName>
    <definedName name="보통인부">'[3]1.인건비'!$H$12</definedName>
    <definedName name="복잡공종">#REF!</definedName>
    <definedName name="부대원본" localSheetId="0" hidden="1">{#N/A,#N/A,FALSE,"토공2"}</definedName>
    <definedName name="부대원본" hidden="1">{#N/A,#N/A,FALSE,"토공2"}</definedName>
    <definedName name="부산주경기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비닐전화선">'[3]2.재료비'!#REF!</definedName>
    <definedName name="뿌로마이드">'[3]2.재료비'!#REF!</definedName>
    <definedName name="ㅅㅅ" hidden="1">#REF!</definedName>
    <definedName name="ㅅㅅㅆㅆㅆ" localSheetId="0" hidden="1">{#N/A,#N/A,FALSE,"표지"}</definedName>
    <definedName name="ㅅㅅㅆㅆㅆ" hidden="1">{#N/A,#N/A,FALSE,"표지"}</definedName>
    <definedName name="사정">[5]내역서!#REF!</definedName>
    <definedName name="사후환경조사">[5]내역서!#REF!</definedName>
    <definedName name="산업">[5]내역서!#REF!</definedName>
    <definedName name="삼우설비" hidden="1">#REF!</definedName>
    <definedName name="선택">#REF!</definedName>
    <definedName name="설" hidden="1">#REF!</definedName>
    <definedName name="설계규모">#REF!</definedName>
    <definedName name="설변사유" localSheetId="0" hidden="1">{#N/A,#N/A,TRUE,"1";#N/A,#N/A,TRUE,"2";#N/A,#N/A,TRUE,"3";#N/A,#N/A,TRUE,"4";#N/A,#N/A,TRUE,"5";#N/A,#N/A,TRUE,"6";#N/A,#N/A,TRUE,"7"}</definedName>
    <definedName name="설변사유" hidden="1">{#N/A,#N/A,TRUE,"1";#N/A,#N/A,TRUE,"2";#N/A,#N/A,TRUE,"3";#N/A,#N/A,TRUE,"4";#N/A,#N/A,TRUE,"5";#N/A,#N/A,TRUE,"6";#N/A,#N/A,TRUE,"7"}</definedName>
    <definedName name="섹션오일페이퍼">'[3]2.재료비'!#REF!</definedName>
    <definedName name="소음진동">[5]내역서!#REF!</definedName>
    <definedName name="수리수문">[5]내역서!#REF!</definedName>
    <definedName name="수질">[5]내역서!#REF!</definedName>
    <definedName name="수질측정">[5]내역서!#REF!</definedName>
    <definedName name="순공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실행적용임금">#REF!</definedName>
    <definedName name="심도조사기계손료">'[3]12.보오링'!#REF!</definedName>
    <definedName name="ㅇㄹㄹ" hidden="1">#REF!</definedName>
    <definedName name="ㅇ라ㅓㅏㅗ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악취">[5]내역서!#REF!</definedName>
    <definedName name="어ㅓㅓ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예정공정표4월분" localSheetId="0" hidden="1">{#N/A,#N/A,TRUE,"1";#N/A,#N/A,TRUE,"2";#N/A,#N/A,TRUE,"3";#N/A,#N/A,TRUE,"4";#N/A,#N/A,TRUE,"5";#N/A,#N/A,TRUE,"6";#N/A,#N/A,TRUE,"7"}</definedName>
    <definedName name="예정공정표4월분" hidden="1">{#N/A,#N/A,TRUE,"1";#N/A,#N/A,TRUE,"2";#N/A,#N/A,TRUE,"3";#N/A,#N/A,TRUE,"4";#N/A,#N/A,TRUE,"5";#N/A,#N/A,TRUE,"6";#N/A,#N/A,TRUE,"7"}</definedName>
    <definedName name="오배수" localSheetId="0" hidden="1">{#N/A,#N/A,TRUE,"천상그린44PY"}</definedName>
    <definedName name="오배수" hidden="1">{#N/A,#N/A,TRUE,"천상그린44PY"}</definedName>
    <definedName name="오배수입상" localSheetId="0" hidden="1">{#N/A,#N/A,TRUE,"천상그린44PY"}</definedName>
    <definedName name="오배수입상" hidden="1">{#N/A,#N/A,TRUE,"천상그린44PY"}</definedName>
    <definedName name="오수맨홀수량2">#REF!</definedName>
    <definedName name="오수맨홀집계">#REF!</definedName>
    <definedName name="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외주의뢰1" hidden="1">#REF!</definedName>
    <definedName name="요약문">[5]내역서!#REF!</definedName>
    <definedName name="용역개요">#REF!</definedName>
    <definedName name="원가계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위락경관">[5]내역서!#REF!</definedName>
    <definedName name="위생공중보건">[5]내역서!#REF!</definedName>
    <definedName name="유관순">#REF!</definedName>
    <definedName name="육상동식물">[5]내역서!#REF!</definedName>
    <definedName name="육수동식물">[5]내역서!#REF!</definedName>
    <definedName name="이순신">#REF!</definedName>
    <definedName name="이율곡">#REF!</definedName>
    <definedName name="인구">[5]내역서!#REF!</definedName>
    <definedName name="인월수">#REF!</definedName>
    <definedName name="인천지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hidden="1">#REF!</definedName>
    <definedName name="일수">#REF!</definedName>
    <definedName name="일위">#REF!</definedName>
    <definedName name="일조장해">[5]내역서!#REF!</definedName>
    <definedName name="잉크">[7]예측단가간지!$D$20</definedName>
    <definedName name="자동차OD">[8]현장조사!$J$25</definedName>
    <definedName name="자재단가근거" hidden="1">#REF!</definedName>
    <definedName name="작은금액인월수_X2">#REF!</definedName>
    <definedName name="저감방안수립">[5]내역서!#REF!</definedName>
    <definedName name="적용임금">#REF!</definedName>
    <definedName name="전기" hidden="1">#REF!</definedName>
    <definedName name="전기공사" hidden="1">#REF!</definedName>
    <definedName name="전파장해">[5]내역서!#REF!</definedName>
    <definedName name="제조3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평가">[5]내역서!#REF!</definedName>
    <definedName name="주거">[5]내역서!#REF!</definedName>
    <definedName name="주민의견수렴">[5]내역서!#REF!</definedName>
    <definedName name="중급">[4]상세!$G$25</definedName>
    <definedName name="중급기능사">'[3]1.인건비'!$C$12</definedName>
    <definedName name="중급기술자">'[3]1.인건비'!$C$9</definedName>
    <definedName name="지구단위">#REF!</definedName>
    <definedName name="초급">[4]상세!$G$26</definedName>
    <definedName name="초급엔지니어링">#REF!</definedName>
    <definedName name="총공" localSheetId="0" hidden="1">{#N/A,#N/A,FALSE,"운반시간"}</definedName>
    <definedName name="총공" hidden="1">{#N/A,#N/A,FALSE,"운반시간"}</definedName>
    <definedName name="최대값">#REF!</definedName>
    <definedName name="최소값">#REF!</definedName>
    <definedName name="코딩">[8]현장조사!$J$51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양">[5]내역서!#REF!</definedName>
    <definedName name="토적표" hidden="1">#REF!</definedName>
    <definedName name="토지이용">[5]내역서!#REF!</definedName>
    <definedName name="특급">[4]상세!$G$23</definedName>
    <definedName name="특별인부">'[3]1.인건비'!$H$11</definedName>
    <definedName name="파카손료">'[3]18.공내수압탄성자연'!#REF!</definedName>
    <definedName name="평균">#REF!</definedName>
    <definedName name="폐기물">[5]내역서!#REF!</definedName>
    <definedName name="표지2" localSheetId="0" hidden="1">{#N/A,#N/A,FALSE,"단가표지"}</definedName>
    <definedName name="표지2" hidden="1">{#N/A,#N/A,FALSE,"단가표지"}</definedName>
    <definedName name="품_______명">#REF!</definedName>
    <definedName name="ㅎㅎㅎ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한전" hidden="1">#REF!</definedName>
    <definedName name="합계">#REF!</definedName>
    <definedName name="항목1">#REF!</definedName>
    <definedName name="항목2">#REF!</definedName>
    <definedName name="항목3">#REF!</definedName>
    <definedName name="항목4">#REF!</definedName>
    <definedName name="항목5">#REF!</definedName>
    <definedName name="항목6">#REF!</definedName>
    <definedName name="허균">#REF!</definedName>
    <definedName name="현장정착액">'[3]2.재료비'!#REF!</definedName>
    <definedName name="환경개요">#REF!</definedName>
    <definedName name="환경규모">#REF!</definedName>
    <definedName name="횟수">#REF!</definedName>
    <definedName name="ㅏㅏㅏ갸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ㅛ" hidden="1">#REF!</definedName>
    <definedName name="ㅜ" hidden="1">#REF!</definedName>
    <definedName name="ㅣㅏ아ㅓ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3" i="17" l="1"/>
  <c r="O29" i="11" l="1"/>
  <c r="O55" i="11"/>
  <c r="O81" i="11"/>
  <c r="AE45" i="10"/>
  <c r="AE18" i="10"/>
  <c r="O24" i="10"/>
  <c r="O50" i="10"/>
  <c r="AE20" i="9"/>
  <c r="AE15" i="9"/>
  <c r="H5" i="9"/>
  <c r="M5" i="9"/>
  <c r="O6" i="9"/>
  <c r="H9" i="9"/>
  <c r="M9" i="9"/>
  <c r="O10" i="9"/>
  <c r="O15" i="9"/>
  <c r="O20" i="9"/>
  <c r="K23" i="9"/>
  <c r="L23" i="9" s="1"/>
  <c r="M23" i="9"/>
  <c r="N23" i="9" s="1"/>
  <c r="H24" i="9"/>
  <c r="M24" i="9"/>
  <c r="L25" i="9"/>
  <c r="N25" i="9"/>
  <c r="O26" i="9"/>
  <c r="K29" i="9"/>
  <c r="L29" i="9" s="1"/>
  <c r="M29" i="9"/>
  <c r="N29" i="9" s="1"/>
  <c r="K30" i="9"/>
  <c r="L30" i="9" s="1"/>
  <c r="M30" i="9"/>
  <c r="N30" i="9" s="1"/>
  <c r="L31" i="9"/>
  <c r="N31" i="9"/>
  <c r="L32" i="9"/>
  <c r="N32" i="9"/>
  <c r="H33" i="9"/>
  <c r="M33" i="9"/>
  <c r="H34" i="9"/>
  <c r="M34" i="9"/>
  <c r="L35" i="9"/>
  <c r="N35" i="9"/>
  <c r="O36" i="9"/>
  <c r="K39" i="9"/>
  <c r="L39" i="9" s="1"/>
  <c r="M39" i="9"/>
  <c r="N39" i="9" s="1"/>
  <c r="K40" i="9"/>
  <c r="L40" i="9" s="1"/>
  <c r="M40" i="9"/>
  <c r="N40" i="9"/>
  <c r="L41" i="9"/>
  <c r="N41" i="9"/>
  <c r="H42" i="9"/>
  <c r="M42" i="9"/>
  <c r="L43" i="9"/>
  <c r="N43" i="9"/>
  <c r="O44" i="9"/>
  <c r="K47" i="9"/>
  <c r="L47" i="9"/>
  <c r="M47" i="9"/>
  <c r="N47" i="9" s="1"/>
  <c r="K48" i="9"/>
  <c r="L48" i="9" s="1"/>
  <c r="M48" i="9"/>
  <c r="N48" i="9" s="1"/>
  <c r="L49" i="9"/>
  <c r="N49" i="9"/>
  <c r="H50" i="9"/>
  <c r="M50" i="9"/>
  <c r="L51" i="9"/>
  <c r="N51" i="9"/>
  <c r="O52" i="9"/>
  <c r="K55" i="9"/>
  <c r="L55" i="9"/>
  <c r="M55" i="9"/>
  <c r="N55" i="9" s="1"/>
  <c r="K56" i="9"/>
  <c r="L56" i="9"/>
  <c r="M56" i="9"/>
  <c r="N56" i="9"/>
  <c r="L57" i="9"/>
  <c r="N57" i="9"/>
  <c r="H58" i="9"/>
  <c r="M58" i="9"/>
  <c r="L59" i="9"/>
  <c r="N59" i="9"/>
  <c r="O60" i="9"/>
  <c r="K63" i="9"/>
  <c r="L63" i="9"/>
  <c r="M63" i="9"/>
  <c r="N63" i="9"/>
  <c r="H64" i="9"/>
  <c r="M64" i="9"/>
  <c r="H65" i="9"/>
  <c r="M65" i="9"/>
  <c r="L66" i="9"/>
  <c r="N66" i="9"/>
  <c r="O67" i="9"/>
  <c r="K70" i="9"/>
  <c r="L70" i="9" s="1"/>
  <c r="M70" i="9"/>
  <c r="N70" i="9" s="1"/>
  <c r="H71" i="9"/>
  <c r="M71" i="9"/>
  <c r="L72" i="9"/>
  <c r="N72" i="9"/>
  <c r="O73" i="9"/>
  <c r="K76" i="9"/>
  <c r="L76" i="9" s="1"/>
  <c r="M76" i="9"/>
  <c r="N76" i="9" s="1"/>
  <c r="H77" i="9"/>
  <c r="M77" i="9"/>
  <c r="L78" i="9"/>
  <c r="N78" i="9"/>
  <c r="O79" i="9"/>
  <c r="K82" i="9"/>
  <c r="L82" i="9"/>
  <c r="M82" i="9"/>
  <c r="N82" i="9" s="1"/>
  <c r="K83" i="9"/>
  <c r="L83" i="9" s="1"/>
  <c r="M83" i="9"/>
  <c r="N83" i="9"/>
  <c r="K84" i="9"/>
  <c r="L84" i="9" s="1"/>
  <c r="M84" i="9"/>
  <c r="N84" i="9"/>
  <c r="K85" i="9"/>
  <c r="L85" i="9"/>
  <c r="M85" i="9"/>
  <c r="N85" i="9" s="1"/>
  <c r="K86" i="9"/>
  <c r="L86" i="9" s="1"/>
  <c r="M86" i="9"/>
  <c r="N86" i="9"/>
  <c r="H87" i="9"/>
  <c r="M87" i="9"/>
  <c r="L88" i="9"/>
  <c r="N88" i="9"/>
  <c r="O89" i="9"/>
  <c r="K92" i="9"/>
  <c r="L92" i="9" s="1"/>
  <c r="M92" i="9"/>
  <c r="N92" i="9"/>
  <c r="K93" i="9"/>
  <c r="L93" i="9" s="1"/>
  <c r="M93" i="9"/>
  <c r="N93" i="9" s="1"/>
  <c r="K94" i="9"/>
  <c r="L94" i="9" s="1"/>
  <c r="M94" i="9"/>
  <c r="N94" i="9" s="1"/>
  <c r="K95" i="9"/>
  <c r="L95" i="9" s="1"/>
  <c r="M95" i="9"/>
  <c r="N95" i="9"/>
  <c r="K96" i="9"/>
  <c r="L96" i="9" s="1"/>
  <c r="M96" i="9"/>
  <c r="N96" i="9" s="1"/>
  <c r="H97" i="9"/>
  <c r="M97" i="9"/>
  <c r="L98" i="9"/>
  <c r="N98" i="9"/>
  <c r="O99" i="9"/>
  <c r="H102" i="9"/>
  <c r="M102" i="9"/>
  <c r="L103" i="9"/>
  <c r="N103" i="9"/>
  <c r="O104" i="9"/>
  <c r="K107" i="9"/>
  <c r="L107" i="9"/>
  <c r="M107" i="9"/>
  <c r="N107" i="9"/>
  <c r="H108" i="9"/>
  <c r="M108" i="9"/>
  <c r="L109" i="9"/>
  <c r="N109" i="9"/>
  <c r="O110" i="9"/>
  <c r="K113" i="9"/>
  <c r="L113" i="9" s="1"/>
  <c r="M113" i="9"/>
  <c r="N113" i="9" s="1"/>
  <c r="H114" i="9"/>
  <c r="M114" i="9"/>
  <c r="L115" i="9"/>
  <c r="N115" i="9"/>
  <c r="O116" i="9"/>
  <c r="K119" i="9"/>
  <c r="L119" i="9" s="1"/>
  <c r="M119" i="9"/>
  <c r="N119" i="9" s="1"/>
  <c r="H120" i="9"/>
  <c r="M120" i="9"/>
  <c r="L121" i="9"/>
  <c r="N121" i="9"/>
  <c r="O122" i="9"/>
  <c r="K125" i="9"/>
  <c r="L125" i="9" s="1"/>
  <c r="M125" i="9"/>
  <c r="N125" i="9"/>
  <c r="H126" i="9"/>
  <c r="M126" i="9"/>
  <c r="L127" i="9"/>
  <c r="N127" i="9"/>
  <c r="O128" i="9"/>
  <c r="K131" i="9"/>
  <c r="L131" i="9"/>
  <c r="M131" i="9"/>
  <c r="N131" i="9" s="1"/>
  <c r="H132" i="9"/>
  <c r="M132" i="9"/>
  <c r="L133" i="9"/>
  <c r="N133" i="9"/>
  <c r="O134" i="9"/>
  <c r="K137" i="9"/>
  <c r="L137" i="9" s="1"/>
  <c r="M137" i="9"/>
  <c r="N137" i="9" s="1"/>
  <c r="K138" i="9"/>
  <c r="L138" i="9"/>
  <c r="M138" i="9"/>
  <c r="N138" i="9" s="1"/>
  <c r="L139" i="9"/>
  <c r="N139" i="9"/>
  <c r="H140" i="9"/>
  <c r="M140" i="9"/>
  <c r="L141" i="9"/>
  <c r="N141" i="9"/>
  <c r="O142" i="9"/>
  <c r="K145" i="9"/>
  <c r="L145" i="9" s="1"/>
  <c r="M145" i="9"/>
  <c r="N145" i="9"/>
  <c r="K146" i="9"/>
  <c r="L146" i="9"/>
  <c r="M146" i="9"/>
  <c r="N146" i="9" s="1"/>
  <c r="L147" i="9"/>
  <c r="N147" i="9"/>
  <c r="H148" i="9"/>
  <c r="M148" i="9"/>
  <c r="L149" i="9"/>
  <c r="N149" i="9"/>
  <c r="O150" i="9"/>
  <c r="K153" i="9"/>
  <c r="L153" i="9"/>
  <c r="M153" i="9"/>
  <c r="N153" i="9" s="1"/>
  <c r="H154" i="9"/>
  <c r="M154" i="9"/>
  <c r="L155" i="9"/>
  <c r="N155" i="9"/>
  <c r="O156" i="9"/>
  <c r="K159" i="9"/>
  <c r="L159" i="9" s="1"/>
  <c r="M159" i="9"/>
  <c r="N159" i="9" s="1"/>
  <c r="H160" i="9"/>
  <c r="M160" i="9"/>
  <c r="L161" i="9"/>
  <c r="N161" i="9"/>
  <c r="O162" i="9"/>
  <c r="K165" i="9"/>
  <c r="L165" i="9" s="1"/>
  <c r="M165" i="9"/>
  <c r="N165" i="9" s="1"/>
  <c r="H166" i="9"/>
  <c r="M166" i="9"/>
  <c r="L167" i="9"/>
  <c r="N167" i="9"/>
  <c r="O168" i="9"/>
  <c r="K171" i="9"/>
  <c r="L171" i="9" s="1"/>
  <c r="M171" i="9"/>
  <c r="N171" i="9" s="1"/>
  <c r="H172" i="9"/>
  <c r="M172" i="9"/>
  <c r="L173" i="9"/>
  <c r="N173" i="9"/>
  <c r="O174" i="9"/>
  <c r="K177" i="9"/>
  <c r="L177" i="9" s="1"/>
  <c r="M177" i="9"/>
  <c r="N177" i="9"/>
  <c r="H178" i="9"/>
  <c r="M178" i="9"/>
  <c r="L179" i="9"/>
  <c r="N179" i="9"/>
  <c r="O180" i="9"/>
  <c r="K183" i="9"/>
  <c r="L183" i="9" s="1"/>
  <c r="M183" i="9"/>
  <c r="N183" i="9" s="1"/>
  <c r="H184" i="9"/>
  <c r="M184" i="9"/>
  <c r="L185" i="9"/>
  <c r="N185" i="9"/>
  <c r="O186" i="9"/>
  <c r="K189" i="9"/>
  <c r="L189" i="9" s="1"/>
  <c r="M189" i="9"/>
  <c r="N189" i="9"/>
  <c r="H190" i="9"/>
  <c r="M190" i="9"/>
  <c r="L191" i="9"/>
  <c r="N191" i="9"/>
  <c r="O192" i="9"/>
  <c r="H5" i="15"/>
  <c r="O5" i="15"/>
  <c r="AD5" i="15" s="1"/>
  <c r="AD6" i="15" s="1"/>
  <c r="Q5" i="15"/>
  <c r="H6" i="15"/>
  <c r="I6" i="15"/>
  <c r="O6" i="15"/>
  <c r="Q6" i="15"/>
  <c r="H8" i="15"/>
  <c r="O8" i="15"/>
  <c r="AD8" i="15" s="1"/>
  <c r="AD9" i="15" s="1"/>
  <c r="Q8" i="15"/>
  <c r="H9" i="15"/>
  <c r="Q9" i="15"/>
  <c r="H11" i="15"/>
  <c r="O11" i="15"/>
  <c r="AD11" i="15" s="1"/>
  <c r="Q11" i="15"/>
  <c r="H12" i="15"/>
  <c r="Q12" i="15"/>
  <c r="H14" i="15"/>
  <c r="O14" i="15"/>
  <c r="AC14" i="15" s="1"/>
  <c r="Q14" i="15"/>
  <c r="H15" i="15"/>
  <c r="O15" i="15"/>
  <c r="AD15" i="15" s="1"/>
  <c r="Q15" i="15"/>
  <c r="H16" i="15"/>
  <c r="Q16" i="15"/>
  <c r="H17" i="15"/>
  <c r="Q17" i="15"/>
  <c r="H19" i="15"/>
  <c r="O19" i="15"/>
  <c r="AA19" i="15" s="1"/>
  <c r="AA20" i="15" s="1"/>
  <c r="Q19" i="15"/>
  <c r="H20" i="15"/>
  <c r="Q20" i="15"/>
  <c r="H22" i="15"/>
  <c r="O22" i="15"/>
  <c r="Q22" i="15"/>
  <c r="AA22" i="15"/>
  <c r="AA23" i="15" s="1"/>
  <c r="H23" i="15"/>
  <c r="Q23" i="15"/>
  <c r="H25" i="15"/>
  <c r="O25" i="15"/>
  <c r="AA25" i="15" s="1"/>
  <c r="Q25" i="15"/>
  <c r="H26" i="15"/>
  <c r="Q26" i="15"/>
  <c r="H28" i="15"/>
  <c r="O28" i="15"/>
  <c r="AB28" i="15" s="1"/>
  <c r="Q28" i="15"/>
  <c r="H29" i="15"/>
  <c r="O29" i="15"/>
  <c r="AD29" i="15" s="1"/>
  <c r="Q29" i="15"/>
  <c r="H30" i="15"/>
  <c r="Q30" i="15"/>
  <c r="H31" i="15"/>
  <c r="Q31" i="15"/>
  <c r="H33" i="15"/>
  <c r="O33" i="15"/>
  <c r="Q33" i="15"/>
  <c r="AA33" i="15"/>
  <c r="AA34" i="15" s="1"/>
  <c r="H34" i="15"/>
  <c r="I34" i="15"/>
  <c r="O34" i="15" s="1"/>
  <c r="Q34" i="15"/>
  <c r="H36" i="15"/>
  <c r="O36" i="15"/>
  <c r="AA36" i="15" s="1"/>
  <c r="Q36" i="15"/>
  <c r="H37" i="15"/>
  <c r="Q37" i="15"/>
  <c r="H39" i="15"/>
  <c r="O39" i="15"/>
  <c r="AA39" i="15" s="1"/>
  <c r="AA40" i="15" s="1"/>
  <c r="Q39" i="15"/>
  <c r="G40" i="15"/>
  <c r="G87" i="9" s="1"/>
  <c r="H40" i="15"/>
  <c r="I40" i="15"/>
  <c r="O40" i="15" s="1"/>
  <c r="Q40" i="15"/>
  <c r="H42" i="15"/>
  <c r="O42" i="15"/>
  <c r="AA42" i="15" s="1"/>
  <c r="AA43" i="15" s="1"/>
  <c r="Q42" i="15"/>
  <c r="H43" i="15"/>
  <c r="Q43" i="15"/>
  <c r="H45" i="15"/>
  <c r="O45" i="15"/>
  <c r="AE45" i="15" s="1"/>
  <c r="Q45" i="15"/>
  <c r="H46" i="15"/>
  <c r="Q46" i="15"/>
  <c r="H48" i="15"/>
  <c r="O48" i="15"/>
  <c r="AA48" i="15" s="1"/>
  <c r="Q48" i="15"/>
  <c r="H49" i="15"/>
  <c r="Q49" i="15"/>
  <c r="H51" i="15"/>
  <c r="O51" i="15"/>
  <c r="Q51" i="15"/>
  <c r="AA51" i="15"/>
  <c r="H52" i="15"/>
  <c r="Q52" i="15"/>
  <c r="H54" i="15"/>
  <c r="O54" i="15"/>
  <c r="AA54" i="15" s="1"/>
  <c r="AA55" i="15" s="1"/>
  <c r="Q54" i="15"/>
  <c r="H55" i="15"/>
  <c r="I55" i="15"/>
  <c r="O55" i="15" s="1"/>
  <c r="Q55" i="15"/>
  <c r="H57" i="15"/>
  <c r="O57" i="15"/>
  <c r="AA57" i="15" s="1"/>
  <c r="Q57" i="15"/>
  <c r="H58" i="15"/>
  <c r="Q58" i="15"/>
  <c r="H60" i="15"/>
  <c r="O60" i="15"/>
  <c r="Q60" i="15"/>
  <c r="AA60" i="15"/>
  <c r="AA61" i="15" s="1"/>
  <c r="H61" i="15"/>
  <c r="I61" i="15"/>
  <c r="O61" i="15" s="1"/>
  <c r="Q61" i="15"/>
  <c r="H63" i="15"/>
  <c r="O63" i="15"/>
  <c r="AA63" i="15" s="1"/>
  <c r="Q63" i="15"/>
  <c r="H64" i="15"/>
  <c r="Q64" i="15"/>
  <c r="H66" i="15"/>
  <c r="O66" i="15"/>
  <c r="AB66" i="15" s="1"/>
  <c r="Q66" i="15"/>
  <c r="H67" i="15"/>
  <c r="Q67" i="15"/>
  <c r="H69" i="15"/>
  <c r="O69" i="15"/>
  <c r="AA69" i="15" s="1"/>
  <c r="Q69" i="15"/>
  <c r="H70" i="15"/>
  <c r="Q70" i="15"/>
  <c r="H72" i="15"/>
  <c r="O72" i="15"/>
  <c r="Q72" i="15"/>
  <c r="AA72" i="15"/>
  <c r="H73" i="15"/>
  <c r="Q73" i="15"/>
  <c r="H75" i="15"/>
  <c r="O75" i="15"/>
  <c r="AA75" i="15" s="1"/>
  <c r="AA76" i="15" s="1"/>
  <c r="Q75" i="15"/>
  <c r="H76" i="15"/>
  <c r="Q76" i="15"/>
  <c r="H78" i="15"/>
  <c r="O78" i="15"/>
  <c r="AA78" i="15" s="1"/>
  <c r="I79" i="15" s="1"/>
  <c r="O79" i="15" s="1"/>
  <c r="Q78" i="15"/>
  <c r="H79" i="15"/>
  <c r="G79" i="15" s="1"/>
  <c r="G172" i="9" s="1"/>
  <c r="Q79" i="15"/>
  <c r="AA79" i="15"/>
  <c r="H81" i="15"/>
  <c r="O81" i="15"/>
  <c r="AA81" i="15" s="1"/>
  <c r="Q81" i="15"/>
  <c r="H82" i="15"/>
  <c r="Q82" i="15"/>
  <c r="H84" i="15"/>
  <c r="O84" i="15"/>
  <c r="Q84" i="15"/>
  <c r="AA84" i="15"/>
  <c r="I85" i="15" s="1"/>
  <c r="O85" i="15" s="1"/>
  <c r="H85" i="15"/>
  <c r="Q85" i="15"/>
  <c r="AA85" i="15"/>
  <c r="H87" i="15"/>
  <c r="O87" i="15"/>
  <c r="AA87" i="15" s="1"/>
  <c r="Q87" i="15"/>
  <c r="H88" i="15"/>
  <c r="Q88" i="15"/>
  <c r="H6" i="6"/>
  <c r="H39" i="9" s="1"/>
  <c r="AC39" i="9" s="1"/>
  <c r="AC41" i="9" s="1"/>
  <c r="L6" i="6"/>
  <c r="H8" i="6"/>
  <c r="H107" i="9" s="1"/>
  <c r="I107" i="9" s="1"/>
  <c r="H9" i="6"/>
  <c r="L9" i="6" s="1"/>
  <c r="H14" i="6"/>
  <c r="L14" i="6" s="1"/>
  <c r="H15" i="6"/>
  <c r="H82" i="9" s="1"/>
  <c r="H17" i="6"/>
  <c r="H18" i="6"/>
  <c r="H76" i="9" s="1"/>
  <c r="H24" i="6"/>
  <c r="H159" i="9" s="1"/>
  <c r="I159" i="9" s="1"/>
  <c r="L24" i="6"/>
  <c r="H26" i="6"/>
  <c r="L26" i="6" s="1"/>
  <c r="H27" i="6"/>
  <c r="L27" i="6" s="1"/>
  <c r="H29" i="6"/>
  <c r="L29" i="6" s="1"/>
  <c r="H34" i="6"/>
  <c r="H35" i="6"/>
  <c r="H37" i="6"/>
  <c r="L37" i="6" s="1"/>
  <c r="H39" i="6"/>
  <c r="H189" i="9" s="1"/>
  <c r="I189" i="9" s="1"/>
  <c r="H41" i="6"/>
  <c r="H14" i="9" s="1"/>
  <c r="I41" i="6"/>
  <c r="K14" i="9" s="1"/>
  <c r="L14" i="9" s="1"/>
  <c r="J41" i="6"/>
  <c r="M14" i="9" s="1"/>
  <c r="N14" i="9" s="1"/>
  <c r="H42" i="6"/>
  <c r="H19" i="9" s="1"/>
  <c r="I19" i="9" s="1"/>
  <c r="I42" i="6"/>
  <c r="K19" i="9" s="1"/>
  <c r="L19" i="9" s="1"/>
  <c r="J42" i="6"/>
  <c r="M19" i="9" s="1"/>
  <c r="N19" i="9" s="1"/>
  <c r="I43" i="6"/>
  <c r="K50" i="9" s="1"/>
  <c r="O50" i="9" s="1"/>
  <c r="I44" i="6"/>
  <c r="L44" i="6" s="1"/>
  <c r="I45" i="6"/>
  <c r="I46" i="6"/>
  <c r="L46" i="6" s="1"/>
  <c r="I47" i="6"/>
  <c r="L47" i="6" s="1"/>
  <c r="B25" i="5"/>
  <c r="B24" i="5"/>
  <c r="B23" i="5"/>
  <c r="B22" i="5"/>
  <c r="D22" i="5" s="1"/>
  <c r="B21" i="5"/>
  <c r="D21" i="5" s="1"/>
  <c r="AE3" i="10"/>
  <c r="AD3" i="10"/>
  <c r="D13" i="5"/>
  <c r="F3" i="5"/>
  <c r="D25" i="5"/>
  <c r="D24" i="5"/>
  <c r="D23" i="5"/>
  <c r="D12" i="5"/>
  <c r="D11" i="5"/>
  <c r="H10" i="6" s="1"/>
  <c r="AA58" i="15" l="1"/>
  <c r="I58" i="15"/>
  <c r="O58" i="15" s="1"/>
  <c r="AA70" i="15"/>
  <c r="I70" i="15"/>
  <c r="O70" i="15" s="1"/>
  <c r="AA64" i="15"/>
  <c r="I64" i="15"/>
  <c r="AB30" i="15"/>
  <c r="I30" i="15"/>
  <c r="O30" i="15" s="1"/>
  <c r="I26" i="15"/>
  <c r="O26" i="15" s="1"/>
  <c r="AA26" i="15"/>
  <c r="O35" i="10"/>
  <c r="L10" i="6"/>
  <c r="G85" i="15"/>
  <c r="G184" i="9" s="1"/>
  <c r="I184" i="9" s="1"/>
  <c r="P189" i="9"/>
  <c r="G70" i="15"/>
  <c r="G154" i="9" s="1"/>
  <c r="H38" i="6"/>
  <c r="H183" i="9" s="1"/>
  <c r="H28" i="6"/>
  <c r="L28" i="6" s="1"/>
  <c r="H19" i="6"/>
  <c r="L8" i="6"/>
  <c r="I43" i="15"/>
  <c r="G55" i="15"/>
  <c r="G120" i="9" s="1"/>
  <c r="H36" i="6"/>
  <c r="H25" i="6"/>
  <c r="L25" i="6" s="1"/>
  <c r="H16" i="6"/>
  <c r="L16" i="6" s="1"/>
  <c r="H7" i="6"/>
  <c r="G6" i="15"/>
  <c r="G5" i="9" s="1"/>
  <c r="O5" i="10"/>
  <c r="G58" i="15"/>
  <c r="G126" i="9" s="1"/>
  <c r="H33" i="6"/>
  <c r="H56" i="9" s="1"/>
  <c r="H13" i="6"/>
  <c r="H5" i="6"/>
  <c r="L5" i="6" s="1"/>
  <c r="G30" i="15"/>
  <c r="G64" i="9" s="1"/>
  <c r="H32" i="6"/>
  <c r="H23" i="6"/>
  <c r="H12" i="6"/>
  <c r="H119" i="9" s="1"/>
  <c r="I119" i="9" s="1"/>
  <c r="P119" i="9" s="1"/>
  <c r="H4" i="6"/>
  <c r="K166" i="9"/>
  <c r="L166" i="9" s="1"/>
  <c r="H22" i="6"/>
  <c r="H145" i="9" s="1"/>
  <c r="AC145" i="9" s="1"/>
  <c r="AC147" i="9" s="1"/>
  <c r="H11" i="6"/>
  <c r="O36" i="10" s="1"/>
  <c r="G34" i="15"/>
  <c r="G71" i="9" s="1"/>
  <c r="I20" i="15"/>
  <c r="O20" i="15" s="1"/>
  <c r="I9" i="15"/>
  <c r="O9" i="15" s="1"/>
  <c r="O14" i="9"/>
  <c r="H31" i="6"/>
  <c r="H21" i="6"/>
  <c r="H137" i="9" s="1"/>
  <c r="I76" i="15"/>
  <c r="G76" i="15" s="1"/>
  <c r="G166" i="9" s="1"/>
  <c r="G61" i="15"/>
  <c r="G132" i="9" s="1"/>
  <c r="I132" i="9" s="1"/>
  <c r="G20" i="15"/>
  <c r="G42" i="9" s="1"/>
  <c r="N42" i="9" s="1"/>
  <c r="N44" i="9" s="1"/>
  <c r="M10" i="12" s="1"/>
  <c r="N10" i="12" s="1"/>
  <c r="G9" i="15"/>
  <c r="G9" i="9" s="1"/>
  <c r="I9" i="9" s="1"/>
  <c r="H40" i="6"/>
  <c r="H177" i="9" s="1"/>
  <c r="H30" i="6"/>
  <c r="L30" i="6" s="1"/>
  <c r="H20" i="6"/>
  <c r="H93" i="9" s="1"/>
  <c r="H113" i="9"/>
  <c r="H86" i="9"/>
  <c r="O119" i="9"/>
  <c r="P6" i="10"/>
  <c r="K9" i="9"/>
  <c r="O9" i="9" s="1"/>
  <c r="O189" i="9"/>
  <c r="K102" i="9"/>
  <c r="O145" i="9"/>
  <c r="H23" i="9"/>
  <c r="I23" i="9" s="1"/>
  <c r="P23" i="9" s="1"/>
  <c r="H146" i="9"/>
  <c r="L34" i="6"/>
  <c r="P19" i="9"/>
  <c r="H171" i="9"/>
  <c r="I145" i="9"/>
  <c r="L12" i="6"/>
  <c r="I87" i="9"/>
  <c r="N87" i="9"/>
  <c r="I5" i="9"/>
  <c r="N5" i="9"/>
  <c r="N6" i="9" s="1"/>
  <c r="M4" i="12" s="1"/>
  <c r="I166" i="9"/>
  <c r="N166" i="9"/>
  <c r="N168" i="9" s="1"/>
  <c r="M28" i="12" s="1"/>
  <c r="N28" i="12" s="1"/>
  <c r="G23" i="15"/>
  <c r="G50" i="9" s="1"/>
  <c r="I49" i="15"/>
  <c r="O49" i="15" s="1"/>
  <c r="AA49" i="15"/>
  <c r="I126" i="9"/>
  <c r="N126" i="9"/>
  <c r="N128" i="9" s="1"/>
  <c r="M22" i="12" s="1"/>
  <c r="N22" i="12" s="1"/>
  <c r="N184" i="9"/>
  <c r="N186" i="9" s="1"/>
  <c r="M31" i="12" s="1"/>
  <c r="N31" i="12" s="1"/>
  <c r="I71" i="9"/>
  <c r="N71" i="9"/>
  <c r="N73" i="9" s="1"/>
  <c r="M14" i="12" s="1"/>
  <c r="N14" i="12" s="1"/>
  <c r="I64" i="9"/>
  <c r="L64" i="9"/>
  <c r="AE64" i="9" s="1"/>
  <c r="N64" i="9"/>
  <c r="L172" i="9"/>
  <c r="AD174" i="9" s="1"/>
  <c r="I172" i="9"/>
  <c r="N172" i="9"/>
  <c r="N174" i="9" s="1"/>
  <c r="M29" i="12" s="1"/>
  <c r="N29" i="12" s="1"/>
  <c r="AD30" i="15"/>
  <c r="I31" i="15"/>
  <c r="O93" i="9"/>
  <c r="I93" i="9"/>
  <c r="P93" i="9" s="1"/>
  <c r="I88" i="15"/>
  <c r="O88" i="15" s="1"/>
  <c r="AA88" i="15"/>
  <c r="O76" i="15"/>
  <c r="I67" i="15"/>
  <c r="AB67" i="15"/>
  <c r="G37" i="15"/>
  <c r="G77" i="9" s="1"/>
  <c r="O166" i="9"/>
  <c r="I86" i="9"/>
  <c r="P86" i="9" s="1"/>
  <c r="O86" i="9"/>
  <c r="L11" i="6"/>
  <c r="I120" i="9"/>
  <c r="N120" i="9"/>
  <c r="O107" i="9"/>
  <c r="P5" i="10"/>
  <c r="N122" i="9"/>
  <c r="M21" i="12" s="1"/>
  <c r="N21" i="12" s="1"/>
  <c r="P107" i="9"/>
  <c r="O64" i="9"/>
  <c r="K58" i="9"/>
  <c r="O58" i="9" s="1"/>
  <c r="K114" i="9"/>
  <c r="K120" i="9"/>
  <c r="L120" i="9" s="1"/>
  <c r="K126" i="9"/>
  <c r="O126" i="9" s="1"/>
  <c r="K132" i="9"/>
  <c r="O132" i="9" s="1"/>
  <c r="K97" i="9"/>
  <c r="O97" i="9" s="1"/>
  <c r="K154" i="9"/>
  <c r="O154" i="9" s="1"/>
  <c r="K160" i="9"/>
  <c r="O160" i="9" s="1"/>
  <c r="K172" i="9"/>
  <c r="O172" i="9" s="1"/>
  <c r="L43" i="6"/>
  <c r="K178" i="9"/>
  <c r="O178" i="9" s="1"/>
  <c r="K87" i="9"/>
  <c r="L87" i="9" s="1"/>
  <c r="K108" i="9"/>
  <c r="O108" i="9" s="1"/>
  <c r="K140" i="9"/>
  <c r="O140" i="9" s="1"/>
  <c r="K77" i="9"/>
  <c r="O77" i="9" s="1"/>
  <c r="K42" i="9"/>
  <c r="K71" i="9"/>
  <c r="O71" i="9" s="1"/>
  <c r="K190" i="9"/>
  <c r="O190" i="9" s="1"/>
  <c r="AD16" i="15"/>
  <c r="I17" i="15"/>
  <c r="K64" i="9"/>
  <c r="K148" i="9"/>
  <c r="L42" i="6"/>
  <c r="N89" i="9"/>
  <c r="M16" i="12" s="1"/>
  <c r="N16" i="12" s="1"/>
  <c r="P36" i="10"/>
  <c r="I16" i="15"/>
  <c r="AC16" i="15"/>
  <c r="I82" i="9"/>
  <c r="O82" i="9"/>
  <c r="I23" i="15"/>
  <c r="O23" i="15" s="1"/>
  <c r="K184" i="9"/>
  <c r="O184" i="9" s="1"/>
  <c r="O114" i="9"/>
  <c r="O19" i="9"/>
  <c r="L9" i="9"/>
  <c r="L41" i="6"/>
  <c r="P29" i="10"/>
  <c r="O29" i="10"/>
  <c r="H85" i="9"/>
  <c r="H95" i="9"/>
  <c r="I154" i="9"/>
  <c r="N154" i="9"/>
  <c r="N156" i="9" s="1"/>
  <c r="M26" i="12" s="1"/>
  <c r="N26" i="12" s="1"/>
  <c r="L32" i="6"/>
  <c r="H47" i="9"/>
  <c r="H48" i="9"/>
  <c r="K33" i="9"/>
  <c r="L45" i="6"/>
  <c r="P159" i="9"/>
  <c r="I14" i="9"/>
  <c r="P14" i="9" s="1"/>
  <c r="I37" i="15"/>
  <c r="O37" i="15" s="1"/>
  <c r="AA37" i="15"/>
  <c r="I73" i="15"/>
  <c r="O73" i="15" s="1"/>
  <c r="AA73" i="15"/>
  <c r="I12" i="15"/>
  <c r="O12" i="15" s="1"/>
  <c r="AD12" i="15"/>
  <c r="I177" i="9"/>
  <c r="O177" i="9"/>
  <c r="I46" i="15"/>
  <c r="O46" i="15" s="1"/>
  <c r="AE46" i="15"/>
  <c r="I82" i="15"/>
  <c r="O82" i="15" s="1"/>
  <c r="AA82" i="15"/>
  <c r="I183" i="9"/>
  <c r="O183" i="9"/>
  <c r="L22" i="6"/>
  <c r="O102" i="9"/>
  <c r="O33" i="9"/>
  <c r="O148" i="9"/>
  <c r="I39" i="9"/>
  <c r="O39" i="9"/>
  <c r="H138" i="9"/>
  <c r="L21" i="6"/>
  <c r="L20" i="6"/>
  <c r="H83" i="9"/>
  <c r="L35" i="6"/>
  <c r="G26" i="15"/>
  <c r="G58" i="9" s="1"/>
  <c r="G52" i="15"/>
  <c r="G114" i="9" s="1"/>
  <c r="H40" i="9"/>
  <c r="I52" i="15"/>
  <c r="O52" i="15" s="1"/>
  <c r="AA52" i="15"/>
  <c r="I171" i="9"/>
  <c r="O171" i="9"/>
  <c r="O137" i="9"/>
  <c r="L18" i="6"/>
  <c r="O159" i="9"/>
  <c r="K5" i="9"/>
  <c r="O5" i="9" s="1"/>
  <c r="K24" i="9"/>
  <c r="O24" i="9" s="1"/>
  <c r="K34" i="9"/>
  <c r="O34" i="9" s="1"/>
  <c r="K65" i="9"/>
  <c r="O65" i="9" s="1"/>
  <c r="H55" i="9"/>
  <c r="L33" i="6"/>
  <c r="I76" i="9"/>
  <c r="O76" i="9"/>
  <c r="H70" i="9"/>
  <c r="L17" i="6"/>
  <c r="H131" i="9"/>
  <c r="L40" i="6"/>
  <c r="L4" i="6"/>
  <c r="L39" i="6"/>
  <c r="L15" i="6"/>
  <c r="L38" i="6"/>
  <c r="O6" i="10" l="1"/>
  <c r="P35" i="10"/>
  <c r="H30" i="9"/>
  <c r="H29" i="9"/>
  <c r="H153" i="9"/>
  <c r="L23" i="6"/>
  <c r="L36" i="6"/>
  <c r="L42" i="9"/>
  <c r="AE42" i="9" s="1"/>
  <c r="AE44" i="9" s="1"/>
  <c r="AC44" i="9" s="1"/>
  <c r="H92" i="9"/>
  <c r="N132" i="9"/>
  <c r="N134" i="9" s="1"/>
  <c r="M23" i="12" s="1"/>
  <c r="N23" i="12" s="1"/>
  <c r="AC137" i="9"/>
  <c r="AC139" i="9" s="1"/>
  <c r="I137" i="9"/>
  <c r="P137" i="9" s="1"/>
  <c r="H165" i="9"/>
  <c r="H96" i="9"/>
  <c r="L31" i="6"/>
  <c r="G43" i="15"/>
  <c r="G97" i="9" s="1"/>
  <c r="O43" i="15"/>
  <c r="L13" i="6"/>
  <c r="H125" i="9"/>
  <c r="H94" i="9"/>
  <c r="H84" i="9"/>
  <c r="L19" i="6"/>
  <c r="G64" i="15"/>
  <c r="G140" i="9" s="1"/>
  <c r="O64" i="15"/>
  <c r="G49" i="15"/>
  <c r="G108" i="9" s="1"/>
  <c r="N108" i="9" s="1"/>
  <c r="N110" i="9" s="1"/>
  <c r="M19" i="12" s="1"/>
  <c r="N19" i="12" s="1"/>
  <c r="O113" i="9"/>
  <c r="I113" i="9"/>
  <c r="P113" i="9" s="1"/>
  <c r="I56" i="9"/>
  <c r="P56" i="9" s="1"/>
  <c r="O56" i="9"/>
  <c r="I42" i="9"/>
  <c r="O27" i="10"/>
  <c r="N9" i="9"/>
  <c r="N10" i="9" s="1"/>
  <c r="M5" i="12" s="1"/>
  <c r="M18" i="9" s="1"/>
  <c r="N18" i="9" s="1"/>
  <c r="N20" i="9" s="1"/>
  <c r="M7" i="12" s="1"/>
  <c r="N7" i="12" s="1"/>
  <c r="H63" i="9"/>
  <c r="L7" i="6"/>
  <c r="O146" i="9"/>
  <c r="I146" i="9"/>
  <c r="P146" i="9" s="1"/>
  <c r="P145" i="9"/>
  <c r="O23" i="9"/>
  <c r="O87" i="9"/>
  <c r="L71" i="9"/>
  <c r="AE71" i="9" s="1"/>
  <c r="AE73" i="9" s="1"/>
  <c r="AC73" i="9" s="1"/>
  <c r="O120" i="9"/>
  <c r="AE87" i="9"/>
  <c r="AE89" i="9" s="1"/>
  <c r="AC89" i="9" s="1"/>
  <c r="AD89" i="9"/>
  <c r="L89" i="9"/>
  <c r="K16" i="12" s="1"/>
  <c r="L16" i="12" s="1"/>
  <c r="AE120" i="9"/>
  <c r="AE122" i="9" s="1"/>
  <c r="AC122" i="9" s="1"/>
  <c r="L122" i="9"/>
  <c r="K21" i="12" s="1"/>
  <c r="L21" i="12" s="1"/>
  <c r="AD122" i="9"/>
  <c r="AE9" i="9"/>
  <c r="AE10" i="9" s="1"/>
  <c r="L10" i="9"/>
  <c r="K5" i="12" s="1"/>
  <c r="I40" i="9"/>
  <c r="P40" i="9" s="1"/>
  <c r="O40" i="9"/>
  <c r="P172" i="9"/>
  <c r="L114" i="9"/>
  <c r="N114" i="9"/>
  <c r="N116" i="9" s="1"/>
  <c r="M20" i="12" s="1"/>
  <c r="N20" i="12" s="1"/>
  <c r="I114" i="9"/>
  <c r="L77" i="9"/>
  <c r="I77" i="9"/>
  <c r="N77" i="9"/>
  <c r="N79" i="9" s="1"/>
  <c r="M15" i="12" s="1"/>
  <c r="N15" i="12" s="1"/>
  <c r="AE172" i="9"/>
  <c r="AE174" i="9" s="1"/>
  <c r="AC174" i="9" s="1"/>
  <c r="L174" i="9"/>
  <c r="K29" i="12" s="1"/>
  <c r="L29" i="12" s="1"/>
  <c r="I55" i="9"/>
  <c r="AC55" i="9"/>
  <c r="AC57" i="9" s="1"/>
  <c r="O55" i="9"/>
  <c r="L154" i="9"/>
  <c r="L132" i="9"/>
  <c r="P154" i="9"/>
  <c r="G67" i="15"/>
  <c r="G148" i="9" s="1"/>
  <c r="O67" i="15"/>
  <c r="P166" i="9"/>
  <c r="P71" i="9"/>
  <c r="I6" i="9"/>
  <c r="I83" i="9"/>
  <c r="P83" i="9" s="1"/>
  <c r="O83" i="9"/>
  <c r="G12" i="15"/>
  <c r="G24" i="9" s="1"/>
  <c r="O42" i="9"/>
  <c r="P82" i="9"/>
  <c r="L184" i="9"/>
  <c r="P184" i="9" s="1"/>
  <c r="P177" i="9"/>
  <c r="L97" i="9"/>
  <c r="P183" i="9"/>
  <c r="AE166" i="9"/>
  <c r="AE168" i="9" s="1"/>
  <c r="AC168" i="9" s="1"/>
  <c r="AD168" i="9"/>
  <c r="L168" i="9"/>
  <c r="K28" i="12" s="1"/>
  <c r="L28" i="12" s="1"/>
  <c r="L5" i="9"/>
  <c r="P5" i="9" s="1"/>
  <c r="O48" i="9"/>
  <c r="I48" i="9"/>
  <c r="P48" i="9" s="1"/>
  <c r="P120" i="9"/>
  <c r="L126" i="9"/>
  <c r="G82" i="15"/>
  <c r="G178" i="9" s="1"/>
  <c r="AC47" i="9"/>
  <c r="AC49" i="9" s="1"/>
  <c r="I47" i="9"/>
  <c r="O47" i="9"/>
  <c r="G73" i="15"/>
  <c r="G160" i="9" s="1"/>
  <c r="I70" i="9"/>
  <c r="O70" i="9"/>
  <c r="P64" i="9"/>
  <c r="L58" i="9"/>
  <c r="N58" i="9"/>
  <c r="N60" i="9" s="1"/>
  <c r="M12" i="12" s="1"/>
  <c r="N12" i="12" s="1"/>
  <c r="I58" i="9"/>
  <c r="P43" i="10"/>
  <c r="O43" i="10"/>
  <c r="P171" i="9"/>
  <c r="O16" i="15"/>
  <c r="G16" i="15"/>
  <c r="G33" i="9" s="1"/>
  <c r="H173" i="9"/>
  <c r="I85" i="9"/>
  <c r="P85" i="9" s="1"/>
  <c r="O85" i="9"/>
  <c r="I138" i="9"/>
  <c r="O138" i="9"/>
  <c r="N50" i="9"/>
  <c r="N52" i="9" s="1"/>
  <c r="M11" i="12" s="1"/>
  <c r="N11" i="12" s="1"/>
  <c r="I50" i="9"/>
  <c r="L50" i="9"/>
  <c r="O95" i="9"/>
  <c r="I95" i="9"/>
  <c r="P95" i="9" s="1"/>
  <c r="G46" i="15"/>
  <c r="G102" i="9" s="1"/>
  <c r="N4" i="12"/>
  <c r="M13" i="9"/>
  <c r="N13" i="9" s="1"/>
  <c r="N15" i="9" s="1"/>
  <c r="M6" i="12" s="1"/>
  <c r="N6" i="12" s="1"/>
  <c r="O131" i="9"/>
  <c r="I131" i="9"/>
  <c r="G88" i="15"/>
  <c r="G190" i="9" s="1"/>
  <c r="P76" i="9"/>
  <c r="G17" i="15"/>
  <c r="G34" i="9" s="1"/>
  <c r="O17" i="15"/>
  <c r="O44" i="10"/>
  <c r="P44" i="10"/>
  <c r="P39" i="9"/>
  <c r="I10" i="9"/>
  <c r="G31" i="15"/>
  <c r="G65" i="9" s="1"/>
  <c r="O31" i="15"/>
  <c r="P87" i="9"/>
  <c r="P27" i="10" l="1"/>
  <c r="O165" i="9"/>
  <c r="I165" i="9"/>
  <c r="P165" i="9" s="1"/>
  <c r="P42" i="9"/>
  <c r="I63" i="9"/>
  <c r="P63" i="9" s="1"/>
  <c r="O63" i="9"/>
  <c r="I84" i="9"/>
  <c r="P84" i="9" s="1"/>
  <c r="O84" i="9"/>
  <c r="I92" i="9"/>
  <c r="P92" i="9" s="1"/>
  <c r="O92" i="9"/>
  <c r="N5" i="12"/>
  <c r="I125" i="9"/>
  <c r="P125" i="9" s="1"/>
  <c r="O125" i="9"/>
  <c r="H167" i="9"/>
  <c r="P30" i="10"/>
  <c r="O30" i="10"/>
  <c r="L108" i="9"/>
  <c r="I140" i="9"/>
  <c r="N140" i="9"/>
  <c r="N142" i="9" s="1"/>
  <c r="M24" i="12" s="1"/>
  <c r="N24" i="12" s="1"/>
  <c r="AD44" i="9"/>
  <c r="H43" i="9" s="1"/>
  <c r="O43" i="9" s="1"/>
  <c r="O94" i="9"/>
  <c r="I94" i="9"/>
  <c r="P94" i="9" s="1"/>
  <c r="L44" i="9"/>
  <c r="K10" i="12" s="1"/>
  <c r="L10" i="12" s="1"/>
  <c r="I97" i="9"/>
  <c r="P97" i="9" s="1"/>
  <c r="N97" i="9"/>
  <c r="N99" i="9" s="1"/>
  <c r="M17" i="12" s="1"/>
  <c r="N17" i="12" s="1"/>
  <c r="I153" i="9"/>
  <c r="P153" i="9" s="1"/>
  <c r="O153" i="9"/>
  <c r="P9" i="9"/>
  <c r="I108" i="9"/>
  <c r="P58" i="9"/>
  <c r="I29" i="9"/>
  <c r="O29" i="9"/>
  <c r="AC29" i="9"/>
  <c r="AC32" i="9" s="1"/>
  <c r="H121" i="9"/>
  <c r="I121" i="9" s="1"/>
  <c r="L140" i="9"/>
  <c r="O96" i="9"/>
  <c r="I96" i="9"/>
  <c r="P96" i="9" s="1"/>
  <c r="I30" i="9"/>
  <c r="P30" i="9" s="1"/>
  <c r="O30" i="9"/>
  <c r="AD73" i="9"/>
  <c r="H72" i="9" s="1"/>
  <c r="I72" i="9" s="1"/>
  <c r="L73" i="9"/>
  <c r="K14" i="12" s="1"/>
  <c r="L14" i="12" s="1"/>
  <c r="AD147" i="9"/>
  <c r="H147" i="9" s="1"/>
  <c r="I178" i="9"/>
  <c r="L178" i="9"/>
  <c r="N178" i="9"/>
  <c r="N180" i="9" s="1"/>
  <c r="M30" i="12" s="1"/>
  <c r="N30" i="12" s="1"/>
  <c r="I190" i="9"/>
  <c r="L190" i="9"/>
  <c r="N190" i="9"/>
  <c r="N192" i="9" s="1"/>
  <c r="M32" i="12" s="1"/>
  <c r="N32" i="12" s="1"/>
  <c r="P131" i="9"/>
  <c r="O173" i="9"/>
  <c r="I173" i="9"/>
  <c r="AE114" i="9"/>
  <c r="AE116" i="9" s="1"/>
  <c r="AC116" i="9" s="1"/>
  <c r="L116" i="9"/>
  <c r="K20" i="12" s="1"/>
  <c r="L20" i="12" s="1"/>
  <c r="AD116" i="9"/>
  <c r="P108" i="9"/>
  <c r="AE126" i="9"/>
  <c r="AE128" i="9" s="1"/>
  <c r="AC128" i="9" s="1"/>
  <c r="AD128" i="9"/>
  <c r="L128" i="9"/>
  <c r="K22" i="12" s="1"/>
  <c r="L22" i="12" s="1"/>
  <c r="H4" i="12"/>
  <c r="P10" i="9"/>
  <c r="H5" i="12"/>
  <c r="AE58" i="9"/>
  <c r="AE60" i="9" s="1"/>
  <c r="AC60" i="9" s="1"/>
  <c r="L60" i="9"/>
  <c r="K12" i="12" s="1"/>
  <c r="L12" i="12" s="1"/>
  <c r="AD60" i="9"/>
  <c r="AD41" i="9"/>
  <c r="H41" i="9" s="1"/>
  <c r="AE154" i="9"/>
  <c r="AE156" i="9" s="1"/>
  <c r="AC156" i="9" s="1"/>
  <c r="L156" i="9"/>
  <c r="K26" i="12" s="1"/>
  <c r="L26" i="12" s="1"/>
  <c r="AD156" i="9"/>
  <c r="O72" i="9"/>
  <c r="K18" i="9"/>
  <c r="L18" i="9" s="1"/>
  <c r="L20" i="9" s="1"/>
  <c r="K7" i="12" s="1"/>
  <c r="L7" i="12" s="1"/>
  <c r="L5" i="12"/>
  <c r="AE132" i="9"/>
  <c r="AE134" i="9" s="1"/>
  <c r="AC134" i="9" s="1"/>
  <c r="L134" i="9"/>
  <c r="K23" i="12" s="1"/>
  <c r="L23" i="12" s="1"/>
  <c r="AD134" i="9"/>
  <c r="AE97" i="9"/>
  <c r="AE99" i="9" s="1"/>
  <c r="AC99" i="9" s="1"/>
  <c r="AD99" i="9"/>
  <c r="L99" i="9"/>
  <c r="K17" i="12" s="1"/>
  <c r="L17" i="12" s="1"/>
  <c r="AE50" i="9"/>
  <c r="AE52" i="9" s="1"/>
  <c r="AC52" i="9" s="1"/>
  <c r="AD52" i="9"/>
  <c r="L52" i="9"/>
  <c r="K11" i="12" s="1"/>
  <c r="L11" i="12" s="1"/>
  <c r="AE5" i="9"/>
  <c r="AE6" i="9" s="1"/>
  <c r="L6" i="9"/>
  <c r="K4" i="12" s="1"/>
  <c r="N102" i="9"/>
  <c r="N104" i="9" s="1"/>
  <c r="M18" i="12" s="1"/>
  <c r="N18" i="12" s="1"/>
  <c r="L102" i="9"/>
  <c r="I102" i="9"/>
  <c r="I148" i="9"/>
  <c r="L148" i="9"/>
  <c r="N148" i="9"/>
  <c r="N150" i="9" s="1"/>
  <c r="M25" i="12" s="1"/>
  <c r="N25" i="12" s="1"/>
  <c r="P70" i="9"/>
  <c r="P50" i="9"/>
  <c r="P55" i="9"/>
  <c r="AD57" i="9"/>
  <c r="H57" i="9" s="1"/>
  <c r="AD79" i="9"/>
  <c r="AE77" i="9"/>
  <c r="AE79" i="9" s="1"/>
  <c r="AC79" i="9" s="1"/>
  <c r="L79" i="9"/>
  <c r="K15" i="12" s="1"/>
  <c r="L15" i="12" s="1"/>
  <c r="I24" i="9"/>
  <c r="L24" i="9"/>
  <c r="N24" i="9"/>
  <c r="N26" i="9" s="1"/>
  <c r="M8" i="12" s="1"/>
  <c r="N8" i="12" s="1"/>
  <c r="N65" i="9"/>
  <c r="N67" i="9" s="1"/>
  <c r="M13" i="12" s="1"/>
  <c r="N13" i="12" s="1"/>
  <c r="L65" i="9"/>
  <c r="I65" i="9"/>
  <c r="P126" i="9"/>
  <c r="P114" i="9"/>
  <c r="I160" i="9"/>
  <c r="L160" i="9"/>
  <c r="N160" i="9"/>
  <c r="N162" i="9" s="1"/>
  <c r="M27" i="12" s="1"/>
  <c r="N27" i="12" s="1"/>
  <c r="AE108" i="9"/>
  <c r="AE110" i="9" s="1"/>
  <c r="AC110" i="9" s="1"/>
  <c r="L110" i="9"/>
  <c r="K19" i="12" s="1"/>
  <c r="L19" i="12" s="1"/>
  <c r="AD110" i="9"/>
  <c r="I33" i="9"/>
  <c r="L33" i="9"/>
  <c r="N33" i="9"/>
  <c r="I34" i="9"/>
  <c r="L34" i="9"/>
  <c r="AE34" i="9" s="1"/>
  <c r="N34" i="9"/>
  <c r="P132" i="9"/>
  <c r="H88" i="9"/>
  <c r="I167" i="9"/>
  <c r="O167" i="9"/>
  <c r="P138" i="9"/>
  <c r="AD139" i="9"/>
  <c r="H139" i="9" s="1"/>
  <c r="AD49" i="9"/>
  <c r="H49" i="9" s="1"/>
  <c r="P47" i="9"/>
  <c r="AE184" i="9"/>
  <c r="AE186" i="9" s="1"/>
  <c r="AC186" i="9" s="1"/>
  <c r="L186" i="9"/>
  <c r="K31" i="12" s="1"/>
  <c r="L31" i="12" s="1"/>
  <c r="AD186" i="9"/>
  <c r="P77" i="9"/>
  <c r="P72" i="9" l="1"/>
  <c r="I73" i="9"/>
  <c r="AE140" i="9"/>
  <c r="AE142" i="9" s="1"/>
  <c r="AC142" i="9" s="1"/>
  <c r="L142" i="9"/>
  <c r="K24" i="12" s="1"/>
  <c r="L24" i="12" s="1"/>
  <c r="H185" i="9"/>
  <c r="I185" i="9" s="1"/>
  <c r="I43" i="9"/>
  <c r="P43" i="9" s="1"/>
  <c r="AD142" i="9"/>
  <c r="H141" i="9" s="1"/>
  <c r="N50" i="10"/>
  <c r="M58" i="11" s="1"/>
  <c r="N58" i="11" s="1"/>
  <c r="O121" i="9"/>
  <c r="P140" i="9"/>
  <c r="P29" i="9"/>
  <c r="AB29" i="9"/>
  <c r="AB31" i="9" s="1"/>
  <c r="H31" i="9" s="1"/>
  <c r="H155" i="9"/>
  <c r="O155" i="9" s="1"/>
  <c r="P6" i="9"/>
  <c r="H115" i="9"/>
  <c r="I115" i="9" s="1"/>
  <c r="H98" i="9"/>
  <c r="I98" i="9" s="1"/>
  <c r="O147" i="9"/>
  <c r="I147" i="9"/>
  <c r="P147" i="9" s="1"/>
  <c r="AE24" i="9"/>
  <c r="AE26" i="9" s="1"/>
  <c r="AC26" i="9" s="1"/>
  <c r="L26" i="9"/>
  <c r="K8" i="12" s="1"/>
  <c r="L8" i="12" s="1"/>
  <c r="AD26" i="9"/>
  <c r="P24" i="9"/>
  <c r="P33" i="9"/>
  <c r="H109" i="9"/>
  <c r="I57" i="9"/>
  <c r="O57" i="9"/>
  <c r="H133" i="9"/>
  <c r="H127" i="9"/>
  <c r="P173" i="9"/>
  <c r="I174" i="9"/>
  <c r="I49" i="9"/>
  <c r="O49" i="9"/>
  <c r="P148" i="9"/>
  <c r="L36" i="9"/>
  <c r="K9" i="12" s="1"/>
  <c r="L9" i="12" s="1"/>
  <c r="AE33" i="9"/>
  <c r="AE36" i="9" s="1"/>
  <c r="AC36" i="9" s="1"/>
  <c r="AD36" i="9"/>
  <c r="AE160" i="9"/>
  <c r="AE162" i="9" s="1"/>
  <c r="AC162" i="9" s="1"/>
  <c r="L162" i="9"/>
  <c r="K27" i="12" s="1"/>
  <c r="L27" i="12" s="1"/>
  <c r="AD162" i="9"/>
  <c r="P160" i="9"/>
  <c r="I155" i="9"/>
  <c r="P102" i="9"/>
  <c r="I41" i="9"/>
  <c r="O41" i="9"/>
  <c r="N36" i="9"/>
  <c r="M9" i="12" s="1"/>
  <c r="N9" i="12" s="1"/>
  <c r="H78" i="9"/>
  <c r="P73" i="9"/>
  <c r="H14" i="12"/>
  <c r="I139" i="9"/>
  <c r="O139" i="9"/>
  <c r="AE65" i="9"/>
  <c r="AE67" i="9" s="1"/>
  <c r="AC67" i="9" s="1"/>
  <c r="L67" i="9"/>
  <c r="K13" i="12" s="1"/>
  <c r="L13" i="12" s="1"/>
  <c r="AD67" i="9"/>
  <c r="AE102" i="9"/>
  <c r="AE104" i="9" s="1"/>
  <c r="AC104" i="9" s="1"/>
  <c r="L104" i="9"/>
  <c r="K18" i="12" s="1"/>
  <c r="L18" i="12" s="1"/>
  <c r="AD104" i="9"/>
  <c r="H59" i="9"/>
  <c r="AE190" i="9"/>
  <c r="AE192" i="9" s="1"/>
  <c r="AC192" i="9" s="1"/>
  <c r="L192" i="9"/>
  <c r="K32" i="12" s="1"/>
  <c r="L32" i="12" s="1"/>
  <c r="AD192" i="9"/>
  <c r="P190" i="9"/>
  <c r="P34" i="9"/>
  <c r="L4" i="12"/>
  <c r="K13" i="9"/>
  <c r="L13" i="9" s="1"/>
  <c r="L15" i="9" s="1"/>
  <c r="K6" i="12" s="1"/>
  <c r="L6" i="12" s="1"/>
  <c r="P167" i="9"/>
  <c r="I168" i="9"/>
  <c r="H18" i="9"/>
  <c r="I5" i="12"/>
  <c r="P5" i="12" s="1"/>
  <c r="O5" i="12"/>
  <c r="AE178" i="9"/>
  <c r="AE180" i="9" s="1"/>
  <c r="AC180" i="9" s="1"/>
  <c r="AD180" i="9"/>
  <c r="L180" i="9"/>
  <c r="K30" i="12" s="1"/>
  <c r="L30" i="12" s="1"/>
  <c r="H13" i="9"/>
  <c r="I4" i="12"/>
  <c r="P4" i="12" s="1"/>
  <c r="O4" i="12"/>
  <c r="P121" i="9"/>
  <c r="I122" i="9"/>
  <c r="L150" i="9"/>
  <c r="K25" i="12" s="1"/>
  <c r="L25" i="12" s="1"/>
  <c r="AE148" i="9"/>
  <c r="AE150" i="9" s="1"/>
  <c r="AC150" i="9" s="1"/>
  <c r="AD150" i="9"/>
  <c r="P65" i="9"/>
  <c r="O88" i="9"/>
  <c r="I88" i="9"/>
  <c r="P178" i="9"/>
  <c r="H51" i="9"/>
  <c r="O185" i="9" l="1"/>
  <c r="O141" i="9"/>
  <c r="I141" i="9"/>
  <c r="P141" i="9" s="1"/>
  <c r="O115" i="9"/>
  <c r="O98" i="9"/>
  <c r="L50" i="10"/>
  <c r="K58" i="11" s="1"/>
  <c r="L58" i="11" s="1"/>
  <c r="O31" i="9"/>
  <c r="I31" i="9"/>
  <c r="N24" i="10"/>
  <c r="M57" i="11" s="1"/>
  <c r="N57" i="11" s="1"/>
  <c r="N81" i="11" s="1"/>
  <c r="M31" i="11" s="1"/>
  <c r="N31" i="11" s="1"/>
  <c r="N55" i="11" s="1"/>
  <c r="M5" i="11" s="1"/>
  <c r="N5" i="11" s="1"/>
  <c r="N29" i="11" s="1"/>
  <c r="H66" i="9"/>
  <c r="I66" i="9" s="1"/>
  <c r="H103" i="9"/>
  <c r="H29" i="12"/>
  <c r="P174" i="9"/>
  <c r="L24" i="10"/>
  <c r="K57" i="11" s="1"/>
  <c r="L57" i="11" s="1"/>
  <c r="P41" i="9"/>
  <c r="I44" i="9"/>
  <c r="O109" i="9"/>
  <c r="I109" i="9"/>
  <c r="O103" i="9"/>
  <c r="I103" i="9"/>
  <c r="P115" i="9"/>
  <c r="I116" i="9"/>
  <c r="I18" i="9"/>
  <c r="O18" i="9"/>
  <c r="P88" i="9"/>
  <c r="I89" i="9"/>
  <c r="P98" i="9"/>
  <c r="I99" i="9"/>
  <c r="O59" i="9"/>
  <c r="I59" i="9"/>
  <c r="P59" i="9" s="1"/>
  <c r="P49" i="9"/>
  <c r="I78" i="9"/>
  <c r="O78" i="9"/>
  <c r="P155" i="9"/>
  <c r="I156" i="9"/>
  <c r="I13" i="9"/>
  <c r="O13" i="9"/>
  <c r="I133" i="9"/>
  <c r="O133" i="9"/>
  <c r="H179" i="9"/>
  <c r="I14" i="12"/>
  <c r="O14" i="12"/>
  <c r="O51" i="9"/>
  <c r="I51" i="9"/>
  <c r="P51" i="9" s="1"/>
  <c r="H149" i="9"/>
  <c r="H25" i="9"/>
  <c r="H35" i="9"/>
  <c r="H191" i="9"/>
  <c r="H161" i="9"/>
  <c r="P139" i="9"/>
  <c r="I142" i="9"/>
  <c r="P185" i="9"/>
  <c r="I186" i="9"/>
  <c r="O66" i="9"/>
  <c r="I127" i="9"/>
  <c r="O127" i="9"/>
  <c r="P168" i="9"/>
  <c r="H28" i="12"/>
  <c r="P57" i="9"/>
  <c r="H21" i="12"/>
  <c r="P122" i="9"/>
  <c r="D2" i="5" l="1"/>
  <c r="E10" i="17"/>
  <c r="I52" i="9"/>
  <c r="P31" i="9"/>
  <c r="AD32" i="9"/>
  <c r="H32" i="9" s="1"/>
  <c r="L81" i="11"/>
  <c r="K31" i="11" s="1"/>
  <c r="L31" i="11" s="1"/>
  <c r="L55" i="11" s="1"/>
  <c r="K5" i="11" s="1"/>
  <c r="L5" i="11" s="1"/>
  <c r="L29" i="11" s="1"/>
  <c r="P186" i="9"/>
  <c r="H31" i="12"/>
  <c r="I179" i="9"/>
  <c r="O179" i="9"/>
  <c r="P109" i="9"/>
  <c r="I110" i="9"/>
  <c r="P66" i="9"/>
  <c r="I67" i="9"/>
  <c r="O191" i="9"/>
  <c r="I191" i="9"/>
  <c r="P116" i="9"/>
  <c r="H20" i="12"/>
  <c r="P127" i="9"/>
  <c r="I128" i="9"/>
  <c r="I35" i="9"/>
  <c r="O35" i="9"/>
  <c r="I60" i="9"/>
  <c r="H10" i="12"/>
  <c r="P44" i="9"/>
  <c r="P142" i="9"/>
  <c r="H24" i="12"/>
  <c r="H16" i="12"/>
  <c r="P89" i="9"/>
  <c r="P18" i="9"/>
  <c r="I20" i="9"/>
  <c r="P14" i="12"/>
  <c r="I15" i="9"/>
  <c r="P13" i="9"/>
  <c r="P78" i="9"/>
  <c r="I79" i="9"/>
  <c r="H17" i="12"/>
  <c r="P99" i="9"/>
  <c r="O149" i="9"/>
  <c r="I149" i="9"/>
  <c r="P103" i="9"/>
  <c r="I104" i="9"/>
  <c r="P133" i="9"/>
  <c r="I134" i="9"/>
  <c r="P52" i="9"/>
  <c r="H11" i="12"/>
  <c r="I161" i="9"/>
  <c r="O161" i="9"/>
  <c r="O25" i="9"/>
  <c r="I25" i="9"/>
  <c r="O21" i="12"/>
  <c r="I21" i="12"/>
  <c r="I28" i="12"/>
  <c r="O28" i="12"/>
  <c r="H26" i="12"/>
  <c r="P156" i="9"/>
  <c r="I29" i="12"/>
  <c r="O29" i="12"/>
  <c r="I32" i="9" l="1"/>
  <c r="P32" i="9" s="1"/>
  <c r="O32" i="9"/>
  <c r="C2" i="5"/>
  <c r="E7" i="17"/>
  <c r="P28" i="12"/>
  <c r="H13" i="12"/>
  <c r="P67" i="9"/>
  <c r="I10" i="12"/>
  <c r="O10" i="12"/>
  <c r="H22" i="12"/>
  <c r="P128" i="9"/>
  <c r="P149" i="9"/>
  <c r="I150" i="9"/>
  <c r="P79" i="9"/>
  <c r="H15" i="12"/>
  <c r="P25" i="9"/>
  <c r="I26" i="9"/>
  <c r="I20" i="12"/>
  <c r="O20" i="12"/>
  <c r="P110" i="9"/>
  <c r="H19" i="12"/>
  <c r="O16" i="12"/>
  <c r="I16" i="12"/>
  <c r="P161" i="9"/>
  <c r="I162" i="9"/>
  <c r="P29" i="12"/>
  <c r="H6" i="12"/>
  <c r="P15" i="9"/>
  <c r="P21" i="12"/>
  <c r="H12" i="12"/>
  <c r="P60" i="9"/>
  <c r="H18" i="12"/>
  <c r="P104" i="9"/>
  <c r="P31" i="10"/>
  <c r="O31" i="10"/>
  <c r="P179" i="9"/>
  <c r="I180" i="9"/>
  <c r="P134" i="9"/>
  <c r="H23" i="12"/>
  <c r="P191" i="9"/>
  <c r="I192" i="9"/>
  <c r="O17" i="12"/>
  <c r="I17" i="12"/>
  <c r="I26" i="12"/>
  <c r="O26" i="12"/>
  <c r="I31" i="12"/>
  <c r="O31" i="12"/>
  <c r="I24" i="12"/>
  <c r="O24" i="12"/>
  <c r="O11" i="12"/>
  <c r="I11" i="12"/>
  <c r="P35" i="9"/>
  <c r="I36" i="9"/>
  <c r="H7" i="12"/>
  <c r="P20" i="9"/>
  <c r="E15" i="17" l="1"/>
  <c r="E8" i="17"/>
  <c r="E9" i="17" s="1"/>
  <c r="E16" i="17"/>
  <c r="E13" i="17"/>
  <c r="E14" i="17" s="1"/>
  <c r="P14" i="10"/>
  <c r="O14" i="10"/>
  <c r="H25" i="12"/>
  <c r="P150" i="9"/>
  <c r="P24" i="12"/>
  <c r="P26" i="12"/>
  <c r="I18" i="12"/>
  <c r="O18" i="12"/>
  <c r="O22" i="12"/>
  <c r="I22" i="12"/>
  <c r="H27" i="12"/>
  <c r="P162" i="9"/>
  <c r="P192" i="9"/>
  <c r="H32" i="12"/>
  <c r="I23" i="12"/>
  <c r="O23" i="12"/>
  <c r="P180" i="9"/>
  <c r="H30" i="12"/>
  <c r="I7" i="12"/>
  <c r="O7" i="12"/>
  <c r="I12" i="12"/>
  <c r="O12" i="12"/>
  <c r="P10" i="12"/>
  <c r="H8" i="12"/>
  <c r="P26" i="9"/>
  <c r="H9" i="12"/>
  <c r="P36" i="9"/>
  <c r="P16" i="12"/>
  <c r="P17" i="12"/>
  <c r="P37" i="10"/>
  <c r="O37" i="10"/>
  <c r="I13" i="12"/>
  <c r="O13" i="12"/>
  <c r="P31" i="12"/>
  <c r="P20" i="12"/>
  <c r="O15" i="12"/>
  <c r="I15" i="12"/>
  <c r="P11" i="12"/>
  <c r="P42" i="10"/>
  <c r="O42" i="10"/>
  <c r="I19" i="12"/>
  <c r="O19" i="12"/>
  <c r="O6" i="12"/>
  <c r="I6" i="12"/>
  <c r="E11" i="17" l="1"/>
  <c r="E12" i="17"/>
  <c r="P23" i="12"/>
  <c r="P40" i="10"/>
  <c r="O40" i="10"/>
  <c r="O16" i="10"/>
  <c r="P16" i="10"/>
  <c r="I30" i="12"/>
  <c r="O30" i="12"/>
  <c r="O32" i="12"/>
  <c r="I32" i="12"/>
  <c r="AC39" i="10"/>
  <c r="P39" i="10"/>
  <c r="O39" i="10"/>
  <c r="P22" i="12"/>
  <c r="P12" i="10"/>
  <c r="O12" i="10"/>
  <c r="AC12" i="10"/>
  <c r="P12" i="12"/>
  <c r="AC28" i="10"/>
  <c r="O28" i="10"/>
  <c r="P28" i="10"/>
  <c r="P15" i="12"/>
  <c r="P9" i="10"/>
  <c r="O9" i="10"/>
  <c r="P7" i="12"/>
  <c r="P13" i="12"/>
  <c r="P18" i="12"/>
  <c r="P32" i="10"/>
  <c r="O32" i="10"/>
  <c r="I9" i="12"/>
  <c r="O9" i="12"/>
  <c r="P6" i="12"/>
  <c r="O8" i="12"/>
  <c r="I8" i="12"/>
  <c r="I25" i="12"/>
  <c r="O25" i="12"/>
  <c r="P19" i="12"/>
  <c r="AC26" i="10"/>
  <c r="O26" i="10"/>
  <c r="P34" i="10"/>
  <c r="O34" i="10"/>
  <c r="O27" i="12"/>
  <c r="I27" i="12"/>
  <c r="P8" i="10" l="1"/>
  <c r="O8" i="10"/>
  <c r="P25" i="12"/>
  <c r="P33" i="10"/>
  <c r="O33" i="10"/>
  <c r="P32" i="12"/>
  <c r="P7" i="10"/>
  <c r="O7" i="10"/>
  <c r="P30" i="12"/>
  <c r="P10" i="10"/>
  <c r="O10" i="10"/>
  <c r="P27" i="12"/>
  <c r="P26" i="10"/>
  <c r="P8" i="12"/>
  <c r="P9" i="12"/>
  <c r="P38" i="10"/>
  <c r="O38" i="10"/>
  <c r="O11" i="10"/>
  <c r="P11" i="10"/>
  <c r="O15" i="10" l="1"/>
  <c r="P15" i="10"/>
  <c r="O41" i="10"/>
  <c r="O17" i="10"/>
  <c r="P17" i="10"/>
  <c r="AC13" i="10"/>
  <c r="O13" i="10"/>
  <c r="P13" i="10"/>
  <c r="I24" i="10" l="1"/>
  <c r="H57" i="11" s="1"/>
  <c r="P24" i="10"/>
  <c r="P41" i="10"/>
  <c r="P50" i="10" s="1"/>
  <c r="I50" i="10"/>
  <c r="H58" i="11" s="1"/>
  <c r="I58" i="11" l="1"/>
  <c r="P58" i="11" s="1"/>
  <c r="O58" i="11"/>
  <c r="I57" i="11"/>
  <c r="O57" i="11"/>
  <c r="I81" i="11" l="1"/>
  <c r="H31" i="11" s="1"/>
  <c r="P57" i="11"/>
  <c r="P81" i="11" s="1"/>
  <c r="I31" i="11" l="1"/>
  <c r="O31" i="11"/>
  <c r="I55" i="11" l="1"/>
  <c r="H5" i="11" s="1"/>
  <c r="P31" i="11"/>
  <c r="P55" i="11" s="1"/>
  <c r="I5" i="11" l="1"/>
  <c r="O5" i="11"/>
  <c r="P5" i="11" l="1"/>
  <c r="P29" i="11" s="1"/>
  <c r="I29" i="11"/>
  <c r="B2" i="5" l="1"/>
  <c r="F2" i="5" s="1"/>
  <c r="E3" i="17"/>
  <c r="S6" i="17" l="1"/>
  <c r="E6" i="17"/>
  <c r="S5" i="17"/>
  <c r="E19" i="17" l="1"/>
  <c r="E20" i="17"/>
  <c r="E21" i="17"/>
  <c r="E18" i="17"/>
  <c r="E22" i="17"/>
  <c r="E17" i="17" l="1"/>
  <c r="E23" i="17" s="1"/>
  <c r="E24" i="17" s="1"/>
  <c r="S7" i="17" s="1"/>
  <c r="E25" i="17" l="1"/>
  <c r="Q26" i="17" s="1"/>
  <c r="E26" i="17" s="1"/>
  <c r="E27" i="17" s="1"/>
  <c r="E28" i="17" l="1"/>
  <c r="E29" i="17" s="1"/>
  <c r="E30" i="17" s="1"/>
  <c r="Q38" i="17" l="1"/>
  <c r="S8" i="17"/>
  <c r="E36" i="17"/>
  <c r="I1" i="17" s="1"/>
</calcChain>
</file>

<file path=xl/sharedStrings.xml><?xml version="1.0" encoding="utf-8"?>
<sst xmlns="http://schemas.openxmlformats.org/spreadsheetml/2006/main" count="2510" uniqueCount="684">
  <si>
    <t>단위</t>
    <phoneticPr fontId="2" type="noConversion"/>
  </si>
  <si>
    <t>수량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</si>
  <si>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</si>
  <si>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</si>
  <si>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</si>
  <si>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>노무비</t>
    <phoneticPr fontId="2" type="noConversion"/>
  </si>
  <si>
    <t>경비</t>
    <phoneticPr fontId="2" type="noConversion"/>
  </si>
  <si>
    <t>재료비</t>
    <phoneticPr fontId="2" type="noConversion"/>
  </si>
  <si>
    <t>계</t>
    <phoneticPr fontId="2" type="noConversion"/>
  </si>
  <si>
    <t>총 급 액</t>
    <phoneticPr fontId="2" type="noConversion"/>
  </si>
  <si>
    <t>*(공종별 노임 적용율(%))*</t>
    <phoneticPr fontId="2" type="noConversion"/>
  </si>
  <si>
    <t>적용율(%)</t>
    <phoneticPr fontId="2" type="noConversion"/>
  </si>
  <si>
    <t>소수자릿수</t>
    <phoneticPr fontId="2" type="noConversion"/>
  </si>
  <si>
    <t>끝자리</t>
    <phoneticPr fontId="2" type="noConversion"/>
  </si>
  <si>
    <t>소모잡자재(%)</t>
    <phoneticPr fontId="2" type="noConversion"/>
  </si>
  <si>
    <t>방폭할증(%)</t>
    <phoneticPr fontId="2" type="noConversion"/>
  </si>
  <si>
    <t>고소할증(%)</t>
    <phoneticPr fontId="2" type="noConversion"/>
  </si>
  <si>
    <t>공구손료(%)</t>
    <phoneticPr fontId="2" type="noConversion"/>
  </si>
  <si>
    <t>코드</t>
    <phoneticPr fontId="2" type="noConversion"/>
  </si>
  <si>
    <t>코드</t>
    <phoneticPr fontId="2" type="noConversion"/>
  </si>
  <si>
    <t>단위</t>
    <phoneticPr fontId="2" type="noConversion"/>
  </si>
  <si>
    <t>물가정보</t>
    <phoneticPr fontId="2" type="noConversion"/>
  </si>
  <si>
    <t>단가</t>
    <phoneticPr fontId="2" type="noConversion"/>
  </si>
  <si>
    <t>공종코드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</si>
  <si>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</si>
  <si>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</si>
  <si>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</si>
  <si>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</si>
  <si>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지급비</t>
    <phoneticPr fontId="2" type="noConversion"/>
  </si>
  <si>
    <t>비고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</si>
  <si>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</si>
  <si>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</si>
  <si>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</si>
  <si>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</si>
  <si>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</si>
  <si>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</si>
  <si>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 xml:space="preserve">  </t>
    <phoneticPr fontId="2" type="noConversion"/>
  </si>
  <si>
    <t>계</t>
    <phoneticPr fontId="2" type="noConversion"/>
  </si>
  <si>
    <t>번호</t>
    <phoneticPr fontId="2" type="noConversion"/>
  </si>
  <si>
    <t>번호</t>
    <phoneticPr fontId="2" type="noConversion"/>
  </si>
  <si>
    <t>코드</t>
    <phoneticPr fontId="2" type="noConversion"/>
  </si>
  <si>
    <t>단가</t>
    <phoneticPr fontId="2" type="noConversion"/>
  </si>
  <si>
    <t>…</t>
    <phoneticPr fontId="2" type="noConversion"/>
  </si>
  <si>
    <t>비고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</si>
  <si>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</si>
  <si>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</si>
  <si>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</si>
  <si>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>적용단가</t>
    <phoneticPr fontId="2" type="noConversion"/>
  </si>
  <si>
    <t>PAGE</t>
    <phoneticPr fontId="2" type="noConversion"/>
  </si>
  <si>
    <t>PAGE</t>
    <phoneticPr fontId="2" type="noConversion"/>
  </si>
  <si>
    <t xml:space="preserve"> </t>
    <phoneticPr fontId="2" type="noConversion"/>
  </si>
  <si>
    <t>노임 계산 정보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</si>
  <si>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</si>
  <si>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</si>
  <si>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</si>
  <si>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</si>
  <si>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부속재 및 손료</t>
    <phoneticPr fontId="2" type="noConversion"/>
  </si>
  <si>
    <t>소모재</t>
    <phoneticPr fontId="2" type="noConversion"/>
  </si>
  <si>
    <t>노임계</t>
    <phoneticPr fontId="2" type="noConversion"/>
  </si>
  <si>
    <t>자재계</t>
    <phoneticPr fontId="2" type="noConversion"/>
  </si>
  <si>
    <t>*(그룹별 자재 단가 추가 할증)*</t>
    <phoneticPr fontId="2" type="noConversion"/>
  </si>
  <si>
    <t>Cable(CAB) 할증(%)</t>
    <phoneticPr fontId="2" type="noConversion"/>
  </si>
  <si>
    <t>Wire (WIR) 할증(%)</t>
    <phoneticPr fontId="2" type="noConversion"/>
  </si>
  <si>
    <t>제 4그룹   할증(%)</t>
    <phoneticPr fontId="2" type="noConversion"/>
  </si>
  <si>
    <t>제 5그룹   할증(%)</t>
    <phoneticPr fontId="2" type="noConversion"/>
  </si>
  <si>
    <t>Pipe (PIP) 할증(%)</t>
    <phoneticPr fontId="2" type="noConversion"/>
  </si>
  <si>
    <t>적용율(%)/100</t>
    <phoneticPr fontId="2" type="noConversion"/>
  </si>
  <si>
    <t>목차코드</t>
    <phoneticPr fontId="2" type="noConversion"/>
  </si>
  <si>
    <t>관급 자재비</t>
    <phoneticPr fontId="2" type="noConversion"/>
  </si>
  <si>
    <t>비고</t>
    <phoneticPr fontId="2" type="noConversion"/>
  </si>
  <si>
    <t>단가</t>
    <phoneticPr fontId="2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</si>
  <si>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</si>
  <si>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</si>
  <si>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</si>
  <si>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</si>
  <si>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</si>
  <si>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</si>
  <si>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2" type="noConversion"/>
  </si>
  <si>
    <t>CD배관재</t>
    <phoneticPr fontId="2" type="noConversion"/>
  </si>
  <si>
    <t>일위대가소수</t>
    <phoneticPr fontId="2" type="noConversion"/>
  </si>
  <si>
    <t>번호</t>
    <phoneticPr fontId="2" type="noConversion"/>
  </si>
  <si>
    <t>공종코드</t>
    <phoneticPr fontId="2" type="noConversion"/>
  </si>
  <si>
    <t>코드</t>
    <phoneticPr fontId="2" type="noConversion"/>
  </si>
  <si>
    <t>명   칭</t>
    <phoneticPr fontId="2" type="noConversion"/>
  </si>
  <si>
    <t>규   격</t>
    <phoneticPr fontId="2" type="noConversion"/>
  </si>
  <si>
    <t>단위</t>
    <phoneticPr fontId="2" type="noConversion"/>
  </si>
  <si>
    <t>수량</t>
    <phoneticPr fontId="2" type="noConversion"/>
  </si>
  <si>
    <t>공량산출</t>
    <phoneticPr fontId="2" type="noConversion"/>
  </si>
  <si>
    <t>단 위 단 가 산 출</t>
    <phoneticPr fontId="2" type="noConversion"/>
  </si>
  <si>
    <t>품셈근거</t>
    <phoneticPr fontId="2" type="noConversion"/>
  </si>
  <si>
    <t>비고</t>
    <phoneticPr fontId="2" type="noConversion"/>
  </si>
  <si>
    <t>결정수량</t>
    <phoneticPr fontId="2" type="noConversion"/>
  </si>
  <si>
    <t>할증</t>
    <phoneticPr fontId="2" type="noConversion"/>
  </si>
  <si>
    <t>산출수량</t>
    <phoneticPr fontId="2" type="noConversion"/>
  </si>
  <si>
    <t>재할%</t>
    <phoneticPr fontId="2" type="noConversion"/>
  </si>
  <si>
    <t>명칭</t>
    <phoneticPr fontId="2" type="noConversion"/>
  </si>
  <si>
    <t>품셈</t>
    <phoneticPr fontId="2" type="noConversion"/>
  </si>
  <si>
    <t>할증%</t>
    <phoneticPr fontId="2" type="noConversion"/>
  </si>
  <si>
    <t>공량</t>
    <phoneticPr fontId="2" type="noConversion"/>
  </si>
  <si>
    <t>단가</t>
    <phoneticPr fontId="2" type="noConversion"/>
  </si>
  <si>
    <t>단위단가</t>
    <phoneticPr fontId="2" type="noConversion"/>
  </si>
  <si>
    <t>단위계</t>
    <phoneticPr fontId="2" type="noConversion"/>
  </si>
  <si>
    <t>전체자재 적용율(%)(공종/일위대가)</t>
    <phoneticPr fontId="2" type="noConversion"/>
  </si>
  <si>
    <t>전체노임 적용율(%)(공종)</t>
    <phoneticPr fontId="2" type="noConversion"/>
  </si>
  <si>
    <t>전체노임 적용율(%)(일위대가)</t>
    <phoneticPr fontId="2" type="noConversion"/>
  </si>
  <si>
    <t>거래가격</t>
    <phoneticPr fontId="2" type="noConversion"/>
  </si>
  <si>
    <t>조사단가1</t>
    <phoneticPr fontId="2" type="noConversion"/>
  </si>
  <si>
    <t>조사단가2</t>
    <phoneticPr fontId="2" type="noConversion"/>
  </si>
  <si>
    <t>연속견적가로형식</t>
  </si>
  <si>
    <t>시설단가</t>
    <phoneticPr fontId="2" type="noConversion"/>
  </si>
  <si>
    <t>금액조정이 안되나요?</t>
    <phoneticPr fontId="2" type="noConversion"/>
  </si>
  <si>
    <t>이지테크에서 변환할 때 2번 옵션을 지정하여 다시 해보세요</t>
    <phoneticPr fontId="2" type="noConversion"/>
  </si>
  <si>
    <t>시트를 삭제할 때 에러가 뜨면 1번 옵션으로 하면 됩니다.</t>
    <phoneticPr fontId="2" type="noConversion"/>
  </si>
  <si>
    <t>2번 옵션으로 변환했을 때에는 결과값이 다를 수 있습니다.</t>
    <phoneticPr fontId="2" type="noConversion"/>
  </si>
  <si>
    <t>1-1-1.소방설비공사</t>
  </si>
  <si>
    <t>1-1-2.유도등설비공사</t>
  </si>
  <si>
    <t>물가자료</t>
    <phoneticPr fontId="2" type="noConversion"/>
  </si>
  <si>
    <t>3913170610035631</t>
  </si>
  <si>
    <t>파상형 폴리에틸렌 전선관</t>
  </si>
  <si>
    <t>30㎜</t>
  </si>
  <si>
    <t>M</t>
  </si>
  <si>
    <t>1025</t>
  </si>
  <si>
    <t>1234</t>
  </si>
  <si>
    <t>1106</t>
  </si>
  <si>
    <t>3913170620174434</t>
  </si>
  <si>
    <t>1종금속제가요전선관</t>
  </si>
  <si>
    <t>커넥터, 16 mm 일반-비방수</t>
  </si>
  <si>
    <t>개</t>
  </si>
  <si>
    <t>1237</t>
  </si>
  <si>
    <t>1103</t>
  </si>
  <si>
    <t>3913170620174478</t>
  </si>
  <si>
    <t>16 mm 고장력-비방수</t>
  </si>
  <si>
    <t>3912171220935649</t>
  </si>
  <si>
    <t>관로구방수장치</t>
  </si>
  <si>
    <t>D30</t>
  </si>
  <si>
    <t>조</t>
  </si>
  <si>
    <t>1229</t>
  </si>
  <si>
    <t>3912130810035750</t>
  </si>
  <si>
    <t>아우트렛박스</t>
  </si>
  <si>
    <t>8각 54㎜</t>
  </si>
  <si>
    <t>1028</t>
  </si>
  <si>
    <t>1239</t>
  </si>
  <si>
    <t>1105</t>
  </si>
  <si>
    <t>9888811111000118</t>
  </si>
  <si>
    <t>중형4각 54㎜(벽체)</t>
  </si>
  <si>
    <t>3912130820174712</t>
  </si>
  <si>
    <t>아우트렛박스 커버</t>
  </si>
  <si>
    <t>커버, 8각, 둥근구멍(평)</t>
  </si>
  <si>
    <t>3912130820174714</t>
  </si>
  <si>
    <t>커버, 4각, 둥근구멍(오목)</t>
  </si>
  <si>
    <t>3912130320175917</t>
  </si>
  <si>
    <t>정션 박스</t>
  </si>
  <si>
    <t>100*100*50</t>
  </si>
  <si>
    <t>3912130310035795</t>
  </si>
  <si>
    <t>풀박스</t>
  </si>
  <si>
    <t>100×100×75</t>
  </si>
  <si>
    <t>3912130310035797</t>
  </si>
  <si>
    <t>150×150×100</t>
  </si>
  <si>
    <t>3913170810036357</t>
  </si>
  <si>
    <t>강재전선관용 부품</t>
  </si>
  <si>
    <t>파이프행거, 16 C</t>
  </si>
  <si>
    <t>1029</t>
  </si>
  <si>
    <t>1235</t>
  </si>
  <si>
    <t>1101</t>
  </si>
  <si>
    <t>3913170810036359</t>
  </si>
  <si>
    <t>파이프행거, 28 C</t>
  </si>
  <si>
    <t>3913170810037051</t>
  </si>
  <si>
    <t>새들 (KS) 16c</t>
  </si>
  <si>
    <t>EA</t>
  </si>
  <si>
    <t>3913170810037053</t>
  </si>
  <si>
    <t>새들 (KS) 28c</t>
  </si>
  <si>
    <t>3116210220135769</t>
  </si>
  <si>
    <t>스트롱앵커</t>
  </si>
  <si>
    <t>3/8</t>
  </si>
  <si>
    <t>53</t>
  </si>
  <si>
    <t>3116169820135160</t>
  </si>
  <si>
    <t>행거볼트</t>
  </si>
  <si>
    <t>∮9×1000㎜</t>
  </si>
  <si>
    <t>43</t>
  </si>
  <si>
    <t>46</t>
  </si>
  <si>
    <t>2612162922076727</t>
  </si>
  <si>
    <t>450/750V 내열비닐절연전선</t>
  </si>
  <si>
    <t>HFIX 1.78mm(2.5㎟)</t>
  </si>
  <si>
    <t>993</t>
  </si>
  <si>
    <t>1197</t>
  </si>
  <si>
    <t>1074</t>
  </si>
  <si>
    <t>2612164020684051</t>
  </si>
  <si>
    <t>소방용내화전선(F-FR-8)</t>
  </si>
  <si>
    <t>4C×2.5㎟</t>
  </si>
  <si>
    <t>998</t>
  </si>
  <si>
    <t>1205</t>
  </si>
  <si>
    <t>1078</t>
  </si>
  <si>
    <t>3911170820098001</t>
  </si>
  <si>
    <t>피난구유도등(LED)</t>
  </si>
  <si>
    <t>소형벽부-60분용</t>
  </si>
  <si>
    <t>1193</t>
  </si>
  <si>
    <t>1433</t>
  </si>
  <si>
    <t>965</t>
  </si>
  <si>
    <t>9777000000000000</t>
  </si>
  <si>
    <t>소형양면-60분용</t>
  </si>
  <si>
    <t>3911170820098006</t>
  </si>
  <si>
    <t>통로유도등(LED)</t>
  </si>
  <si>
    <t>60분용</t>
  </si>
  <si>
    <t>1194</t>
  </si>
  <si>
    <t>9514789100000001</t>
  </si>
  <si>
    <t>수동발신기세트</t>
  </si>
  <si>
    <t>W/PBL, ALL SUS</t>
  </si>
  <si>
    <t>SET</t>
  </si>
  <si>
    <t>1196</t>
  </si>
  <si>
    <t>964</t>
  </si>
  <si>
    <t>4619160120096946</t>
  </si>
  <si>
    <t>소화기</t>
  </si>
  <si>
    <t>분말소화기(ABC) 4단위, 3.3KG</t>
  </si>
  <si>
    <t>1185</t>
  </si>
  <si>
    <t>1401</t>
  </si>
  <si>
    <t>961</t>
  </si>
  <si>
    <t>4619160120097010</t>
  </si>
  <si>
    <t>소화기받침대</t>
  </si>
  <si>
    <t>2033A</t>
  </si>
  <si>
    <t>3912219529175621</t>
  </si>
  <si>
    <t>지중선용 가선철물(통신)</t>
  </si>
  <si>
    <t>케이블표지시트, 0.15x150</t>
  </si>
  <si>
    <t>1134</t>
  </si>
  <si>
    <t>대한안전</t>
  </si>
  <si>
    <t>3116172710023970</t>
  </si>
  <si>
    <t>6각너트</t>
  </si>
  <si>
    <t>3/8,M10</t>
  </si>
  <si>
    <t>41</t>
  </si>
  <si>
    <t>50</t>
  </si>
  <si>
    <t>3116181120136195</t>
  </si>
  <si>
    <t>스프링와샤</t>
  </si>
  <si>
    <t>D10</t>
  </si>
  <si>
    <t>49</t>
  </si>
  <si>
    <t>9999999991020000</t>
  </si>
  <si>
    <t>나사없는전선관</t>
  </si>
  <si>
    <t>E19</t>
  </si>
  <si>
    <t>1102</t>
  </si>
  <si>
    <t>9999999991020002</t>
  </si>
  <si>
    <t>E31</t>
  </si>
  <si>
    <t>9999999991020007</t>
  </si>
  <si>
    <t>볼트고정식 이음쇠</t>
  </si>
  <si>
    <t>커플링 E19</t>
  </si>
  <si>
    <t>9999999991020009</t>
  </si>
  <si>
    <t>커플링 E31</t>
  </si>
  <si>
    <t>8974653100010160</t>
  </si>
  <si>
    <t>커넥터 E19</t>
  </si>
  <si>
    <t>8974653100010162</t>
  </si>
  <si>
    <t>커넥터 E31</t>
  </si>
  <si>
    <t>InMastDBNonCode</t>
  </si>
  <si>
    <t>화재 수신기(철거)</t>
  </si>
  <si>
    <t>P형1급, 10회로(복합)</t>
  </si>
  <si>
    <t>대</t>
  </si>
  <si>
    <t>P형1급, 30회로(복합)</t>
  </si>
  <si>
    <t>화재 수신기</t>
  </si>
  <si>
    <t>P형1급, 60회로(복합)</t>
  </si>
  <si>
    <t>ECA565826042</t>
  </si>
  <si>
    <t>기계터파기</t>
  </si>
  <si>
    <t>보통토사(0.6㎥/43.6)</t>
  </si>
  <si>
    <t>㎥</t>
  </si>
  <si>
    <t>경비</t>
  </si>
  <si>
    <t>재료</t>
  </si>
  <si>
    <t>노무</t>
  </si>
  <si>
    <t>ECA565826051</t>
  </si>
  <si>
    <t>기계되메우기</t>
  </si>
  <si>
    <t>L001010101000075</t>
  </si>
  <si>
    <t>노 무 비</t>
  </si>
  <si>
    <t>내선전공</t>
  </si>
  <si>
    <t>인</t>
  </si>
  <si>
    <t>L001010101000078</t>
  </si>
  <si>
    <t>저압케이블전공</t>
  </si>
  <si>
    <t>L001010101000081</t>
  </si>
  <si>
    <t>배전전공</t>
  </si>
  <si>
    <t>L001010101000002</t>
  </si>
  <si>
    <t>보통인부</t>
  </si>
  <si>
    <t>L001010101000003</t>
  </si>
  <si>
    <t>특별인부</t>
  </si>
  <si>
    <t>63</t>
  </si>
  <si>
    <t>59753178001</t>
  </si>
  <si>
    <t>59753017043</t>
  </si>
  <si>
    <t>MM496797011</t>
  </si>
  <si>
    <t>59754877200</t>
  </si>
  <si>
    <t>59753767011</t>
  </si>
  <si>
    <t>MMD88900100</t>
  </si>
  <si>
    <t>59753767221</t>
  </si>
  <si>
    <t>59753767241</t>
  </si>
  <si>
    <t>61455137894</t>
  </si>
  <si>
    <t>59753857011</t>
  </si>
  <si>
    <t>59753857031</t>
  </si>
  <si>
    <t>59759017111</t>
  </si>
  <si>
    <t>59759017113</t>
  </si>
  <si>
    <t>MM300001801</t>
  </si>
  <si>
    <t>MM300001803</t>
  </si>
  <si>
    <t>53060807001</t>
  </si>
  <si>
    <t>53060327011</t>
  </si>
  <si>
    <t>MM481669624</t>
  </si>
  <si>
    <t>E1450137401</t>
  </si>
  <si>
    <t>MM588979931</t>
  </si>
  <si>
    <t>MMU93910000</t>
  </si>
  <si>
    <t>MM588979936</t>
  </si>
  <si>
    <t>MMD05520002</t>
  </si>
  <si>
    <t>42100357004</t>
  </si>
  <si>
    <t>MM631764001</t>
  </si>
  <si>
    <t>59755957174</t>
  </si>
  <si>
    <t>53100028501</t>
  </si>
  <si>
    <t>52100327001</t>
  </si>
  <si>
    <t>MMH99991000</t>
  </si>
  <si>
    <t>MMH99991002</t>
  </si>
  <si>
    <t>MMH99991007</t>
  </si>
  <si>
    <t>MMH99991009</t>
  </si>
  <si>
    <t>MMX99810000</t>
  </si>
  <si>
    <t>MMX99810002</t>
  </si>
  <si>
    <t>MMA24070400</t>
  </si>
  <si>
    <t>MMA24070401</t>
  </si>
  <si>
    <t>MMA24070402</t>
  </si>
  <si>
    <t>CA565826042</t>
  </si>
  <si>
    <t>166-하</t>
  </si>
  <si>
    <t>CA565826051</t>
  </si>
  <si>
    <t>56900017016</t>
  </si>
  <si>
    <t>56900017076</t>
  </si>
  <si>
    <t>56900017031</t>
  </si>
  <si>
    <t>56900017041</t>
  </si>
  <si>
    <t>56900017118</t>
  </si>
  <si>
    <t>55</t>
  </si>
  <si>
    <t>내선전공</t>
    <phoneticPr fontId="2" type="noConversion"/>
  </si>
  <si>
    <t>저압케이블전공</t>
    <phoneticPr fontId="2" type="noConversion"/>
  </si>
  <si>
    <t>배전전공</t>
    <phoneticPr fontId="2" type="noConversion"/>
  </si>
  <si>
    <t>보통인부</t>
    <phoneticPr fontId="2" type="noConversion"/>
  </si>
  <si>
    <t>특별인부</t>
    <phoneticPr fontId="2" type="noConversion"/>
  </si>
  <si>
    <t>800</t>
  </si>
  <si>
    <t>391115ZZ701Z0003</t>
  </si>
  <si>
    <t>품셈 산출근거</t>
  </si>
  <si>
    <t>인력터파기 보통토사 0-1M</t>
  </si>
  <si>
    <t>식</t>
  </si>
  <si>
    <t>토목3-1-2</t>
  </si>
  <si>
    <t>노임계</t>
  </si>
  <si>
    <t>391115ZZ701Z0002</t>
  </si>
  <si>
    <t>인력되메우기 보통토사 0-1M</t>
  </si>
  <si>
    <t>토목3-2-1</t>
  </si>
  <si>
    <t>통신2-1-6</t>
  </si>
  <si>
    <t>전기4-31</t>
  </si>
  <si>
    <t>전기5-1</t>
  </si>
  <si>
    <t>전기2-18</t>
  </si>
  <si>
    <t>전기5-29</t>
  </si>
  <si>
    <t>391115ZZ701Z0001</t>
  </si>
  <si>
    <t>벽두께 25cm</t>
  </si>
  <si>
    <t>전기5-29-2-1</t>
  </si>
  <si>
    <t>전기5-3</t>
  </si>
  <si>
    <t>전기5-4</t>
  </si>
  <si>
    <t>전기5-10</t>
  </si>
  <si>
    <t>전기5-13</t>
  </si>
  <si>
    <t>전기10-3-1</t>
  </si>
  <si>
    <t>전기5-4+10-2-5</t>
  </si>
  <si>
    <t>전기10-2-7</t>
  </si>
  <si>
    <t>[ 제 1호 ] 인력터파기  보통토사0-1m [㎥_]</t>
  </si>
  <si>
    <t>공종줄</t>
    <phoneticPr fontId="2" type="noConversion"/>
  </si>
  <si>
    <t>[ 제 2호 ] 인력되메우기  보통토사0-1m [㎥_]</t>
  </si>
  <si>
    <t>[ 제 5호 ] 지중선용 가선철물(통신)  케이블표지시트, 0.15x150 [m]</t>
  </si>
  <si>
    <t>[ 제 6호 ] 파상형 폴리에틸렌 전선관  30㎜ [M.]</t>
  </si>
  <si>
    <t>[ 제 7호 ] 1종금속제가요전선관  16 mm 고장력-비방수 [M]</t>
  </si>
  <si>
    <t>[ 제 8호 ] 나사없는전선관  E19 [M]</t>
  </si>
  <si>
    <t>[ 제 9호 ] 나사없는전선관  E31 [M]</t>
  </si>
  <si>
    <t>[ 제 10호 ] 관로구방수장치  D30 [조]</t>
  </si>
  <si>
    <t>[ 제 11호 ] 새들(벽체)  16C [개소]</t>
  </si>
  <si>
    <t>[ 제 12호 ] 새들(벽체)  28C [개소]</t>
  </si>
  <si>
    <t>[ 제 13호 ] 파이프행가  16 C [개소]</t>
  </si>
  <si>
    <t>[ 제 14호 ] 파이프행가  28 C [개소]</t>
  </si>
  <si>
    <t>[ 제 15호 ] 벽관통 구멍  Φ50-벽두께 25cm [개소]</t>
  </si>
  <si>
    <t>[ 제 16호 ] 아우트렛박스  8각 54㎜ [개]</t>
  </si>
  <si>
    <t>[ 제 17호 ] 아우트렛박스  중형4각 54㎜(벽체) [개]</t>
  </si>
  <si>
    <t>[ 제 18호 ] 정션 박스  100*100*50 [개]</t>
  </si>
  <si>
    <t>[ 제 19호 ] 풀박스  100×100×75 [개]</t>
  </si>
  <si>
    <t>[ 제 20호 ] 풀박스  150×150×100 [개]</t>
  </si>
  <si>
    <t>[ 제 21호 ] 450/750V 내열비닐절연전선  HFIX 1.78mm(2.5㎟) [M]</t>
  </si>
  <si>
    <t>[ 제 22호 ] 소방용내화전선(F-FR-8)  4C×2.5㎟ [M]</t>
  </si>
  <si>
    <t>[ 제 23호 ] 피난구유도등(LED)  소형벽부-60분용 [개]</t>
  </si>
  <si>
    <t>[ 제 24호 ] 피난구유도등(LED)  소형양면-60분용 [개]</t>
  </si>
  <si>
    <t>[ 제 25호 ] 통로유도등(LED)  60분용 [개]</t>
  </si>
  <si>
    <t>[ 제 26호 ] 수동발신기세트  W/PBL, ALL SUS [SET]</t>
  </si>
  <si>
    <t>[ 제 27호 ] 화재 수신기  P형1급, 60회로(복합) [대]</t>
  </si>
  <si>
    <t>[ 제 28호 ] 화재 수신기(철거)  P형1급, 10회로(복합) [대]</t>
  </si>
  <si>
    <t>[ 제 29호 ] 화재 수신기(철거)  P형1급, 30회로(복합) [대]</t>
  </si>
  <si>
    <t>107</t>
  </si>
  <si>
    <t>56951002800</t>
  </si>
  <si>
    <t>EA1000002800</t>
  </si>
  <si>
    <t>제 1호</t>
  </si>
  <si>
    <t>인력터파기</t>
  </si>
  <si>
    <t>보통토사0-1m</t>
  </si>
  <si>
    <t>㎥_</t>
  </si>
  <si>
    <t>56951002811</t>
  </si>
  <si>
    <t>EA1000002811</t>
  </si>
  <si>
    <t>제 2호</t>
  </si>
  <si>
    <t>인력되메우기</t>
  </si>
  <si>
    <t>56951002807</t>
  </si>
  <si>
    <t>EA1000002807</t>
  </si>
  <si>
    <t>제 3호</t>
  </si>
  <si>
    <t>터파기(기계90%,인력10%)</t>
  </si>
  <si>
    <t>보통토사</t>
  </si>
  <si>
    <t>56951002810</t>
  </si>
  <si>
    <t>EA1000002810</t>
  </si>
  <si>
    <t>제 4호</t>
  </si>
  <si>
    <t>되메우기(기계90%,인력10%)</t>
  </si>
  <si>
    <t>5975F957174</t>
  </si>
  <si>
    <t>E59755957174</t>
  </si>
  <si>
    <t>제 5호</t>
  </si>
  <si>
    <t>m</t>
  </si>
  <si>
    <t>5975D178001</t>
  </si>
  <si>
    <t>E59753178001</t>
  </si>
  <si>
    <t>제 6호</t>
  </si>
  <si>
    <t>56959000001</t>
  </si>
  <si>
    <t>E56959000001</t>
  </si>
  <si>
    <t>제 7호</t>
  </si>
  <si>
    <t>56959000008</t>
  </si>
  <si>
    <t>E56959000008</t>
  </si>
  <si>
    <t>제 8호</t>
  </si>
  <si>
    <t>56959000009</t>
  </si>
  <si>
    <t>E56959000009</t>
  </si>
  <si>
    <t>제 9호</t>
  </si>
  <si>
    <t>5975E877200</t>
  </si>
  <si>
    <t>E59754877200</t>
  </si>
  <si>
    <t>제 10호</t>
  </si>
  <si>
    <t>56951000000</t>
  </si>
  <si>
    <t>EAU000000000</t>
  </si>
  <si>
    <t>제 11호</t>
  </si>
  <si>
    <t>새들(벽체)</t>
  </si>
  <si>
    <t>16C</t>
  </si>
  <si>
    <t>개소</t>
  </si>
  <si>
    <t>56951000002</t>
  </si>
  <si>
    <t>EAU000000002</t>
  </si>
  <si>
    <t>제 12호</t>
  </si>
  <si>
    <t>28C</t>
  </si>
  <si>
    <t>56951000200</t>
  </si>
  <si>
    <t>EA1000000200</t>
  </si>
  <si>
    <t>제 13호</t>
  </si>
  <si>
    <t>파이프행가</t>
  </si>
  <si>
    <t>16 C</t>
  </si>
  <si>
    <t>56951000202</t>
  </si>
  <si>
    <t>EA1000000202</t>
  </si>
  <si>
    <t>제 14호</t>
  </si>
  <si>
    <t>28 C</t>
  </si>
  <si>
    <t>56951001307</t>
  </si>
  <si>
    <t>EA1000001307</t>
  </si>
  <si>
    <t>제 15호</t>
  </si>
  <si>
    <t>벽관통 구멍</t>
  </si>
  <si>
    <t>Φ50-벽두께 25cm</t>
  </si>
  <si>
    <t>5975D767011</t>
  </si>
  <si>
    <t>E59753767011</t>
  </si>
  <si>
    <t>제 16호</t>
  </si>
  <si>
    <t>56959000002</t>
  </si>
  <si>
    <t>E56959000002</t>
  </si>
  <si>
    <t>제 17호</t>
  </si>
  <si>
    <t>6145F137894</t>
  </si>
  <si>
    <t>E61455137894</t>
  </si>
  <si>
    <t>제 18호</t>
  </si>
  <si>
    <t>5975D857011</t>
  </si>
  <si>
    <t>E59753857011</t>
  </si>
  <si>
    <t>제 19호</t>
  </si>
  <si>
    <t>5975D857031</t>
  </si>
  <si>
    <t>E59753857031</t>
  </si>
  <si>
    <t>제 20호</t>
  </si>
  <si>
    <t>56959000003</t>
  </si>
  <si>
    <t>E56959000003</t>
  </si>
  <si>
    <t>제 21호</t>
  </si>
  <si>
    <t>E145A137401</t>
  </si>
  <si>
    <t>EE1450137401</t>
  </si>
  <si>
    <t>제 22호</t>
  </si>
  <si>
    <t>56959000004</t>
  </si>
  <si>
    <t>E56959000004</t>
  </si>
  <si>
    <t>제 23호</t>
  </si>
  <si>
    <t>56959000005</t>
  </si>
  <si>
    <t>E56959000005</t>
  </si>
  <si>
    <t>제 24호</t>
  </si>
  <si>
    <t>56959000006</t>
  </si>
  <si>
    <t>E56959000006</t>
  </si>
  <si>
    <t>제 25호</t>
  </si>
  <si>
    <t>56959000007</t>
  </si>
  <si>
    <t>E56959000007</t>
  </si>
  <si>
    <t>제 26호</t>
  </si>
  <si>
    <t>56959000012</t>
  </si>
  <si>
    <t>E56959000012</t>
  </si>
  <si>
    <t>제 27호</t>
  </si>
  <si>
    <t>56959000010</t>
  </si>
  <si>
    <t>E56959000010</t>
  </si>
  <si>
    <t>제 28호</t>
  </si>
  <si>
    <t>56959000011</t>
  </si>
  <si>
    <t>E56959000011</t>
  </si>
  <si>
    <t>제 29호</t>
  </si>
  <si>
    <t>합계줄</t>
  </si>
  <si>
    <t>( 합       계 )</t>
  </si>
  <si>
    <t>ILD</t>
  </si>
  <si>
    <t>ild</t>
  </si>
  <si>
    <t>A0300000000</t>
  </si>
  <si>
    <t>RENT000000000006</t>
  </si>
  <si>
    <t>[ 공 구 손 료 ]</t>
  </si>
  <si>
    <t>노무비의 3 %</t>
  </si>
  <si>
    <t>ELP</t>
  </si>
  <si>
    <t>A0500000000</t>
  </si>
  <si>
    <t>RENT000000000002</t>
  </si>
  <si>
    <t>[ 배관 부속재 ]</t>
  </si>
  <si>
    <t>전선관의 15 %</t>
  </si>
  <si>
    <t>A0100000000</t>
  </si>
  <si>
    <t>RENT000000000003</t>
  </si>
  <si>
    <t>[ 소모 잡자재 ]</t>
  </si>
  <si>
    <t>전선, 전선관의 2 %</t>
  </si>
  <si>
    <t>ST</t>
  </si>
  <si>
    <t>[제 1호] 인력터파기  보통토사0-1m [㎥_]</t>
  </si>
  <si>
    <t>56951002800</t>
    <phoneticPr fontId="2" type="noConversion"/>
  </si>
  <si>
    <t>일목줄</t>
    <phoneticPr fontId="2" type="noConversion"/>
  </si>
  <si>
    <t>EA1000002800</t>
    <phoneticPr fontId="2" type="noConversion"/>
  </si>
  <si>
    <t>[제 2호] 인력되메우기  보통토사0-1m [㎥_]</t>
  </si>
  <si>
    <t>56951002811</t>
    <phoneticPr fontId="2" type="noConversion"/>
  </si>
  <si>
    <t>EA1000002811</t>
    <phoneticPr fontId="2" type="noConversion"/>
  </si>
  <si>
    <t>[제 3호] 터파기(기계90%,인력10%)  보통토사 [㎥]</t>
  </si>
  <si>
    <t>56951002807</t>
    <phoneticPr fontId="2" type="noConversion"/>
  </si>
  <si>
    <t>EA1000002807</t>
    <phoneticPr fontId="2" type="noConversion"/>
  </si>
  <si>
    <t>[제 4호] 되메우기(기계90%,인력10%)  보통토사 [㎥]</t>
  </si>
  <si>
    <t>56951002810</t>
    <phoneticPr fontId="2" type="noConversion"/>
  </si>
  <si>
    <t>EA1000002810</t>
    <phoneticPr fontId="2" type="noConversion"/>
  </si>
  <si>
    <t>[제 5호] 지중선용 가선철물(통신)  케이블표지시트, 0.15x150 [m]</t>
  </si>
  <si>
    <t>5975F957174</t>
    <phoneticPr fontId="2" type="noConversion"/>
  </si>
  <si>
    <t>E59755957174</t>
    <phoneticPr fontId="2" type="noConversion"/>
  </si>
  <si>
    <t>[제 6호] 파상형 폴리에틸렌 전선관  30㎜ [M.]</t>
  </si>
  <si>
    <t>5975D178001</t>
    <phoneticPr fontId="2" type="noConversion"/>
  </si>
  <si>
    <t>E59753178001</t>
    <phoneticPr fontId="2" type="noConversion"/>
  </si>
  <si>
    <t>[제 7호] 1종금속제가요전선관  16 mm 고장력-비방수 [M]</t>
  </si>
  <si>
    <t>56959000001</t>
    <phoneticPr fontId="2" type="noConversion"/>
  </si>
  <si>
    <t>E56959000001</t>
    <phoneticPr fontId="2" type="noConversion"/>
  </si>
  <si>
    <t>[제 8호] 나사없는전선관  E19 [M]</t>
  </si>
  <si>
    <t>56959000008</t>
    <phoneticPr fontId="2" type="noConversion"/>
  </si>
  <si>
    <t>E56959000008</t>
    <phoneticPr fontId="2" type="noConversion"/>
  </si>
  <si>
    <t>[제 9호] 나사없는전선관  E31 [M]</t>
  </si>
  <si>
    <t>56959000009</t>
    <phoneticPr fontId="2" type="noConversion"/>
  </si>
  <si>
    <t>E56959000009</t>
    <phoneticPr fontId="2" type="noConversion"/>
  </si>
  <si>
    <t>[제 10호] 관로구방수장치  D30 [조]</t>
  </si>
  <si>
    <t>5975E877200</t>
    <phoneticPr fontId="2" type="noConversion"/>
  </si>
  <si>
    <t>E59754877200</t>
    <phoneticPr fontId="2" type="noConversion"/>
  </si>
  <si>
    <t>[제 11호] 새들(벽체)  16C [개소]</t>
  </si>
  <si>
    <t>56951000000</t>
    <phoneticPr fontId="2" type="noConversion"/>
  </si>
  <si>
    <t>EAU000000000</t>
    <phoneticPr fontId="2" type="noConversion"/>
  </si>
  <si>
    <t>[제 12호] 새들(벽체)  28C [개소]</t>
  </si>
  <si>
    <t>56951000002</t>
    <phoneticPr fontId="2" type="noConversion"/>
  </si>
  <si>
    <t>EAU000000002</t>
    <phoneticPr fontId="2" type="noConversion"/>
  </si>
  <si>
    <t>[제 13호] 파이프행가  16 C [개소]</t>
  </si>
  <si>
    <t>56951000200</t>
    <phoneticPr fontId="2" type="noConversion"/>
  </si>
  <si>
    <t>EA1000000200</t>
    <phoneticPr fontId="2" type="noConversion"/>
  </si>
  <si>
    <t>[제 14호] 파이프행가  28 C [개소]</t>
  </si>
  <si>
    <t>56951000202</t>
    <phoneticPr fontId="2" type="noConversion"/>
  </si>
  <si>
    <t>EA1000000202</t>
    <phoneticPr fontId="2" type="noConversion"/>
  </si>
  <si>
    <t>[제 15호] 벽관통 구멍  Φ50-벽두께 25cm [개소]</t>
  </si>
  <si>
    <t>56951001307</t>
    <phoneticPr fontId="2" type="noConversion"/>
  </si>
  <si>
    <t>EA1000001307</t>
    <phoneticPr fontId="2" type="noConversion"/>
  </si>
  <si>
    <t>[제 16호] 아우트렛박스  8각 54㎜ [개]</t>
  </si>
  <si>
    <t>5975D767011</t>
    <phoneticPr fontId="2" type="noConversion"/>
  </si>
  <si>
    <t>E59753767011</t>
    <phoneticPr fontId="2" type="noConversion"/>
  </si>
  <si>
    <t>[제 17호] 아우트렛박스  중형4각 54㎜(벽체) [개]</t>
  </si>
  <si>
    <t>56959000002</t>
    <phoneticPr fontId="2" type="noConversion"/>
  </si>
  <si>
    <t>E56959000002</t>
    <phoneticPr fontId="2" type="noConversion"/>
  </si>
  <si>
    <t>[제 18호] 정션 박스  100*100*50 [개]</t>
  </si>
  <si>
    <t>6145F137894</t>
    <phoneticPr fontId="2" type="noConversion"/>
  </si>
  <si>
    <t>E61455137894</t>
    <phoneticPr fontId="2" type="noConversion"/>
  </si>
  <si>
    <t>[제 19호] 풀박스  100×100×75 [개]</t>
  </si>
  <si>
    <t>5975D857011</t>
    <phoneticPr fontId="2" type="noConversion"/>
  </si>
  <si>
    <t>E59753857011</t>
    <phoneticPr fontId="2" type="noConversion"/>
  </si>
  <si>
    <t>[제 20호] 풀박스  150×150×100 [개]</t>
  </si>
  <si>
    <t>5975D857031</t>
    <phoneticPr fontId="2" type="noConversion"/>
  </si>
  <si>
    <t>E59753857031</t>
    <phoneticPr fontId="2" type="noConversion"/>
  </si>
  <si>
    <t>[제 21호] 450/750V 내열비닐절연전선  HFIX 1.78mm(2.5㎟) [M]</t>
  </si>
  <si>
    <t>56959000003</t>
    <phoneticPr fontId="2" type="noConversion"/>
  </si>
  <si>
    <t>E56959000003</t>
    <phoneticPr fontId="2" type="noConversion"/>
  </si>
  <si>
    <t>[제 22호] 소방용내화전선(F-FR-8)  4C×2.5㎟ [M]</t>
  </si>
  <si>
    <t>E145A137401</t>
    <phoneticPr fontId="2" type="noConversion"/>
  </si>
  <si>
    <t>EE1450137401</t>
    <phoneticPr fontId="2" type="noConversion"/>
  </si>
  <si>
    <t>[제 23호] 피난구유도등(LED)  소형벽부-60분용 [개]</t>
  </si>
  <si>
    <t>56959000004</t>
    <phoneticPr fontId="2" type="noConversion"/>
  </si>
  <si>
    <t>E56959000004</t>
    <phoneticPr fontId="2" type="noConversion"/>
  </si>
  <si>
    <t>[제 24호] 피난구유도등(LED)  소형양면-60분용 [개]</t>
  </si>
  <si>
    <t>56959000005</t>
    <phoneticPr fontId="2" type="noConversion"/>
  </si>
  <si>
    <t>E56959000005</t>
    <phoneticPr fontId="2" type="noConversion"/>
  </si>
  <si>
    <t>[제 25호] 통로유도등(LED)  60분용 [개]</t>
  </si>
  <si>
    <t>56959000006</t>
    <phoneticPr fontId="2" type="noConversion"/>
  </si>
  <si>
    <t>E56959000006</t>
    <phoneticPr fontId="2" type="noConversion"/>
  </si>
  <si>
    <t>[제 26호] 수동발신기세트  W/PBL, ALL SUS [SET]</t>
  </si>
  <si>
    <t>56959000007</t>
    <phoneticPr fontId="2" type="noConversion"/>
  </si>
  <si>
    <t>E56959000007</t>
    <phoneticPr fontId="2" type="noConversion"/>
  </si>
  <si>
    <t>[제 27호] 화재 수신기  P형1급, 60회로(복합) [대]</t>
  </si>
  <si>
    <t>56959000012</t>
    <phoneticPr fontId="2" type="noConversion"/>
  </si>
  <si>
    <t>E56959000012</t>
    <phoneticPr fontId="2" type="noConversion"/>
  </si>
  <si>
    <t>[제 28호] 화재 수신기(철거)  P형1급, 10회로(복합) [대]</t>
  </si>
  <si>
    <t>56959000010</t>
    <phoneticPr fontId="2" type="noConversion"/>
  </si>
  <si>
    <t>E56959000010</t>
    <phoneticPr fontId="2" type="noConversion"/>
  </si>
  <si>
    <t>[제 29호] 화재 수신기(철거)  P형1급, 30회로(복합) [대]</t>
  </si>
  <si>
    <t>56959000011</t>
    <phoneticPr fontId="2" type="noConversion"/>
  </si>
  <si>
    <t>E56959000011</t>
    <phoneticPr fontId="2" type="noConversion"/>
  </si>
  <si>
    <t>211</t>
  </si>
  <si>
    <t>010101</t>
  </si>
  <si>
    <t>010102</t>
  </si>
  <si>
    <t>1.소방공사::1-1.워크샵::1-1-1.소방설비공사</t>
  </si>
  <si>
    <t>1.소방공사::1-1.워크샵::1-1-2.유도등설비공사</t>
  </si>
  <si>
    <t>총줄수-&gt;</t>
  </si>
  <si>
    <t>01</t>
  </si>
  <si>
    <t>1.소방공사</t>
  </si>
  <si>
    <t>Total</t>
  </si>
  <si>
    <t>0101</t>
  </si>
  <si>
    <t>1-1.워크샵</t>
  </si>
  <si>
    <t>1.소방공사::1-1.워크샵</t>
  </si>
  <si>
    <t>81</t>
  </si>
  <si>
    <t>본 파일은 이지테크에서 2번 옵션으로 만들었습니다.</t>
  </si>
  <si>
    <t>[ CAV기반 미래모빌리티 자율주행 평가플랫폼 구축 증축공사 ]</t>
  </si>
  <si>
    <t>[ CAV기반 미래모빌리티 자율주행 평가플랫폼 구축 증축공사 ] - 일위대가목차</t>
  </si>
  <si>
    <t>[ CAV기반 미래모빌리티 자율주행 평가플랫폼 구축 증축공사 ] - 일위대가표</t>
  </si>
  <si>
    <t>[ CAV기반 미래모빌리티 자율주행 평가플랫폼 구축 증축공사 ] - 일위노임 산출근거(202401-노임)</t>
  </si>
  <si>
    <t>[ CAV기반 미래모빌리티 자율주행 평가플랫폼 구축 증축공사 ] - 합산자재목록</t>
  </si>
  <si>
    <t>[ CAV기반 미래모빌리티 자율주행 평가플랫폼 구축 증축공사 ] - 단가조사서</t>
  </si>
  <si>
    <t>[공사명]</t>
    <phoneticPr fontId="10" type="noConversion"/>
  </si>
  <si>
    <t>비             목</t>
    <phoneticPr fontId="13" type="noConversion"/>
  </si>
  <si>
    <t>금                        액</t>
    <phoneticPr fontId="14" type="noConversion"/>
  </si>
  <si>
    <t>구         성        비</t>
    <phoneticPr fontId="13" type="noConversion"/>
  </si>
  <si>
    <t>비        고</t>
    <phoneticPr fontId="13" type="noConversion"/>
  </si>
  <si>
    <t>재
료
비</t>
    <phoneticPr fontId="10" type="noConversion"/>
  </si>
  <si>
    <t>직      접         재      료      비</t>
  </si>
  <si>
    <t>간      접         재      료      비</t>
  </si>
  <si>
    <t>작  업  설  ,  부  산  물  등 (△)</t>
  </si>
  <si>
    <t>직접노무비,경비 요율근거금액</t>
    <phoneticPr fontId="14" type="noConversion"/>
  </si>
  <si>
    <t>순</t>
    <phoneticPr fontId="14" type="noConversion"/>
  </si>
  <si>
    <t>[ 소                          계 ]</t>
  </si>
  <si>
    <t>안전관리비 요율근거금액</t>
    <phoneticPr fontId="14" type="noConversion"/>
  </si>
  <si>
    <t>노
무
비</t>
    <phoneticPr fontId="10" type="noConversion"/>
  </si>
  <si>
    <t>직      접         노      무      비</t>
  </si>
  <si>
    <t>일반관리비,이윤</t>
    <phoneticPr fontId="14" type="noConversion"/>
  </si>
  <si>
    <t>간      접         노      무      비</t>
  </si>
  <si>
    <t>직접노무비</t>
  </si>
  <si>
    <t>×</t>
  </si>
  <si>
    <t>퇴직공제근거금액</t>
    <phoneticPr fontId="14" type="noConversion"/>
  </si>
  <si>
    <t>공</t>
    <phoneticPr fontId="14" type="noConversion"/>
  </si>
  <si>
    <t>기          계          경          비</t>
  </si>
  <si>
    <t>산      재         보      험      료</t>
  </si>
  <si>
    <t>노무비</t>
  </si>
  <si>
    <t>사</t>
    <phoneticPr fontId="14" type="noConversion"/>
  </si>
  <si>
    <t>고      용         보      험      료</t>
  </si>
  <si>
    <t>경</t>
    <phoneticPr fontId="14" type="noConversion"/>
  </si>
  <si>
    <t>건      강         보      험      료</t>
  </si>
  <si>
    <t>공사기간 1개월(30일) 이상인 모든 건설공사</t>
  </si>
  <si>
    <t>노 인   장 기   요 양    보 험 료</t>
    <phoneticPr fontId="14" type="noConversion"/>
  </si>
  <si>
    <t>건강보험료</t>
    <phoneticPr fontId="14" type="noConversion"/>
  </si>
  <si>
    <t>연      금         보      험      료</t>
  </si>
  <si>
    <t>원</t>
    <phoneticPr fontId="14" type="noConversion"/>
  </si>
  <si>
    <t>퇴   직     공   제     부   금   비</t>
  </si>
  <si>
    <t>추정금액이 1억 이상인 건설공사</t>
    <phoneticPr fontId="2" type="noConversion"/>
  </si>
  <si>
    <t>산  업  안  전  보  건  관  리  비</t>
  </si>
  <si>
    <t>①과②비교후 적은 금액 적용</t>
    <phoneticPr fontId="14" type="noConversion"/>
  </si>
  <si>
    <t>총 공사금액(도급금액+도급자관급금액) 2천만원 이상 건설공사</t>
  </si>
  <si>
    <t>①</t>
  </si>
  <si>
    <t>((재료비+직노)</t>
    <phoneticPr fontId="14" type="noConversion"/>
  </si>
  <si>
    <t>+</t>
    <phoneticPr fontId="14" type="noConversion"/>
  </si>
  <si>
    <t>) ×</t>
    <phoneticPr fontId="14" type="noConversion"/>
  </si>
  <si>
    <t>가</t>
    <phoneticPr fontId="14" type="noConversion"/>
  </si>
  <si>
    <t>②</t>
  </si>
  <si>
    <t>(재료비+직노+관급자재비(도급자/1.1))</t>
    <phoneticPr fontId="14" type="noConversion"/>
  </si>
  <si>
    <t>비</t>
  </si>
  <si>
    <t>기          타          경          비</t>
  </si>
  <si>
    <t>(재료비+노무비)</t>
  </si>
  <si>
    <t>환      경         보      존      비</t>
  </si>
  <si>
    <t>건설하도급대금지급보증서발급수수료</t>
  </si>
  <si>
    <t>계</t>
  </si>
  <si>
    <t>일        반         관        리        비</t>
    <phoneticPr fontId="14" type="noConversion"/>
  </si>
  <si>
    <t>이                                         윤</t>
    <phoneticPr fontId="14" type="noConversion"/>
  </si>
  <si>
    <t>(노무비+경비+일반관리비)</t>
    <phoneticPr fontId="14" type="noConversion"/>
  </si>
  <si>
    <t>공            급            가            액</t>
  </si>
  <si>
    <t>부        가         가        치        세</t>
  </si>
  <si>
    <t>[도                     급                     액]</t>
  </si>
  <si>
    <t>관  급  자  재  (관급자설치)</t>
    <phoneticPr fontId="14" type="noConversion"/>
  </si>
  <si>
    <t>VAT포함</t>
    <phoneticPr fontId="2" type="noConversion"/>
  </si>
  <si>
    <t>관  급  자  재  (도급자설치)</t>
    <phoneticPr fontId="14" type="noConversion"/>
  </si>
  <si>
    <t>관      급      공      사      비 (합 계)</t>
    <phoneticPr fontId="14" type="noConversion"/>
  </si>
  <si>
    <t>한        전         불        입        금</t>
    <phoneticPr fontId="2" type="noConversion"/>
  </si>
  <si>
    <t>[총            공            사              비]</t>
  </si>
  <si>
    <t>제비율</t>
    <phoneticPr fontId="14" type="noConversion"/>
  </si>
  <si>
    <t>CAV기반 미래모빌리티 자율주행 평가플랫폼 구축 증축공사</t>
    <phoneticPr fontId="2" type="noConversion"/>
  </si>
  <si>
    <t>소   방   사   업   자   손   해   배   상   보   험</t>
    <phoneticPr fontId="2" type="noConversion"/>
  </si>
  <si>
    <t>(공급가액)</t>
    <phoneticPr fontId="2" type="noConversion"/>
  </si>
  <si>
    <t>3년초과일수(0일)</t>
    <phoneticPr fontId="2" type="noConversion"/>
  </si>
  <si>
    <t>https://www.figu.or.kr/main.do?</t>
    <phoneticPr fontId="2" type="noConversion"/>
  </si>
  <si>
    <t>(공급가액+소방사업자손해배상보험)</t>
    <phoneticPr fontId="2" type="noConversion"/>
  </si>
  <si>
    <t>천단위이하절사</t>
    <phoneticPr fontId="2" type="noConversion"/>
  </si>
  <si>
    <t>[ CAV기반 미래모빌리티 자율주행 평가플랫폼 구축 증축공사(소방)]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</si>
</sst>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76" formatCode="#,##0_ "/>
    <numFmt numFmtId="177" formatCode="#,###"/>
    <numFmt numFmtId="178" formatCode="#,###;\-#,###"/>
    <numFmt numFmtId="179" formatCode="&quot;r금액 :&quot;\ #,##0"/>
    <numFmt numFmtId="180" formatCode="0.0%"/>
    <numFmt numFmtId="181" formatCode="0.000%"/>
    <numFmt numFmtId="182" formatCode="#,###&quot;:관급&quot;"/>
    <numFmt numFmtId="183" formatCode="#,##0.0_ "/>
    <numFmt numFmtId="184" formatCode="#,###&quot;원절삭&quot;"/>
    <numFmt numFmtId="185" formatCode="#,###.000\ &quot;%&quot;"/>
  </numFmts>
  <fonts count="2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18"/>
      <name val="돋움체"/>
      <family val="3"/>
      <charset val="129"/>
    </font>
    <font>
      <b/>
      <sz val="12"/>
      <name val="돋움"/>
      <family val="3"/>
      <charset val="129"/>
    </font>
    <font>
      <sz val="9"/>
      <name val="HY울릉도L"/>
      <family val="1"/>
      <charset val="129"/>
    </font>
    <font>
      <b/>
      <sz val="10"/>
      <name val="굴림"/>
      <family val="3"/>
      <charset val="129"/>
    </font>
    <font>
      <sz val="8"/>
      <name val="HY울릉도L"/>
      <family val="1"/>
      <charset val="129"/>
    </font>
    <font>
      <b/>
      <sz val="11"/>
      <name val="굴림"/>
      <family val="3"/>
      <charset val="129"/>
    </font>
    <font>
      <b/>
      <sz val="9"/>
      <name val="굴림"/>
      <family val="3"/>
      <charset val="129"/>
    </font>
    <font>
      <sz val="11"/>
      <name val="바탕"/>
      <family val="1"/>
      <charset val="129"/>
    </font>
    <font>
      <sz val="11"/>
      <name val="옛체"/>
      <family val="1"/>
      <charset val="129"/>
    </font>
    <font>
      <b/>
      <sz val="11"/>
      <color rgb="FFFF0000"/>
      <name val="굴림"/>
      <family val="3"/>
      <charset val="129"/>
    </font>
    <font>
      <sz val="9"/>
      <color indexed="12"/>
      <name val="굴림"/>
      <family val="3"/>
      <charset val="129"/>
    </font>
    <font>
      <b/>
      <sz val="9"/>
      <color indexed="10"/>
      <name val="굴림"/>
      <family val="3"/>
      <charset val="129"/>
    </font>
    <font>
      <b/>
      <sz val="8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8"/>
      <color indexed="12"/>
      <name val="굴림"/>
      <family val="3"/>
      <charset val="129"/>
    </font>
    <font>
      <b/>
      <sz val="8"/>
      <color indexed="12"/>
      <name val="굴림"/>
      <family val="3"/>
      <charset val="129"/>
    </font>
    <font>
      <b/>
      <sz val="9"/>
      <color indexed="12"/>
      <name val="굴림"/>
      <family val="3"/>
      <charset val="129"/>
    </font>
    <font>
      <sz val="8"/>
      <color rgb="FFFF0000"/>
      <name val="굴림"/>
      <family val="3"/>
      <charset val="129"/>
    </font>
    <font>
      <u/>
      <sz val="11"/>
      <color theme="1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0" fontId="8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25" fillId="0" borderId="0" applyNumberFormat="0" applyFill="0" applyBorder="0" applyAlignment="0" applyProtection="0">
      <alignment vertical="center"/>
    </xf>
  </cellStyleXfs>
  <cellXfs count="213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/>
    <xf numFmtId="49" fontId="4" fillId="0" borderId="1" xfId="0" applyNumberFormat="1" applyFont="1" applyBorder="1" applyAlignment="1">
      <alignment horizontal="left"/>
    </xf>
    <xf numFmtId="49" fontId="4" fillId="0" borderId="2" xfId="0" applyNumberFormat="1" applyFont="1" applyBorder="1" applyAlignment="1">
      <alignment horizontal="left"/>
    </xf>
    <xf numFmtId="49" fontId="4" fillId="0" borderId="3" xfId="0" applyNumberFormat="1" applyFont="1" applyBorder="1" applyAlignment="1">
      <alignment horizontal="left"/>
    </xf>
    <xf numFmtId="176" fontId="4" fillId="0" borderId="1" xfId="0" applyNumberFormat="1" applyFont="1" applyBorder="1"/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vertical="center"/>
    </xf>
    <xf numFmtId="49" fontId="4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right"/>
    </xf>
    <xf numFmtId="49" fontId="4" fillId="0" borderId="1" xfId="0" applyNumberFormat="1" applyFont="1" applyBorder="1"/>
    <xf numFmtId="49" fontId="4" fillId="0" borderId="0" xfId="0" applyNumberFormat="1" applyFont="1"/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3" xfId="0" applyFont="1" applyBorder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8" fontId="4" fillId="0" borderId="0" xfId="0" applyNumberFormat="1" applyFont="1"/>
    <xf numFmtId="178" fontId="4" fillId="0" borderId="3" xfId="0" applyNumberFormat="1" applyFont="1" applyBorder="1"/>
    <xf numFmtId="178" fontId="4" fillId="0" borderId="1" xfId="0" applyNumberFormat="1" applyFont="1" applyBorder="1"/>
    <xf numFmtId="178" fontId="0" fillId="0" borderId="0" xfId="0" applyNumberFormat="1"/>
    <xf numFmtId="178" fontId="4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center"/>
    </xf>
    <xf numFmtId="49" fontId="4" fillId="2" borderId="6" xfId="0" applyNumberFormat="1" applyFont="1" applyFill="1" applyBorder="1" applyAlignment="1">
      <alignment horizontal="left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2" xfId="0" applyFont="1" applyBorder="1"/>
    <xf numFmtId="178" fontId="4" fillId="0" borderId="2" xfId="0" applyNumberFormat="1" applyFont="1" applyBorder="1"/>
    <xf numFmtId="49" fontId="0" fillId="0" borderId="0" xfId="0" applyNumberFormat="1"/>
    <xf numFmtId="49" fontId="4" fillId="0" borderId="0" xfId="0" applyNumberFormat="1" applyFont="1" applyAlignment="1">
      <alignment horizontal="center" vertical="center"/>
    </xf>
    <xf numFmtId="0" fontId="4" fillId="0" borderId="1" xfId="1" applyNumberFormat="1" applyFont="1" applyBorder="1"/>
    <xf numFmtId="49" fontId="4" fillId="0" borderId="1" xfId="0" applyNumberFormat="1" applyFont="1" applyBorder="1" applyAlignment="1">
      <alignment shrinkToFit="1"/>
    </xf>
    <xf numFmtId="178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178" fontId="4" fillId="0" borderId="1" xfId="1" applyNumberFormat="1" applyFont="1" applyBorder="1"/>
    <xf numFmtId="177" fontId="4" fillId="0" borderId="1" xfId="0" applyNumberFormat="1" applyFont="1" applyBorder="1" applyAlignment="1">
      <alignment horizontal="center" vertical="center"/>
    </xf>
    <xf numFmtId="177" fontId="4" fillId="0" borderId="0" xfId="0" applyNumberFormat="1" applyFont="1"/>
    <xf numFmtId="49" fontId="3" fillId="0" borderId="0" xfId="0" applyNumberFormat="1" applyFont="1" applyAlignment="1">
      <alignment horizontal="left" indent="1"/>
    </xf>
    <xf numFmtId="179" fontId="12" fillId="0" borderId="11" xfId="2" applyNumberFormat="1" applyFont="1" applyBorder="1" applyAlignment="1">
      <alignment horizontal="right"/>
    </xf>
    <xf numFmtId="0" fontId="11" fillId="0" borderId="0" xfId="3" applyFont="1" applyAlignment="1">
      <alignment vertical="center"/>
    </xf>
    <xf numFmtId="0" fontId="12" fillId="0" borderId="13" xfId="3" applyFont="1" applyBorder="1" applyAlignment="1">
      <alignment horizontal="center" vertical="center" shrinkToFit="1"/>
    </xf>
    <xf numFmtId="0" fontId="12" fillId="0" borderId="1" xfId="3" applyFont="1" applyBorder="1" applyAlignment="1">
      <alignment horizontal="center" vertical="center" shrinkToFit="1"/>
    </xf>
    <xf numFmtId="0" fontId="12" fillId="0" borderId="2" xfId="3" applyFont="1" applyBorder="1" applyAlignment="1">
      <alignment horizontal="center" vertical="center" shrinkToFit="1"/>
    </xf>
    <xf numFmtId="0" fontId="16" fillId="0" borderId="16" xfId="3" applyFont="1" applyBorder="1" applyAlignment="1">
      <alignment horizontal="center" vertical="center" wrapText="1" shrinkToFit="1"/>
    </xf>
    <xf numFmtId="0" fontId="12" fillId="0" borderId="17" xfId="3" applyFont="1" applyBorder="1" applyAlignment="1">
      <alignment horizontal="center" vertical="center" shrinkToFit="1"/>
    </xf>
    <xf numFmtId="41" fontId="17" fillId="0" borderId="18" xfId="4" applyFont="1" applyBorder="1" applyAlignment="1">
      <alignment horizontal="center" vertical="center" shrinkToFit="1"/>
    </xf>
    <xf numFmtId="41" fontId="12" fillId="0" borderId="19" xfId="4" applyFont="1" applyBorder="1" applyAlignment="1">
      <alignment horizontal="center" vertical="center" shrinkToFit="1"/>
    </xf>
    <xf numFmtId="41" fontId="18" fillId="0" borderId="17" xfId="4" applyFont="1" applyBorder="1" applyAlignment="1">
      <alignment horizontal="right" vertical="center" shrinkToFit="1"/>
    </xf>
    <xf numFmtId="41" fontId="18" fillId="0" borderId="18" xfId="4" applyFont="1" applyBorder="1" applyAlignment="1">
      <alignment horizontal="center" vertical="center" shrinkToFit="1"/>
    </xf>
    <xf numFmtId="41" fontId="18" fillId="0" borderId="18" xfId="4" applyFont="1" applyBorder="1" applyAlignment="1">
      <alignment vertical="center" shrinkToFit="1"/>
    </xf>
    <xf numFmtId="0" fontId="18" fillId="0" borderId="18" xfId="3" applyFont="1" applyBorder="1" applyAlignment="1">
      <alignment horizontal="center" vertical="center" shrinkToFit="1"/>
    </xf>
    <xf numFmtId="41" fontId="18" fillId="0" borderId="19" xfId="4" applyFont="1" applyBorder="1" applyAlignment="1">
      <alignment horizontal="center" vertical="center" shrinkToFit="1"/>
    </xf>
    <xf numFmtId="0" fontId="18" fillId="0" borderId="16" xfId="3" applyFont="1" applyBorder="1" applyAlignment="1">
      <alignment vertical="center" shrinkToFit="1"/>
    </xf>
    <xf numFmtId="0" fontId="15" fillId="0" borderId="0" xfId="3" applyFont="1" applyAlignment="1">
      <alignment vertical="center"/>
    </xf>
    <xf numFmtId="0" fontId="12" fillId="0" borderId="20" xfId="3" applyFont="1" applyBorder="1" applyAlignment="1">
      <alignment horizontal="center" vertical="center" shrinkToFit="1"/>
    </xf>
    <xf numFmtId="0" fontId="19" fillId="0" borderId="21" xfId="3" applyFont="1" applyBorder="1" applyAlignment="1">
      <alignment horizontal="center" vertical="center" wrapText="1" shrinkToFit="1"/>
    </xf>
    <xf numFmtId="0" fontId="12" fillId="0" borderId="22" xfId="3" applyFont="1" applyBorder="1" applyAlignment="1">
      <alignment horizontal="center" vertical="center" shrinkToFit="1"/>
    </xf>
    <xf numFmtId="41" fontId="12" fillId="0" borderId="23" xfId="4" applyFont="1" applyBorder="1" applyAlignment="1">
      <alignment horizontal="center" vertical="center" shrinkToFit="1"/>
    </xf>
    <xf numFmtId="41" fontId="12" fillId="0" borderId="24" xfId="4" applyFont="1" applyBorder="1" applyAlignment="1">
      <alignment horizontal="center" vertical="center" shrinkToFit="1"/>
    </xf>
    <xf numFmtId="41" fontId="18" fillId="0" borderId="22" xfId="4" applyFont="1" applyBorder="1" applyAlignment="1">
      <alignment horizontal="right" vertical="center" shrinkToFit="1"/>
    </xf>
    <xf numFmtId="41" fontId="18" fillId="0" borderId="23" xfId="4" applyFont="1" applyBorder="1" applyAlignment="1">
      <alignment horizontal="center" vertical="center" shrinkToFit="1"/>
    </xf>
    <xf numFmtId="41" fontId="18" fillId="0" borderId="23" xfId="4" applyFont="1" applyBorder="1" applyAlignment="1">
      <alignment vertical="center" shrinkToFit="1"/>
    </xf>
    <xf numFmtId="0" fontId="18" fillId="0" borderId="23" xfId="3" applyFont="1" applyBorder="1" applyAlignment="1">
      <alignment vertical="center" shrinkToFit="1"/>
    </xf>
    <xf numFmtId="41" fontId="18" fillId="0" borderId="24" xfId="4" applyFont="1" applyBorder="1" applyAlignment="1">
      <alignment horizontal="center" vertical="center" shrinkToFit="1"/>
    </xf>
    <xf numFmtId="0" fontId="18" fillId="0" borderId="21" xfId="3" applyFont="1" applyBorder="1" applyAlignment="1">
      <alignment vertical="center" shrinkToFit="1"/>
    </xf>
    <xf numFmtId="41" fontId="11" fillId="0" borderId="0" xfId="3" applyNumberFormat="1" applyFont="1" applyAlignment="1">
      <alignment vertical="center"/>
    </xf>
    <xf numFmtId="0" fontId="19" fillId="0" borderId="25" xfId="3" applyFont="1" applyBorder="1" applyAlignment="1">
      <alignment horizontal="center" vertical="center" wrapText="1" shrinkToFit="1"/>
    </xf>
    <xf numFmtId="0" fontId="12" fillId="0" borderId="26" xfId="3" applyFont="1" applyBorder="1" applyAlignment="1">
      <alignment horizontal="center" vertical="center" shrinkToFit="1"/>
    </xf>
    <xf numFmtId="41" fontId="12" fillId="0" borderId="27" xfId="4" applyFont="1" applyBorder="1" applyAlignment="1">
      <alignment horizontal="center" vertical="center" shrinkToFit="1"/>
    </xf>
    <xf numFmtId="41" fontId="12" fillId="0" borderId="28" xfId="4" applyFont="1" applyBorder="1" applyAlignment="1">
      <alignment horizontal="center" vertical="center" shrinkToFit="1"/>
    </xf>
    <xf numFmtId="41" fontId="18" fillId="0" borderId="26" xfId="4" applyFont="1" applyBorder="1" applyAlignment="1">
      <alignment horizontal="right" vertical="center" shrinkToFit="1"/>
    </xf>
    <xf numFmtId="41" fontId="18" fillId="0" borderId="27" xfId="4" applyFont="1" applyBorder="1" applyAlignment="1">
      <alignment horizontal="center" vertical="center" shrinkToFit="1"/>
    </xf>
    <xf numFmtId="41" fontId="18" fillId="0" borderId="27" xfId="4" applyFont="1" applyBorder="1" applyAlignment="1">
      <alignment vertical="center" shrinkToFit="1"/>
    </xf>
    <xf numFmtId="0" fontId="18" fillId="0" borderId="27" xfId="3" applyFont="1" applyBorder="1" applyAlignment="1">
      <alignment vertical="center" shrinkToFit="1"/>
    </xf>
    <xf numFmtId="41" fontId="18" fillId="0" borderId="28" xfId="4" applyFont="1" applyBorder="1" applyAlignment="1">
      <alignment horizontal="center" vertical="center" shrinkToFit="1"/>
    </xf>
    <xf numFmtId="0" fontId="18" fillId="0" borderId="25" xfId="3" applyFont="1" applyBorder="1" applyAlignment="1">
      <alignment vertical="center" shrinkToFit="1"/>
    </xf>
    <xf numFmtId="41" fontId="20" fillId="0" borderId="17" xfId="4" applyFont="1" applyBorder="1" applyAlignment="1">
      <alignment horizontal="right" vertical="center" shrinkToFit="1"/>
    </xf>
    <xf numFmtId="41" fontId="20" fillId="0" borderId="18" xfId="4" applyFont="1" applyBorder="1" applyAlignment="1">
      <alignment horizontal="center" vertical="center" shrinkToFit="1"/>
    </xf>
    <xf numFmtId="41" fontId="20" fillId="0" borderId="18" xfId="4" applyFont="1" applyBorder="1" applyAlignment="1">
      <alignment vertical="center" shrinkToFit="1"/>
    </xf>
    <xf numFmtId="0" fontId="20" fillId="0" borderId="18" xfId="3" applyFont="1" applyBorder="1" applyAlignment="1">
      <alignment vertical="center" shrinkToFit="1"/>
    </xf>
    <xf numFmtId="41" fontId="20" fillId="0" borderId="22" xfId="4" applyFont="1" applyBorder="1" applyAlignment="1">
      <alignment horizontal="right" vertical="center" shrinkToFit="1"/>
    </xf>
    <xf numFmtId="41" fontId="20" fillId="0" borderId="23" xfId="4" applyFont="1" applyBorder="1" applyAlignment="1">
      <alignment horizontal="center" vertical="center" shrinkToFit="1"/>
    </xf>
    <xf numFmtId="180" fontId="20" fillId="0" borderId="23" xfId="5" applyNumberFormat="1" applyFont="1" applyBorder="1" applyAlignment="1">
      <alignment vertical="center" shrinkToFit="1"/>
    </xf>
    <xf numFmtId="180" fontId="20" fillId="0" borderId="23" xfId="4" applyNumberFormat="1" applyFont="1" applyBorder="1" applyAlignment="1">
      <alignment vertical="center" shrinkToFit="1"/>
    </xf>
    <xf numFmtId="41" fontId="20" fillId="0" borderId="23" xfId="4" applyFont="1" applyBorder="1" applyAlignment="1">
      <alignment horizontal="left" vertical="center" shrinkToFit="1"/>
    </xf>
    <xf numFmtId="0" fontId="20" fillId="0" borderId="23" xfId="3" applyFont="1" applyBorder="1" applyAlignment="1">
      <alignment vertical="center" shrinkToFit="1"/>
    </xf>
    <xf numFmtId="41" fontId="18" fillId="0" borderId="24" xfId="4" applyFont="1" applyBorder="1" applyAlignment="1">
      <alignment horizontal="left" vertical="center" shrinkToFit="1"/>
    </xf>
    <xf numFmtId="41" fontId="20" fillId="0" borderId="26" xfId="4" applyFont="1" applyBorder="1" applyAlignment="1">
      <alignment horizontal="right" vertical="center" shrinkToFit="1"/>
    </xf>
    <xf numFmtId="41" fontId="20" fillId="0" borderId="27" xfId="4" applyFont="1" applyBorder="1" applyAlignment="1">
      <alignment horizontal="center" vertical="center" shrinkToFit="1"/>
    </xf>
    <xf numFmtId="10" fontId="20" fillId="0" borderId="27" xfId="5" applyNumberFormat="1" applyFont="1" applyBorder="1" applyAlignment="1">
      <alignment vertical="center" shrinkToFit="1"/>
    </xf>
    <xf numFmtId="10" fontId="20" fillId="0" borderId="27" xfId="4" applyNumberFormat="1" applyFont="1" applyBorder="1" applyAlignment="1">
      <alignment vertical="center" shrinkToFit="1"/>
    </xf>
    <xf numFmtId="0" fontId="20" fillId="0" borderId="27" xfId="3" applyFont="1" applyBorder="1" applyAlignment="1">
      <alignment vertical="center" shrinkToFit="1"/>
    </xf>
    <xf numFmtId="10" fontId="20" fillId="0" borderId="18" xfId="5" applyNumberFormat="1" applyFont="1" applyBorder="1" applyAlignment="1">
      <alignment vertical="center" shrinkToFit="1"/>
    </xf>
    <xf numFmtId="10" fontId="20" fillId="0" borderId="18" xfId="4" applyNumberFormat="1" applyFont="1" applyBorder="1" applyAlignment="1">
      <alignment vertical="center" shrinkToFit="1"/>
    </xf>
    <xf numFmtId="41" fontId="20" fillId="0" borderId="29" xfId="4" applyFont="1" applyBorder="1" applyAlignment="1">
      <alignment horizontal="center" vertical="center" shrinkToFit="1"/>
    </xf>
    <xf numFmtId="10" fontId="20" fillId="4" borderId="29" xfId="5" applyNumberFormat="1" applyFont="1" applyFill="1" applyBorder="1" applyAlignment="1">
      <alignment vertical="center" shrinkToFit="1"/>
    </xf>
    <xf numFmtId="0" fontId="20" fillId="0" borderId="23" xfId="3" applyFont="1" applyBorder="1" applyAlignment="1">
      <alignment horizontal="right" vertical="center" shrinkToFit="1"/>
    </xf>
    <xf numFmtId="10" fontId="20" fillId="0" borderId="23" xfId="4" applyNumberFormat="1" applyFont="1" applyBorder="1" applyAlignment="1">
      <alignment vertical="center" shrinkToFit="1"/>
    </xf>
    <xf numFmtId="181" fontId="20" fillId="4" borderId="29" xfId="5" applyNumberFormat="1" applyFont="1" applyFill="1" applyBorder="1" applyAlignment="1">
      <alignment vertical="center" shrinkToFit="1"/>
    </xf>
    <xf numFmtId="180" fontId="20" fillId="4" borderId="29" xfId="5" applyNumberFormat="1" applyFont="1" applyFill="1" applyBorder="1" applyAlignment="1">
      <alignment vertical="center" shrinkToFit="1"/>
    </xf>
    <xf numFmtId="10" fontId="20" fillId="0" borderId="23" xfId="5" applyNumberFormat="1" applyFont="1" applyBorder="1" applyAlignment="1">
      <alignment vertical="center" shrinkToFit="1"/>
    </xf>
    <xf numFmtId="41" fontId="19" fillId="0" borderId="23" xfId="4" applyFont="1" applyBorder="1" applyAlignment="1">
      <alignment horizontal="center" vertical="center" shrinkToFit="1"/>
    </xf>
    <xf numFmtId="41" fontId="20" fillId="0" borderId="23" xfId="4" applyFont="1" applyBorder="1" applyAlignment="1">
      <alignment horizontal="right" vertical="center" shrinkToFit="1"/>
    </xf>
    <xf numFmtId="182" fontId="21" fillId="0" borderId="21" xfId="3" applyNumberFormat="1" applyFont="1" applyBorder="1" applyAlignment="1">
      <alignment vertical="center" shrinkToFit="1"/>
    </xf>
    <xf numFmtId="3" fontId="20" fillId="0" borderId="23" xfId="3" applyNumberFormat="1" applyFont="1" applyBorder="1" applyAlignment="1">
      <alignment horizontal="left" vertical="center" shrinkToFit="1"/>
    </xf>
    <xf numFmtId="176" fontId="20" fillId="0" borderId="23" xfId="4" applyNumberFormat="1" applyFont="1" applyBorder="1" applyAlignment="1">
      <alignment horizontal="center" vertical="center" shrinkToFit="1"/>
    </xf>
    <xf numFmtId="183" fontId="20" fillId="0" borderId="23" xfId="4" applyNumberFormat="1" applyFont="1" applyBorder="1" applyAlignment="1">
      <alignment horizontal="center" vertical="center" shrinkToFit="1"/>
    </xf>
    <xf numFmtId="183" fontId="20" fillId="0" borderId="24" xfId="4" applyNumberFormat="1" applyFont="1" applyBorder="1" applyAlignment="1">
      <alignment horizontal="center" vertical="center" shrinkToFit="1"/>
    </xf>
    <xf numFmtId="182" fontId="22" fillId="0" borderId="21" xfId="3" applyNumberFormat="1" applyFont="1" applyBorder="1" applyAlignment="1">
      <alignment vertical="center" shrinkToFit="1"/>
    </xf>
    <xf numFmtId="181" fontId="20" fillId="0" borderId="23" xfId="5" applyNumberFormat="1" applyFont="1" applyBorder="1" applyAlignment="1">
      <alignment vertical="center" shrinkToFit="1"/>
    </xf>
    <xf numFmtId="181" fontId="20" fillId="0" borderId="23" xfId="4" applyNumberFormat="1" applyFont="1" applyBorder="1" applyAlignment="1">
      <alignment vertical="center" shrinkToFit="1"/>
    </xf>
    <xf numFmtId="0" fontId="22" fillId="0" borderId="21" xfId="3" applyFont="1" applyBorder="1" applyAlignment="1">
      <alignment horizontal="right" vertical="center" shrinkToFit="1"/>
    </xf>
    <xf numFmtId="0" fontId="12" fillId="0" borderId="12" xfId="3" applyFont="1" applyBorder="1" applyAlignment="1">
      <alignment horizontal="center" vertical="center" shrinkToFit="1"/>
    </xf>
    <xf numFmtId="0" fontId="20" fillId="0" borderId="27" xfId="3" applyFont="1" applyBorder="1" applyAlignment="1">
      <alignment horizontal="right" vertical="center" shrinkToFit="1"/>
    </xf>
    <xf numFmtId="0" fontId="23" fillId="0" borderId="3" xfId="3" applyFont="1" applyBorder="1" applyAlignment="1">
      <alignment horizontal="center" vertical="center" shrinkToFit="1"/>
    </xf>
    <xf numFmtId="41" fontId="12" fillId="0" borderId="15" xfId="4" applyFont="1" applyBorder="1" applyAlignment="1">
      <alignment horizontal="center" vertical="center" shrinkToFit="1"/>
    </xf>
    <xf numFmtId="41" fontId="12" fillId="0" borderId="14" xfId="4" applyFont="1" applyBorder="1" applyAlignment="1">
      <alignment horizontal="center" vertical="center" shrinkToFit="1"/>
    </xf>
    <xf numFmtId="41" fontId="20" fillId="0" borderId="13" xfId="4" applyFont="1" applyBorder="1" applyAlignment="1">
      <alignment horizontal="right" vertical="center" shrinkToFit="1"/>
    </xf>
    <xf numFmtId="41" fontId="20" fillId="0" borderId="15" xfId="4" applyFont="1" applyBorder="1" applyAlignment="1">
      <alignment horizontal="center" vertical="center" shrinkToFit="1"/>
    </xf>
    <xf numFmtId="10" fontId="20" fillId="0" borderId="15" xfId="5" applyNumberFormat="1" applyFont="1" applyBorder="1" applyAlignment="1">
      <alignment vertical="center" shrinkToFit="1"/>
    </xf>
    <xf numFmtId="10" fontId="20" fillId="0" borderId="15" xfId="4" applyNumberFormat="1" applyFont="1" applyBorder="1" applyAlignment="1">
      <alignment vertical="center" shrinkToFit="1"/>
    </xf>
    <xf numFmtId="0" fontId="20" fillId="0" borderId="15" xfId="3" applyFont="1" applyBorder="1" applyAlignment="1">
      <alignment horizontal="right" vertical="center" shrinkToFit="1"/>
    </xf>
    <xf numFmtId="41" fontId="18" fillId="0" borderId="14" xfId="4" applyFont="1" applyBorder="1" applyAlignment="1">
      <alignment horizontal="center" vertical="center" shrinkToFit="1"/>
    </xf>
    <xf numFmtId="0" fontId="18" fillId="0" borderId="1" xfId="3" applyFont="1" applyBorder="1" applyAlignment="1">
      <alignment vertical="center" shrinkToFit="1"/>
    </xf>
    <xf numFmtId="41" fontId="20" fillId="0" borderId="15" xfId="4" applyFont="1" applyBorder="1" applyAlignment="1">
      <alignment horizontal="left" vertical="center" shrinkToFit="1"/>
    </xf>
    <xf numFmtId="41" fontId="18" fillId="0" borderId="14" xfId="4" applyFont="1" applyBorder="1" applyAlignment="1">
      <alignment horizontal="left" vertical="center" shrinkToFit="1"/>
    </xf>
    <xf numFmtId="41" fontId="20" fillId="0" borderId="15" xfId="4" applyFont="1" applyBorder="1" applyAlignment="1">
      <alignment horizontal="left" vertical="center"/>
    </xf>
    <xf numFmtId="0" fontId="20" fillId="0" borderId="15" xfId="3" applyFont="1" applyBorder="1" applyAlignment="1">
      <alignment vertical="center"/>
    </xf>
    <xf numFmtId="184" fontId="21" fillId="0" borderId="1" xfId="3" applyNumberFormat="1" applyFont="1" applyBorder="1" applyAlignment="1">
      <alignment vertical="center" shrinkToFit="1"/>
    </xf>
    <xf numFmtId="0" fontId="20" fillId="0" borderId="15" xfId="3" applyFont="1" applyBorder="1" applyAlignment="1">
      <alignment vertical="center" shrinkToFit="1"/>
    </xf>
    <xf numFmtId="9" fontId="20" fillId="0" borderId="15" xfId="5" applyNumberFormat="1" applyFont="1" applyBorder="1" applyAlignment="1">
      <alignment vertical="center" shrinkToFit="1"/>
    </xf>
    <xf numFmtId="9" fontId="20" fillId="0" borderId="15" xfId="4" applyNumberFormat="1" applyFont="1" applyBorder="1" applyAlignment="1">
      <alignment vertical="center" shrinkToFit="1"/>
    </xf>
    <xf numFmtId="41" fontId="17" fillId="0" borderId="15" xfId="4" applyFont="1" applyBorder="1" applyAlignment="1">
      <alignment horizontal="center" vertical="center" shrinkToFit="1"/>
    </xf>
    <xf numFmtId="41" fontId="20" fillId="0" borderId="15" xfId="4" applyFont="1" applyBorder="1" applyAlignment="1">
      <alignment vertical="center" shrinkToFit="1"/>
    </xf>
    <xf numFmtId="41" fontId="19" fillId="0" borderId="15" xfId="4" applyFont="1" applyBorder="1" applyAlignment="1">
      <alignment horizontal="center" vertical="center" shrinkToFit="1"/>
    </xf>
    <xf numFmtId="41" fontId="23" fillId="0" borderId="15" xfId="4" applyFont="1" applyBorder="1" applyAlignment="1">
      <alignment horizontal="center" vertical="center" shrinkToFit="1"/>
    </xf>
    <xf numFmtId="41" fontId="18" fillId="0" borderId="13" xfId="4" applyFont="1" applyBorder="1" applyAlignment="1">
      <alignment horizontal="right" vertical="center" shrinkToFit="1"/>
    </xf>
    <xf numFmtId="41" fontId="18" fillId="0" borderId="15" xfId="4" applyFont="1" applyBorder="1" applyAlignment="1">
      <alignment horizontal="center" vertical="center" shrinkToFit="1"/>
    </xf>
    <xf numFmtId="41" fontId="18" fillId="0" borderId="15" xfId="4" applyFont="1" applyBorder="1" applyAlignment="1">
      <alignment vertical="center" shrinkToFit="1"/>
    </xf>
    <xf numFmtId="0" fontId="18" fillId="0" borderId="15" xfId="3" applyFont="1" applyBorder="1" applyAlignment="1">
      <alignment vertical="center" shrinkToFit="1"/>
    </xf>
    <xf numFmtId="41" fontId="11" fillId="0" borderId="0" xfId="1" applyFont="1" applyAlignment="1">
      <alignment vertical="center"/>
    </xf>
    <xf numFmtId="0" fontId="12" fillId="0" borderId="8" xfId="3" applyFont="1" applyBorder="1" applyAlignment="1">
      <alignment horizontal="center" vertical="center"/>
    </xf>
    <xf numFmtId="41" fontId="12" fillId="0" borderId="8" xfId="4" applyFont="1" applyBorder="1" applyAlignment="1">
      <alignment horizontal="center" vertical="center"/>
    </xf>
    <xf numFmtId="41" fontId="18" fillId="0" borderId="8" xfId="4" applyFont="1" applyBorder="1" applyAlignment="1">
      <alignment horizontal="right" vertical="center"/>
    </xf>
    <xf numFmtId="41" fontId="18" fillId="0" borderId="8" xfId="4" applyFont="1" applyBorder="1" applyAlignment="1">
      <alignment horizontal="center" vertical="center"/>
    </xf>
    <xf numFmtId="0" fontId="18" fillId="0" borderId="8" xfId="3" applyFont="1" applyBorder="1" applyAlignment="1">
      <alignment vertical="center"/>
    </xf>
    <xf numFmtId="41" fontId="12" fillId="0" borderId="0" xfId="4" applyFont="1" applyAlignment="1">
      <alignment vertical="center"/>
    </xf>
    <xf numFmtId="41" fontId="12" fillId="0" borderId="13" xfId="4" applyFont="1" applyBorder="1" applyAlignment="1">
      <alignment vertical="center"/>
    </xf>
    <xf numFmtId="41" fontId="12" fillId="0" borderId="15" xfId="4" applyFont="1" applyBorder="1" applyAlignment="1">
      <alignment vertical="center"/>
    </xf>
    <xf numFmtId="185" fontId="12" fillId="0" borderId="14" xfId="4" applyNumberFormat="1" applyFont="1" applyBorder="1" applyAlignment="1">
      <alignment vertical="center"/>
    </xf>
    <xf numFmtId="181" fontId="20" fillId="0" borderId="15" xfId="5" applyNumberFormat="1" applyFont="1" applyBorder="1" applyAlignment="1">
      <alignment vertical="center" shrinkToFit="1"/>
    </xf>
    <xf numFmtId="0" fontId="20" fillId="0" borderId="15" xfId="4" applyNumberFormat="1" applyFont="1" applyBorder="1" applyAlignment="1">
      <alignment vertical="center" shrinkToFit="1"/>
    </xf>
    <xf numFmtId="0" fontId="24" fillId="0" borderId="1" xfId="3" applyFont="1" applyBorder="1" applyAlignment="1">
      <alignment horizontal="right" vertical="center" shrinkToFit="1"/>
    </xf>
    <xf numFmtId="0" fontId="25" fillId="0" borderId="0" xfId="6" applyAlignment="1">
      <alignment vertical="center"/>
    </xf>
    <xf numFmtId="41" fontId="17" fillId="0" borderId="15" xfId="5" applyFont="1" applyBorder="1" applyAlignment="1">
      <alignment horizontal="center" vertical="center" shrinkToFit="1"/>
    </xf>
    <xf numFmtId="0" fontId="23" fillId="0" borderId="13" xfId="3" applyFont="1" applyBorder="1" applyAlignment="1">
      <alignment horizontal="center" vertical="center" shrinkToFit="1"/>
    </xf>
    <xf numFmtId="0" fontId="23" fillId="0" borderId="15" xfId="3" applyFont="1" applyBorder="1" applyAlignment="1">
      <alignment horizontal="center" vertical="center" shrinkToFit="1"/>
    </xf>
    <xf numFmtId="0" fontId="23" fillId="0" borderId="14" xfId="3" applyFont="1" applyBorder="1" applyAlignment="1">
      <alignment horizontal="center" vertical="center" shrinkToFit="1"/>
    </xf>
    <xf numFmtId="0" fontId="9" fillId="0" borderId="11" xfId="2" applyFont="1" applyBorder="1" applyAlignment="1"/>
    <xf numFmtId="0" fontId="11" fillId="0" borderId="11" xfId="3" applyFont="1" applyBorder="1"/>
    <xf numFmtId="179" fontId="12" fillId="0" borderId="11" xfId="2" applyNumberFormat="1" applyFont="1" applyBorder="1" applyAlignment="1">
      <alignment horizontal="right"/>
    </xf>
    <xf numFmtId="0" fontId="12" fillId="0" borderId="13" xfId="3" applyFont="1" applyBorder="1" applyAlignment="1">
      <alignment horizontal="center" vertical="center" shrinkToFit="1"/>
    </xf>
    <xf numFmtId="0" fontId="12" fillId="0" borderId="15" xfId="3" applyFont="1" applyBorder="1" applyAlignment="1">
      <alignment horizontal="center" vertical="center" shrinkToFit="1"/>
    </xf>
    <xf numFmtId="0" fontId="12" fillId="0" borderId="14" xfId="3" applyFont="1" applyBorder="1" applyAlignment="1">
      <alignment horizontal="center" vertical="center" shrinkToFit="1"/>
    </xf>
    <xf numFmtId="0" fontId="12" fillId="0" borderId="1" xfId="2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/>
    </xf>
    <xf numFmtId="3" fontId="20" fillId="0" borderId="23" xfId="3" applyNumberFormat="1" applyFont="1" applyBorder="1" applyAlignment="1">
      <alignment horizontal="left" vertical="center" shrinkToFit="1"/>
    </xf>
    <xf numFmtId="0" fontId="20" fillId="0" borderId="23" xfId="3" applyFont="1" applyBorder="1" applyAlignment="1">
      <alignment horizontal="left" vertical="center" shrinkToFit="1"/>
    </xf>
    <xf numFmtId="0" fontId="19" fillId="0" borderId="13" xfId="3" applyFont="1" applyBorder="1" applyAlignment="1">
      <alignment horizontal="center" vertical="center" shrinkToFit="1"/>
    </xf>
    <xf numFmtId="0" fontId="19" fillId="0" borderId="15" xfId="3" applyFont="1" applyBorder="1" applyAlignment="1">
      <alignment horizontal="center" vertical="center" shrinkToFit="1"/>
    </xf>
    <xf numFmtId="0" fontId="19" fillId="0" borderId="14" xfId="3" applyFont="1" applyBorder="1" applyAlignment="1">
      <alignment horizontal="center" vertical="center" shrinkToFit="1"/>
    </xf>
    <xf numFmtId="49" fontId="4" fillId="0" borderId="13" xfId="0" applyNumberFormat="1" applyFont="1" applyBorder="1"/>
    <xf numFmtId="0" fontId="0" fillId="0" borderId="15" xfId="0" applyBorder="1"/>
    <xf numFmtId="0" fontId="0" fillId="0" borderId="14" xfId="0" applyBorder="1"/>
    <xf numFmtId="178" fontId="4" fillId="0" borderId="1" xfId="0" applyNumberFormat="1" applyFont="1" applyBorder="1" applyAlignment="1">
      <alignment horizontal="center" vertical="center"/>
    </xf>
    <xf numFmtId="49" fontId="4" fillId="0" borderId="11" xfId="0" applyNumberFormat="1" applyFont="1" applyBorder="1"/>
    <xf numFmtId="49" fontId="0" fillId="0" borderId="11" xfId="0" applyNumberFormat="1" applyBorder="1"/>
    <xf numFmtId="49" fontId="4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49" fontId="5" fillId="0" borderId="0" xfId="0" applyNumberFormat="1" applyFont="1" applyAlignment="1">
      <alignment horizontal="left" indent="1"/>
    </xf>
    <xf numFmtId="0" fontId="0" fillId="0" borderId="0" xfId="0"/>
    <xf numFmtId="176" fontId="4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left" indent="1"/>
    </xf>
    <xf numFmtId="49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/>
    <xf numFmtId="178" fontId="4" fillId="0" borderId="0" xfId="0" applyNumberFormat="1" applyFont="1" applyAlignment="1">
      <alignment horizontal="center"/>
    </xf>
    <xf numFmtId="0" fontId="0" fillId="0" borderId="0" xfId="0" applyAlignment="1">
      <alignment horizontal="left" indent="1"/>
    </xf>
    <xf numFmtId="49" fontId="0" fillId="0" borderId="1" xfId="0" applyNumberFormat="1" applyBorder="1"/>
    <xf numFmtId="0" fontId="0" fillId="0" borderId="1" xfId="0" applyBorder="1" applyAlignment="1">
      <alignment horizontal="center"/>
    </xf>
    <xf numFmtId="49" fontId="4" fillId="0" borderId="0" xfId="0" applyNumberFormat="1" applyFont="1" applyAlignment="1">
      <alignment horizontal="right"/>
    </xf>
    <xf numFmtId="49" fontId="0" fillId="0" borderId="0" xfId="0" applyNumberFormat="1" applyAlignment="1">
      <alignment horizontal="right"/>
    </xf>
    <xf numFmtId="49" fontId="4" fillId="0" borderId="0" xfId="0" applyNumberFormat="1" applyFont="1" applyAlignment="1">
      <alignment horizontal="left" indent="1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</cellXfs>
  <cellStyles count="7">
    <cellStyle name="쉼표 [0]" xfId="1" builtinId="6"/>
    <cellStyle name="쉼표 [0] 2" xfId="4" xr:uid="{B7B73DF6-4E8B-4E54-B9C5-DC49EEADB439}"/>
    <cellStyle name="쉼표 [0] 2 2" xfId="5" xr:uid="{6B494AF4-5247-481F-83EB-5A971B4338EB}"/>
    <cellStyle name="표준" xfId="0" builtinId="0"/>
    <cellStyle name="표준_서울월천 초등 전기-1층 내역서" xfId="2" xr:uid="{7382D521-9D58-44DA-98CD-152931B0A081}"/>
    <cellStyle name="표준_한국국제협력단원가계산(2005.11.21최종)" xfId="3" xr:uid="{46798B69-D932-4B92-84F8-9A754AE9D331}"/>
    <cellStyle name="하이퍼링크 2" xfId="6" xr:uid="{4D9916DA-6250-4171-AA2B-9347EF1721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10" Type="http://schemas.openxmlformats.org/officeDocument/2006/relationships/externalLink" Target="externalLinks/externalLink1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361950</xdr:colOff>
      <xdr:row>2</xdr:row>
      <xdr:rowOff>38100</xdr:rowOff>
    </xdr:from>
    <xdr:to>
      <xdr:col>31</xdr:col>
      <xdr:colOff>114300</xdr:colOff>
      <xdr:row>51</xdr:row>
      <xdr:rowOff>161925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1B18476-00F3-4464-91F7-F15A58E221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59075" y="514350"/>
          <a:ext cx="6610350" cy="86296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9226" name="Picture 10">
          <a:extLst>
            <a:ext uri="{FF2B5EF4-FFF2-40B4-BE49-F238E27FC236}">
              <a16:creationId xmlns:a16="http://schemas.microsoft.com/office/drawing/2014/main" id="{351D3746-F676-4F53-BE44-968BE405E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1333;&#47928;\C\&#49444;&#44228;\&#49328;&#52636;&#44592;&#524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oa.hq.army.mil:9090\&#46020;&#49884;project\&#44204;&#51201;&#49436;\&#51228;&#51452;&#46300;&#47548;&#49884;&#54000;-sampl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oa.hq.army.mil:9090\Project-&#45236;&#50669;&#49436;\2004&#45380;\0.&#45800;&#44032;&#49328;&#52636;&#51088;&#47308;\&#44256;&#52384;&#45800;&#44032;(2004)\2004&#49444;&#44228;&#45800;&#4403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149;&#49457;&#50857;\&#51076;&#49884;&#48169;\&#50857;&#50669;&#48708;\&#44053;&#50896;&#48176;&#5498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48708;&#46160;&#47532;&#45236;&#50669;\&#46041;&#49457;&#44204;&#51201;(&#49468;&#52628;&#47532;&#49324;&#54980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oa.hq.army.mil:9090\2004&#45380;&#46020;&#49324;&#50629;\&#49892;&#49884;&#49444;&#44228;&#50857;&#50669;\&#46041;&#51060;&#47732;2003&#45380;&#49324;&#50629;\&#45224;&#44257;&#47532;&#49888;&#52492;&#51652;&#51077;&#47196;&#54252;&#51109;(&#52628;&#44221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oa.hq.army.mil:9090\Project-&#45236;&#50669;&#49436;\2004&#45380;\0.&#45800;&#44032;&#49328;&#52636;&#51088;&#47308;\&#44256;&#52384;&#45800;&#44032;(2004)\&#49444;&#44228;&#45800;&#44032;\2003&#45380;\99&#49444;&#44228;&#44592;&#51456;&#45800;&#44032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oa.hq.army.mil:9090\WINDOWS\TEMP\_hztmp_\&#44032;&#51256;&#44032;&#49800;\&#12615;&#12615;&#51648;&#44396;%20&#46020;&#49884;&#44060;&#48156;&#49324;&#5062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일반자재단가"/>
      <sheetName val="노임단가"/>
      <sheetName val="중기가격"/>
      <sheetName val="중기산출"/>
      <sheetName val="중기일위대가"/>
      <sheetName val="초기"/>
      <sheetName val="일위대가표"/>
      <sheetName val="토공"/>
      <sheetName val="구조물공"/>
      <sheetName val="관공"/>
      <sheetName val="포장공"/>
      <sheetName val="부대공"/>
      <sheetName val="자재대"/>
      <sheetName val="정부노임단가"/>
    </sheetNames>
    <sheetDataSet>
      <sheetData sheetId="0" refreshError="1"/>
      <sheetData sheetId="1"/>
      <sheetData sheetId="2"/>
      <sheetData sheetId="3"/>
      <sheetData sheetId="4"/>
      <sheetData sheetId="5" refreshError="1">
        <row r="136">
          <cell r="I136">
            <v>9905</v>
          </cell>
          <cell r="J136">
            <v>11055</v>
          </cell>
          <cell r="K136">
            <v>4967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목공사비"/>
      <sheetName val="개발계획수립"/>
      <sheetName val="도시관리계획"/>
      <sheetName val="환경영향평가"/>
      <sheetName val="교통영향평가"/>
      <sheetName val="재해영향평가-1"/>
      <sheetName val="재해영향평가-2"/>
      <sheetName val="토목기본"/>
      <sheetName val="조경기본"/>
      <sheetName val="실시계획인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인쇄MACRO"/>
      <sheetName val="표지"/>
      <sheetName val="적용근거"/>
      <sheetName val="목차"/>
      <sheetName val="예측단가간지"/>
      <sheetName val="3.예측단가"/>
      <sheetName val="4.예측재료비"/>
      <sheetName val="실측단가간지"/>
      <sheetName val="5.실측단가"/>
      <sheetName val="6.실측재료비"/>
      <sheetName val="정거장단가간지"/>
      <sheetName val="7.정거장단가"/>
      <sheetName val="용지단가간지"/>
      <sheetName val="8.용지측량단가"/>
      <sheetName val="(9)용지측량기본공인"/>
      <sheetName val="10.도면작성및용지산출기준"/>
      <sheetName val="지반조사간지"/>
      <sheetName val="11.보오링 (2)"/>
      <sheetName val="12.보오링"/>
      <sheetName val="(13)표준심도산정"/>
      <sheetName val="(14)표준심도산정 (2)"/>
      <sheetName val="(15)표준심도산정 (3)"/>
      <sheetName val="16.폐공되메우기"/>
      <sheetName val="17.폐공되메우기(2)"/>
      <sheetName val="18.공내수압탄성자연"/>
      <sheetName val="19.지표지질조사"/>
      <sheetName val="20.물성역학시험"/>
      <sheetName val="21.현장시험"/>
      <sheetName val="22.암석시험"/>
      <sheetName val="인건비.재료비단가표지"/>
      <sheetName val="1.인건비"/>
      <sheetName val="2.재료비"/>
      <sheetName val="기타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세"/>
      <sheetName val="인건비"/>
      <sheetName val="라.공사비"/>
      <sheetName val="예측단가간지"/>
    </sheetNames>
    <sheetDataSet>
      <sheetData sheetId="0" refreshError="1">
        <row r="23">
          <cell r="G23">
            <v>153805</v>
          </cell>
        </row>
        <row r="24">
          <cell r="G24">
            <v>111484</v>
          </cell>
        </row>
        <row r="25">
          <cell r="G25">
            <v>90147</v>
          </cell>
        </row>
        <row r="26">
          <cell r="G26">
            <v>63872</v>
          </cell>
        </row>
        <row r="27">
          <cell r="G27">
            <v>55263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내역서"/>
    </sheetNames>
    <sheetDataSet>
      <sheetData sheetId="0" refreshError="1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설계표지"/>
      <sheetName val="결재표지"/>
      <sheetName val="설계설명서"/>
      <sheetName val="예산총괄표"/>
      <sheetName val="설계내역서"/>
      <sheetName val="제경비계산서"/>
      <sheetName val="총괄자재집계표"/>
      <sheetName val="수량산출내역"/>
      <sheetName val="맨홀부분"/>
      <sheetName val="토적계산"/>
      <sheetName val="절토"/>
      <sheetName val="되메우기"/>
      <sheetName val="사토운반"/>
      <sheetName val="석축쌓기"/>
      <sheetName val="콘크리트타설"/>
      <sheetName val="합판거푸집(석축6회)"/>
      <sheetName val="콘크리트포장"/>
      <sheetName val="합판거푸집"/>
      <sheetName val="보조기층포설,다짐"/>
      <sheetName val="보조기층운반"/>
      <sheetName val="가드레일설치"/>
      <sheetName val="앵커볼트설치"/>
      <sheetName val="콘크리트포장절단"/>
      <sheetName val="중기운반"/>
      <sheetName val="뒷채움조약돌운반"/>
      <sheetName val="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Sheet1"/>
      <sheetName val="인건비.재료비단가표지"/>
      <sheetName val="환율노임"/>
      <sheetName val="실측단가"/>
      <sheetName val="재료비"/>
      <sheetName val="예측단가간지"/>
      <sheetName val="예측단가"/>
      <sheetName val="예측재료비"/>
      <sheetName val="실측단가간지"/>
      <sheetName val="실측재료비"/>
      <sheetName val="정거장단가간지"/>
      <sheetName val="정거장단가"/>
      <sheetName val="용지단가간지"/>
      <sheetName val="용지측량단가"/>
      <sheetName val="용미말뚝박기"/>
      <sheetName val="지반조사간지"/>
      <sheetName val="보오링"/>
      <sheetName val="자연시료"/>
      <sheetName val="실내시험"/>
      <sheetName val="기타간지"/>
      <sheetName val="공통 재료비 단가"/>
      <sheetName val="용지말뚝박기_도면작성비"/>
      <sheetName val="V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 DATA"/>
      <sheetName val="사업개요"/>
      <sheetName val="내용별 기술자 투입인원"/>
      <sheetName val="투입인원"/>
      <sheetName val="현장조사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figu.or.kr/main.do?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B8D06-2A5A-45C3-A7B3-B7172E1D7667}">
  <dimension ref="A1:T47"/>
  <sheetViews>
    <sheetView view="pageBreakPreview" workbookViewId="0">
      <pane xSplit="3" ySplit="2" topLeftCell="D3" activePane="bottomRight" state="frozen"/>
      <selection activeCell="M15" sqref="M15:AB16"/>
      <selection pane="topRight" activeCell="M15" sqref="M15:AB16"/>
      <selection pane="bottomLeft" activeCell="M15" sqref="M15:AB16"/>
      <selection pane="bottomRight" activeCell="E30" sqref="E30"/>
    </sheetView>
  </sheetViews>
  <sheetFormatPr defaultRowHeight="13.5"/>
  <cols>
    <col min="1" max="2" width="3.77734375" style="45" customWidth="1"/>
    <col min="3" max="3" width="25.88671875" style="45" customWidth="1"/>
    <col min="4" max="4" width="2.77734375" style="45" customWidth="1"/>
    <col min="5" max="5" width="15.77734375" style="45" customWidth="1"/>
    <col min="6" max="6" width="2.77734375" style="45" customWidth="1"/>
    <col min="7" max="7" width="22.77734375" style="45" customWidth="1"/>
    <col min="8" max="8" width="3.109375" style="45" customWidth="1"/>
    <col min="9" max="9" width="6.77734375" style="45" customWidth="1"/>
    <col min="10" max="10" width="1.44140625" style="45" customWidth="1"/>
    <col min="11" max="11" width="6.77734375" style="45" customWidth="1"/>
    <col min="12" max="13" width="3.109375" style="45" customWidth="1"/>
    <col min="14" max="16" width="1.6640625" style="45" customWidth="1"/>
    <col min="17" max="17" width="16.44140625" style="45" customWidth="1"/>
    <col min="18" max="18" width="8.88671875" style="45"/>
    <col min="19" max="19" width="17.21875" style="45" bestFit="1" customWidth="1"/>
    <col min="20" max="16384" width="8.88671875" style="45"/>
  </cols>
  <sheetData>
    <row r="1" spans="1:20" ht="16.5" customHeight="1">
      <c r="A1" s="164" t="s">
        <v>612</v>
      </c>
      <c r="B1" s="164"/>
      <c r="C1" s="165" t="s">
        <v>683</v>
      </c>
      <c r="D1" s="165"/>
      <c r="E1" s="165"/>
      <c r="F1" s="165"/>
      <c r="G1" s="165"/>
      <c r="H1" s="44"/>
      <c r="I1" s="166" t="str">
        <f>"금 액 : "&amp;NUMBERSTRING(E36,1)&amp;" 원정 ("&amp;DOLLAR(E36,0)&amp;")"</f>
        <v>금 액 : 영 원정 (₩0)</v>
      </c>
      <c r="J1" s="166"/>
      <c r="K1" s="166"/>
      <c r="L1" s="166"/>
      <c r="M1" s="166"/>
      <c r="N1" s="166"/>
      <c r="O1" s="166"/>
      <c r="P1" s="166"/>
      <c r="Q1" s="166"/>
    </row>
    <row r="2" spans="1:20" ht="21" customHeight="1">
      <c r="A2" s="167" t="s">
        <v>613</v>
      </c>
      <c r="B2" s="168"/>
      <c r="C2" s="169"/>
      <c r="D2" s="167" t="s">
        <v>614</v>
      </c>
      <c r="E2" s="168"/>
      <c r="F2" s="169"/>
      <c r="G2" s="167" t="s">
        <v>615</v>
      </c>
      <c r="H2" s="168"/>
      <c r="I2" s="168"/>
      <c r="J2" s="168"/>
      <c r="K2" s="168"/>
      <c r="L2" s="168"/>
      <c r="M2" s="168"/>
      <c r="N2" s="168"/>
      <c r="O2" s="168"/>
      <c r="P2" s="169"/>
      <c r="Q2" s="47" t="s">
        <v>616</v>
      </c>
    </row>
    <row r="3" spans="1:20" ht="15.6" customHeight="1">
      <c r="A3" s="48"/>
      <c r="B3" s="170" t="s">
        <v>617</v>
      </c>
      <c r="C3" s="49" t="s">
        <v>618</v>
      </c>
      <c r="D3" s="50"/>
      <c r="E3" s="51">
        <f>총괄표!I29</f>
        <v>0</v>
      </c>
      <c r="F3" s="52"/>
      <c r="G3" s="53"/>
      <c r="H3" s="54"/>
      <c r="I3" s="55"/>
      <c r="J3" s="55"/>
      <c r="K3" s="55"/>
      <c r="L3" s="54"/>
      <c r="M3" s="54"/>
      <c r="N3" s="54"/>
      <c r="O3" s="56"/>
      <c r="P3" s="57"/>
      <c r="Q3" s="58"/>
    </row>
    <row r="4" spans="1:20" ht="15.6" customHeight="1">
      <c r="A4" s="60"/>
      <c r="B4" s="171"/>
      <c r="C4" s="61" t="s">
        <v>619</v>
      </c>
      <c r="D4" s="62"/>
      <c r="E4" s="63"/>
      <c r="F4" s="64"/>
      <c r="G4" s="65"/>
      <c r="H4" s="66"/>
      <c r="I4" s="67"/>
      <c r="J4" s="67"/>
      <c r="K4" s="67"/>
      <c r="L4" s="66"/>
      <c r="M4" s="66"/>
      <c r="N4" s="66"/>
      <c r="O4" s="68"/>
      <c r="P4" s="69"/>
      <c r="Q4" s="70"/>
    </row>
    <row r="5" spans="1:20" ht="15.6" customHeight="1">
      <c r="A5" s="60"/>
      <c r="B5" s="171"/>
      <c r="C5" s="61" t="s">
        <v>620</v>
      </c>
      <c r="D5" s="62"/>
      <c r="E5" s="63">
        <v>0</v>
      </c>
      <c r="F5" s="64"/>
      <c r="G5" s="65"/>
      <c r="H5" s="66"/>
      <c r="I5" s="67"/>
      <c r="J5" s="67"/>
      <c r="K5" s="67"/>
      <c r="L5" s="66"/>
      <c r="M5" s="66"/>
      <c r="N5" s="66"/>
      <c r="O5" s="68"/>
      <c r="P5" s="69"/>
      <c r="Q5" s="70"/>
      <c r="S5" s="71">
        <f>E3+E7+E10</f>
        <v>0</v>
      </c>
      <c r="T5" s="45" t="s">
        <v>621</v>
      </c>
    </row>
    <row r="6" spans="1:20" ht="15.6" customHeight="1">
      <c r="A6" s="60" t="s">
        <v>622</v>
      </c>
      <c r="B6" s="171"/>
      <c r="C6" s="72" t="s">
        <v>623</v>
      </c>
      <c r="D6" s="73"/>
      <c r="E6" s="74">
        <f>E3+E4+E5</f>
        <v>0</v>
      </c>
      <c r="F6" s="75"/>
      <c r="G6" s="76"/>
      <c r="H6" s="77"/>
      <c r="I6" s="78"/>
      <c r="J6" s="78"/>
      <c r="K6" s="78"/>
      <c r="L6" s="77"/>
      <c r="M6" s="77"/>
      <c r="N6" s="77"/>
      <c r="O6" s="79"/>
      <c r="P6" s="80"/>
      <c r="Q6" s="81"/>
      <c r="S6" s="71">
        <f>E3+E7+E32</f>
        <v>0</v>
      </c>
      <c r="T6" s="45" t="s">
        <v>624</v>
      </c>
    </row>
    <row r="7" spans="1:20" ht="15.6" customHeight="1">
      <c r="A7" s="60"/>
      <c r="B7" s="170" t="s">
        <v>625</v>
      </c>
      <c r="C7" s="49" t="s">
        <v>626</v>
      </c>
      <c r="D7" s="50"/>
      <c r="E7" s="51">
        <f>총괄표!L29</f>
        <v>0</v>
      </c>
      <c r="F7" s="52"/>
      <c r="G7" s="82"/>
      <c r="H7" s="83"/>
      <c r="I7" s="84"/>
      <c r="J7" s="84"/>
      <c r="K7" s="84"/>
      <c r="L7" s="83"/>
      <c r="M7" s="83"/>
      <c r="N7" s="83"/>
      <c r="O7" s="85"/>
      <c r="P7" s="57"/>
      <c r="Q7" s="58"/>
      <c r="S7" s="71">
        <f>E24</f>
        <v>0</v>
      </c>
      <c r="T7" s="45" t="s">
        <v>627</v>
      </c>
    </row>
    <row r="8" spans="1:20" ht="15.6" customHeight="1">
      <c r="A8" s="60"/>
      <c r="B8" s="171"/>
      <c r="C8" s="61" t="s">
        <v>628</v>
      </c>
      <c r="D8" s="62"/>
      <c r="E8" s="63">
        <f>TRUNC(E7*I8)</f>
        <v>0</v>
      </c>
      <c r="F8" s="64"/>
      <c r="G8" s="86" t="s">
        <v>629</v>
      </c>
      <c r="H8" s="87" t="s">
        <v>630</v>
      </c>
      <c r="I8" s="88">
        <v>0.126</v>
      </c>
      <c r="J8" s="89"/>
      <c r="K8" s="89"/>
      <c r="L8" s="90"/>
      <c r="M8" s="90"/>
      <c r="N8" s="90"/>
      <c r="O8" s="91"/>
      <c r="P8" s="92"/>
      <c r="Q8" s="70"/>
      <c r="S8" s="71">
        <f>E30+E33</f>
        <v>0</v>
      </c>
      <c r="T8" s="45" t="s">
        <v>631</v>
      </c>
    </row>
    <row r="9" spans="1:20" ht="15.6" customHeight="1">
      <c r="A9" s="60" t="s">
        <v>632</v>
      </c>
      <c r="B9" s="171"/>
      <c r="C9" s="72" t="s">
        <v>623</v>
      </c>
      <c r="D9" s="73"/>
      <c r="E9" s="74">
        <f>SUM(E7:E8)</f>
        <v>0</v>
      </c>
      <c r="F9" s="75"/>
      <c r="G9" s="93"/>
      <c r="H9" s="94"/>
      <c r="I9" s="95"/>
      <c r="J9" s="96"/>
      <c r="K9" s="96"/>
      <c r="L9" s="94"/>
      <c r="M9" s="94"/>
      <c r="N9" s="94"/>
      <c r="O9" s="97"/>
      <c r="P9" s="80"/>
      <c r="Q9" s="81"/>
    </row>
    <row r="10" spans="1:20" ht="15.6" customHeight="1">
      <c r="A10" s="60"/>
      <c r="B10" s="48"/>
      <c r="C10" s="49" t="s">
        <v>633</v>
      </c>
      <c r="D10" s="50"/>
      <c r="E10" s="51">
        <f>총괄표!N29</f>
        <v>0</v>
      </c>
      <c r="F10" s="52"/>
      <c r="G10" s="82"/>
      <c r="H10" s="83"/>
      <c r="I10" s="98"/>
      <c r="J10" s="99"/>
      <c r="K10" s="99"/>
      <c r="L10" s="83"/>
      <c r="M10" s="83"/>
      <c r="N10" s="83"/>
      <c r="O10" s="85"/>
      <c r="P10" s="57"/>
      <c r="Q10" s="58"/>
    </row>
    <row r="11" spans="1:20" ht="15.6" customHeight="1">
      <c r="A11" s="60"/>
      <c r="B11" s="60"/>
      <c r="C11" s="61" t="s">
        <v>634</v>
      </c>
      <c r="D11" s="62"/>
      <c r="E11" s="63">
        <f>TRUNC(E9*I11)</f>
        <v>0</v>
      </c>
      <c r="F11" s="64"/>
      <c r="G11" s="86" t="s">
        <v>635</v>
      </c>
      <c r="H11" s="100" t="s">
        <v>630</v>
      </c>
      <c r="I11" s="101">
        <v>3.56E-2</v>
      </c>
      <c r="J11" s="89"/>
      <c r="K11" s="89"/>
      <c r="L11" s="90"/>
      <c r="M11" s="90"/>
      <c r="N11" s="90"/>
      <c r="O11" s="102"/>
      <c r="P11" s="92"/>
      <c r="Q11" s="70"/>
      <c r="T11" s="59"/>
    </row>
    <row r="12" spans="1:20" ht="15.6" customHeight="1">
      <c r="A12" s="60" t="s">
        <v>636</v>
      </c>
      <c r="B12" s="60"/>
      <c r="C12" s="61" t="s">
        <v>637</v>
      </c>
      <c r="D12" s="62"/>
      <c r="E12" s="63">
        <f>TRUNC(E9*I12)</f>
        <v>0</v>
      </c>
      <c r="F12" s="64"/>
      <c r="G12" s="86" t="s">
        <v>635</v>
      </c>
      <c r="H12" s="100" t="s">
        <v>630</v>
      </c>
      <c r="I12" s="101">
        <v>1.01E-2</v>
      </c>
      <c r="J12" s="103"/>
      <c r="K12" s="103"/>
      <c r="L12" s="90"/>
      <c r="M12" s="90"/>
      <c r="N12" s="90"/>
      <c r="O12" s="102"/>
      <c r="P12" s="92"/>
      <c r="Q12" s="70"/>
    </row>
    <row r="13" spans="1:20" ht="15.6" customHeight="1">
      <c r="A13" s="60"/>
      <c r="B13" s="60" t="s">
        <v>638</v>
      </c>
      <c r="C13" s="61" t="s">
        <v>639</v>
      </c>
      <c r="D13" s="62"/>
      <c r="E13" s="63">
        <f>TRUNC(E7*I13)</f>
        <v>0</v>
      </c>
      <c r="F13" s="64"/>
      <c r="G13" s="86" t="s">
        <v>629</v>
      </c>
      <c r="H13" s="100" t="s">
        <v>630</v>
      </c>
      <c r="I13" s="104">
        <v>3.5450000000000002E-2</v>
      </c>
      <c r="J13" s="103"/>
      <c r="K13" s="103"/>
      <c r="L13" s="90"/>
      <c r="M13" s="90"/>
      <c r="N13" s="90"/>
      <c r="O13" s="102"/>
      <c r="P13" s="92"/>
      <c r="Q13" s="70"/>
      <c r="R13" s="45" t="s">
        <v>640</v>
      </c>
      <c r="T13" s="59"/>
    </row>
    <row r="14" spans="1:20" ht="15.6" customHeight="1">
      <c r="A14" s="60"/>
      <c r="B14" s="60"/>
      <c r="C14" s="61" t="s">
        <v>641</v>
      </c>
      <c r="D14" s="62"/>
      <c r="E14" s="63">
        <f>TRUNC(E13*I14)</f>
        <v>0</v>
      </c>
      <c r="F14" s="64"/>
      <c r="G14" s="86" t="s">
        <v>642</v>
      </c>
      <c r="H14" s="100" t="s">
        <v>630</v>
      </c>
      <c r="I14" s="101">
        <v>0.1295</v>
      </c>
      <c r="J14" s="103"/>
      <c r="K14" s="103"/>
      <c r="L14" s="90"/>
      <c r="M14" s="90"/>
      <c r="N14" s="90"/>
      <c r="O14" s="102"/>
      <c r="P14" s="92"/>
      <c r="Q14" s="70"/>
      <c r="R14" s="45" t="s">
        <v>640</v>
      </c>
    </row>
    <row r="15" spans="1:20" ht="15.6" customHeight="1">
      <c r="A15" s="60"/>
      <c r="B15" s="60"/>
      <c r="C15" s="61" t="s">
        <v>643</v>
      </c>
      <c r="D15" s="62"/>
      <c r="E15" s="63">
        <f>TRUNC(E7*I15)</f>
        <v>0</v>
      </c>
      <c r="F15" s="64"/>
      <c r="G15" s="86" t="s">
        <v>629</v>
      </c>
      <c r="H15" s="100" t="s">
        <v>630</v>
      </c>
      <c r="I15" s="105">
        <v>4.4999999999999998E-2</v>
      </c>
      <c r="J15" s="103"/>
      <c r="K15" s="103"/>
      <c r="L15" s="90"/>
      <c r="M15" s="90"/>
      <c r="N15" s="90"/>
      <c r="O15" s="102"/>
      <c r="P15" s="92"/>
      <c r="Q15" s="70"/>
      <c r="R15" s="45" t="s">
        <v>640</v>
      </c>
    </row>
    <row r="16" spans="1:20" ht="15.6" customHeight="1">
      <c r="A16" s="60" t="s">
        <v>644</v>
      </c>
      <c r="B16" s="60"/>
      <c r="C16" s="61" t="s">
        <v>645</v>
      </c>
      <c r="D16" s="62"/>
      <c r="E16" s="63">
        <f>TRUNC(E7*I16)</f>
        <v>0</v>
      </c>
      <c r="F16" s="64"/>
      <c r="G16" s="86" t="s">
        <v>629</v>
      </c>
      <c r="H16" s="87" t="s">
        <v>630</v>
      </c>
      <c r="I16" s="88">
        <v>0</v>
      </c>
      <c r="J16" s="103"/>
      <c r="K16" s="103"/>
      <c r="L16" s="90"/>
      <c r="M16" s="90"/>
      <c r="N16" s="90"/>
      <c r="O16" s="102"/>
      <c r="P16" s="92"/>
      <c r="Q16" s="70"/>
      <c r="R16" s="45" t="s">
        <v>646</v>
      </c>
      <c r="T16" s="59"/>
    </row>
    <row r="17" spans="1:20" ht="15.6" customHeight="1">
      <c r="A17" s="60"/>
      <c r="B17" s="60"/>
      <c r="C17" s="61" t="s">
        <v>647</v>
      </c>
      <c r="D17" s="62"/>
      <c r="E17" s="63">
        <f>MIN(E18,E19)</f>
        <v>0</v>
      </c>
      <c r="F17" s="64"/>
      <c r="G17" s="86"/>
      <c r="H17" s="87"/>
      <c r="I17" s="106"/>
      <c r="J17" s="103"/>
      <c r="K17" s="103"/>
      <c r="L17" s="107"/>
      <c r="M17" s="107"/>
      <c r="N17" s="107"/>
      <c r="O17" s="108"/>
      <c r="P17" s="69"/>
      <c r="Q17" s="109" t="s">
        <v>648</v>
      </c>
      <c r="R17" s="45" t="s">
        <v>649</v>
      </c>
    </row>
    <row r="18" spans="1:20" ht="15.6" customHeight="1">
      <c r="A18" s="60"/>
      <c r="B18" s="60"/>
      <c r="C18" s="61" t="s">
        <v>650</v>
      </c>
      <c r="D18" s="62"/>
      <c r="E18" s="63">
        <f>(TRUNC((E6+E7)*I18+K18)*M18)</f>
        <v>0</v>
      </c>
      <c r="F18" s="64"/>
      <c r="G18" s="86" t="s">
        <v>651</v>
      </c>
      <c r="H18" s="87" t="s">
        <v>630</v>
      </c>
      <c r="I18" s="106">
        <v>2.93E-2</v>
      </c>
      <c r="J18" s="103" t="s">
        <v>652</v>
      </c>
      <c r="K18" s="110">
        <v>0</v>
      </c>
      <c r="L18" s="111" t="s">
        <v>653</v>
      </c>
      <c r="M18" s="112">
        <v>1.2</v>
      </c>
      <c r="N18" s="111"/>
      <c r="O18" s="110"/>
      <c r="P18" s="113"/>
      <c r="Q18" s="114"/>
    </row>
    <row r="19" spans="1:20" ht="15.6" customHeight="1">
      <c r="A19" s="60" t="s">
        <v>654</v>
      </c>
      <c r="B19" s="60"/>
      <c r="C19" s="61" t="s">
        <v>655</v>
      </c>
      <c r="D19" s="62"/>
      <c r="E19" s="63">
        <f>TRUNC((E6+E7+E32/1.1)*I19)+K19</f>
        <v>0</v>
      </c>
      <c r="F19" s="64"/>
      <c r="G19" s="86" t="s">
        <v>656</v>
      </c>
      <c r="H19" s="87" t="s">
        <v>630</v>
      </c>
      <c r="I19" s="106">
        <v>2.93E-2</v>
      </c>
      <c r="J19" s="103" t="s">
        <v>652</v>
      </c>
      <c r="K19" s="110">
        <v>0</v>
      </c>
      <c r="L19" s="87"/>
      <c r="M19" s="172"/>
      <c r="N19" s="173"/>
      <c r="O19" s="173"/>
      <c r="P19" s="69"/>
      <c r="Q19" s="114"/>
      <c r="T19" s="59"/>
    </row>
    <row r="20" spans="1:20" ht="15.6" customHeight="1">
      <c r="A20" s="60"/>
      <c r="B20" s="60" t="s">
        <v>657</v>
      </c>
      <c r="C20" s="61" t="s">
        <v>658</v>
      </c>
      <c r="D20" s="62"/>
      <c r="E20" s="63">
        <f>TRUNC((E6+E9)*I20)</f>
        <v>0</v>
      </c>
      <c r="F20" s="64"/>
      <c r="G20" s="86" t="s">
        <v>659</v>
      </c>
      <c r="H20" s="87" t="s">
        <v>630</v>
      </c>
      <c r="I20" s="88">
        <v>5.1999999999999998E-2</v>
      </c>
      <c r="J20" s="89"/>
      <c r="K20" s="89"/>
      <c r="L20" s="107"/>
      <c r="M20" s="107"/>
      <c r="N20" s="107"/>
      <c r="O20" s="108"/>
      <c r="P20" s="92"/>
      <c r="Q20" s="70"/>
    </row>
    <row r="21" spans="1:20" ht="15.6" customHeight="1">
      <c r="A21" s="60"/>
      <c r="B21" s="60"/>
      <c r="C21" s="61" t="s">
        <v>660</v>
      </c>
      <c r="D21" s="62"/>
      <c r="E21" s="63">
        <f>TRUNC((E6+E7+E10)*I21)</f>
        <v>0</v>
      </c>
      <c r="F21" s="64"/>
      <c r="G21" s="86"/>
      <c r="H21" s="87"/>
      <c r="I21" s="88"/>
      <c r="J21" s="89"/>
      <c r="K21" s="89"/>
      <c r="L21" s="107"/>
      <c r="M21" s="107"/>
      <c r="N21" s="107"/>
      <c r="O21" s="108"/>
      <c r="P21" s="92"/>
      <c r="Q21" s="70"/>
    </row>
    <row r="22" spans="1:20" ht="15.6" customHeight="1">
      <c r="A22" s="60"/>
      <c r="B22" s="60"/>
      <c r="C22" s="61" t="s">
        <v>661</v>
      </c>
      <c r="D22" s="62"/>
      <c r="E22" s="63">
        <f>TRUNC((E6+E7+E10)*I22)</f>
        <v>0</v>
      </c>
      <c r="F22" s="64"/>
      <c r="G22" s="86"/>
      <c r="H22" s="87"/>
      <c r="I22" s="115"/>
      <c r="J22" s="116"/>
      <c r="K22" s="116"/>
      <c r="L22" s="90"/>
      <c r="M22" s="90"/>
      <c r="N22" s="90"/>
      <c r="O22" s="102"/>
      <c r="P22" s="92"/>
      <c r="Q22" s="117"/>
    </row>
    <row r="23" spans="1:20" ht="15.6" customHeight="1">
      <c r="A23" s="60"/>
      <c r="B23" s="118"/>
      <c r="C23" s="72" t="s">
        <v>623</v>
      </c>
      <c r="D23" s="73"/>
      <c r="E23" s="74">
        <f>SUM(E10:E17,E20:E22)</f>
        <v>0</v>
      </c>
      <c r="F23" s="75"/>
      <c r="G23" s="93"/>
      <c r="H23" s="94"/>
      <c r="I23" s="95"/>
      <c r="J23" s="96"/>
      <c r="K23" s="96"/>
      <c r="L23" s="94"/>
      <c r="M23" s="94"/>
      <c r="N23" s="94"/>
      <c r="O23" s="119"/>
      <c r="P23" s="80"/>
      <c r="Q23" s="81"/>
    </row>
    <row r="24" spans="1:20" ht="15.6" customHeight="1">
      <c r="A24" s="120"/>
      <c r="B24" s="162" t="s">
        <v>662</v>
      </c>
      <c r="C24" s="163"/>
      <c r="D24" s="46"/>
      <c r="E24" s="121">
        <f>E6+E9+E23</f>
        <v>0</v>
      </c>
      <c r="F24" s="122"/>
      <c r="G24" s="123"/>
      <c r="H24" s="124"/>
      <c r="I24" s="125"/>
      <c r="J24" s="126"/>
      <c r="K24" s="126"/>
      <c r="L24" s="124"/>
      <c r="M24" s="124"/>
      <c r="N24" s="124"/>
      <c r="O24" s="127"/>
      <c r="P24" s="128"/>
      <c r="Q24" s="129"/>
    </row>
    <row r="25" spans="1:20" ht="15.6" customHeight="1">
      <c r="A25" s="161" t="s">
        <v>663</v>
      </c>
      <c r="B25" s="162"/>
      <c r="C25" s="163"/>
      <c r="D25" s="46"/>
      <c r="E25" s="121">
        <f>TRUNC(E24*I25)</f>
        <v>0</v>
      </c>
      <c r="F25" s="122"/>
      <c r="G25" s="123" t="s">
        <v>662</v>
      </c>
      <c r="H25" s="124" t="s">
        <v>630</v>
      </c>
      <c r="I25" s="125">
        <v>0.06</v>
      </c>
      <c r="J25" s="126"/>
      <c r="K25" s="126"/>
      <c r="L25" s="130"/>
      <c r="M25" s="130"/>
      <c r="N25" s="130"/>
      <c r="O25" s="127"/>
      <c r="P25" s="131"/>
      <c r="Q25" s="129"/>
    </row>
    <row r="26" spans="1:20" ht="15.6" customHeight="1">
      <c r="A26" s="161" t="s">
        <v>664</v>
      </c>
      <c r="B26" s="162"/>
      <c r="C26" s="163"/>
      <c r="D26" s="46"/>
      <c r="E26" s="121">
        <f>TRUNC((E9+E23+E25)*I26)+Q26</f>
        <v>0</v>
      </c>
      <c r="F26" s="122"/>
      <c r="G26" s="123" t="s">
        <v>665</v>
      </c>
      <c r="H26" s="124" t="s">
        <v>630</v>
      </c>
      <c r="I26" s="125">
        <v>0.15</v>
      </c>
      <c r="J26" s="126"/>
      <c r="K26" s="126"/>
      <c r="L26" s="132"/>
      <c r="M26" s="132"/>
      <c r="N26" s="132"/>
      <c r="O26" s="133"/>
      <c r="P26" s="131"/>
      <c r="Q26" s="134">
        <f>Q23-MOD(SUM(E24:E25)+INT((SUM(E24:E25)-E6)*I26+Q24/100),10000)</f>
        <v>0</v>
      </c>
    </row>
    <row r="27" spans="1:20" ht="15.6" customHeight="1">
      <c r="A27" s="161" t="s">
        <v>666</v>
      </c>
      <c r="B27" s="162"/>
      <c r="C27" s="163"/>
      <c r="D27" s="46"/>
      <c r="E27" s="121">
        <f>SUM(E24:E26)</f>
        <v>0</v>
      </c>
      <c r="F27" s="122"/>
      <c r="G27" s="123"/>
      <c r="H27" s="124"/>
      <c r="I27" s="125"/>
      <c r="J27" s="126"/>
      <c r="K27" s="126"/>
      <c r="L27" s="124"/>
      <c r="M27" s="124"/>
      <c r="N27" s="124"/>
      <c r="O27" s="135"/>
      <c r="P27" s="128"/>
      <c r="Q27" s="129"/>
    </row>
    <row r="28" spans="1:20" ht="15.6" customHeight="1">
      <c r="A28" s="161" t="s">
        <v>677</v>
      </c>
      <c r="B28" s="162"/>
      <c r="C28" s="163"/>
      <c r="D28" s="46"/>
      <c r="E28" s="121">
        <f>E27*I28*(1+(0/1095))</f>
        <v>0</v>
      </c>
      <c r="F28" s="122"/>
      <c r="G28" s="123" t="s">
        <v>678</v>
      </c>
      <c r="H28" s="124" t="s">
        <v>630</v>
      </c>
      <c r="I28" s="156">
        <v>3.64E-3</v>
      </c>
      <c r="J28" s="126"/>
      <c r="K28" s="157"/>
      <c r="L28" s="124"/>
      <c r="M28" s="124"/>
      <c r="N28" s="124"/>
      <c r="O28" s="135"/>
      <c r="P28" s="128"/>
      <c r="Q28" s="158" t="s">
        <v>679</v>
      </c>
      <c r="S28" s="159" t="s">
        <v>680</v>
      </c>
    </row>
    <row r="29" spans="1:20" ht="15.6" customHeight="1">
      <c r="A29" s="161" t="s">
        <v>667</v>
      </c>
      <c r="B29" s="162"/>
      <c r="C29" s="163"/>
      <c r="D29" s="46"/>
      <c r="E29" s="121">
        <f>TRUNC((E27+E28)*I29)</f>
        <v>0</v>
      </c>
      <c r="F29" s="122"/>
      <c r="G29" s="123" t="s">
        <v>681</v>
      </c>
      <c r="H29" s="124" t="s">
        <v>630</v>
      </c>
      <c r="I29" s="136">
        <v>0.1</v>
      </c>
      <c r="J29" s="137"/>
      <c r="K29" s="137"/>
      <c r="L29" s="130"/>
      <c r="M29" s="130"/>
      <c r="N29" s="130"/>
      <c r="O29" s="135"/>
      <c r="P29" s="131"/>
      <c r="Q29" s="129"/>
    </row>
    <row r="30" spans="1:20" ht="15.6" customHeight="1">
      <c r="A30" s="167" t="s">
        <v>668</v>
      </c>
      <c r="B30" s="168"/>
      <c r="C30" s="169"/>
      <c r="D30" s="46"/>
      <c r="E30" s="138">
        <f>TRUNC((E27+E28+E29),-3)</f>
        <v>0</v>
      </c>
      <c r="F30" s="122"/>
      <c r="G30" s="123"/>
      <c r="H30" s="124"/>
      <c r="I30" s="139"/>
      <c r="J30" s="139"/>
      <c r="K30" s="139"/>
      <c r="L30" s="124"/>
      <c r="M30" s="124"/>
      <c r="N30" s="124"/>
      <c r="O30" s="135"/>
      <c r="P30" s="128"/>
      <c r="Q30" s="129"/>
    </row>
    <row r="31" spans="1:20" ht="15.6" hidden="1" customHeight="1">
      <c r="A31" s="174" t="s">
        <v>669</v>
      </c>
      <c r="B31" s="175"/>
      <c r="C31" s="176"/>
      <c r="D31" s="46"/>
      <c r="E31" s="140"/>
      <c r="F31" s="122"/>
      <c r="G31" s="123" t="s">
        <v>670</v>
      </c>
      <c r="H31" s="124"/>
      <c r="I31" s="139"/>
      <c r="J31" s="139"/>
      <c r="K31" s="139"/>
      <c r="L31" s="124"/>
      <c r="M31" s="124"/>
      <c r="N31" s="124"/>
      <c r="O31" s="135"/>
      <c r="P31" s="128"/>
      <c r="Q31" s="134"/>
    </row>
    <row r="32" spans="1:20" ht="15.6" hidden="1" customHeight="1">
      <c r="A32" s="174" t="s">
        <v>671</v>
      </c>
      <c r="B32" s="175"/>
      <c r="C32" s="176"/>
      <c r="D32" s="46"/>
      <c r="E32" s="140"/>
      <c r="F32" s="122"/>
      <c r="G32" s="123" t="s">
        <v>670</v>
      </c>
      <c r="H32" s="124"/>
      <c r="I32" s="139"/>
      <c r="J32" s="139"/>
      <c r="K32" s="139"/>
      <c r="L32" s="124"/>
      <c r="M32" s="124"/>
      <c r="N32" s="124"/>
      <c r="O32" s="135"/>
      <c r="P32" s="128"/>
      <c r="Q32" s="134"/>
    </row>
    <row r="33" spans="1:19" ht="15.6" hidden="1" customHeight="1">
      <c r="A33" s="161" t="s">
        <v>672</v>
      </c>
      <c r="B33" s="162"/>
      <c r="C33" s="163"/>
      <c r="D33" s="46"/>
      <c r="E33" s="138">
        <f>ROUNDDOWN((E31+E32),-3)</f>
        <v>0</v>
      </c>
      <c r="F33" s="122"/>
      <c r="G33" s="123"/>
      <c r="H33" s="124"/>
      <c r="I33" s="139"/>
      <c r="J33" s="139"/>
      <c r="K33" s="139"/>
      <c r="L33" s="124"/>
      <c r="M33" s="124"/>
      <c r="N33" s="124"/>
      <c r="O33" s="135"/>
      <c r="P33" s="128"/>
      <c r="Q33" s="134" t="s">
        <v>682</v>
      </c>
    </row>
    <row r="34" spans="1:19" ht="15.6" hidden="1" customHeight="1">
      <c r="A34" s="161" t="s">
        <v>673</v>
      </c>
      <c r="B34" s="162"/>
      <c r="C34" s="163"/>
      <c r="D34" s="46"/>
      <c r="E34" s="160"/>
      <c r="F34" s="122"/>
      <c r="G34" s="123" t="s">
        <v>670</v>
      </c>
      <c r="H34" s="124"/>
      <c r="I34" s="139"/>
      <c r="J34" s="139"/>
      <c r="K34" s="139"/>
      <c r="L34" s="124"/>
      <c r="M34" s="124"/>
      <c r="N34" s="124"/>
      <c r="O34" s="135"/>
      <c r="P34" s="128"/>
      <c r="Q34" s="134"/>
    </row>
    <row r="35" spans="1:19" ht="15.6" hidden="1" customHeight="1">
      <c r="A35" s="161"/>
      <c r="B35" s="162"/>
      <c r="C35" s="163"/>
      <c r="D35" s="46"/>
      <c r="E35" s="138"/>
      <c r="F35" s="122"/>
      <c r="G35" s="123"/>
      <c r="H35" s="124"/>
      <c r="I35" s="139"/>
      <c r="J35" s="139"/>
      <c r="K35" s="139"/>
      <c r="L35" s="124"/>
      <c r="M35" s="124"/>
      <c r="N35" s="124"/>
      <c r="O35" s="135"/>
      <c r="P35" s="128"/>
      <c r="Q35" s="134"/>
    </row>
    <row r="36" spans="1:19" ht="15.6" customHeight="1">
      <c r="A36" s="167" t="s">
        <v>674</v>
      </c>
      <c r="B36" s="168"/>
      <c r="C36" s="169"/>
      <c r="D36" s="46"/>
      <c r="E36" s="141">
        <f>E30+E33+E34+E35</f>
        <v>0</v>
      </c>
      <c r="F36" s="122"/>
      <c r="G36" s="142"/>
      <c r="H36" s="143"/>
      <c r="I36" s="144"/>
      <c r="J36" s="144"/>
      <c r="K36" s="144"/>
      <c r="L36" s="143"/>
      <c r="M36" s="143"/>
      <c r="N36" s="143"/>
      <c r="O36" s="145"/>
      <c r="P36" s="128"/>
      <c r="Q36" s="129"/>
      <c r="S36" s="146" t="s">
        <v>2</v>
      </c>
    </row>
    <row r="37" spans="1:19" ht="16.350000000000001" customHeight="1">
      <c r="A37" s="147"/>
      <c r="B37" s="147"/>
      <c r="C37" s="147"/>
      <c r="D37" s="147"/>
      <c r="E37" s="148"/>
      <c r="F37" s="148"/>
      <c r="G37" s="149"/>
      <c r="H37" s="150"/>
      <c r="I37" s="150"/>
      <c r="J37" s="150"/>
      <c r="K37" s="150"/>
      <c r="L37" s="150"/>
      <c r="M37" s="150"/>
      <c r="N37" s="150"/>
      <c r="O37" s="151"/>
      <c r="P37" s="150"/>
      <c r="Q37" s="151"/>
      <c r="S37" s="71" t="s">
        <v>2</v>
      </c>
    </row>
    <row r="38" spans="1:19" s="152" customFormat="1" ht="16.5" customHeight="1">
      <c r="O38" s="153" t="s">
        <v>675</v>
      </c>
      <c r="P38" s="154"/>
      <c r="Q38" s="155" t="e">
        <f>E30/SUM(E3,E7,E10)</f>
        <v>#DIV/0!</v>
      </c>
    </row>
    <row r="39" spans="1:19" s="152" customFormat="1" ht="16.5" customHeight="1"/>
    <row r="40" spans="1:19" s="152" customFormat="1" ht="16.5" customHeight="1"/>
    <row r="41" spans="1:19" s="152" customFormat="1" ht="16.5" customHeight="1"/>
    <row r="42" spans="1:19" s="152" customFormat="1" ht="16.5" customHeight="1"/>
    <row r="43" spans="1:19" s="152" customFormat="1" ht="16.5" customHeight="1"/>
    <row r="44" spans="1:19" s="152" customFormat="1" ht="16.5" customHeight="1"/>
    <row r="45" spans="1:19" s="152" customFormat="1" ht="16.5" customHeight="1"/>
    <row r="46" spans="1:19" ht="16.5" customHeight="1"/>
    <row r="47" spans="1:19" ht="16.5" customHeight="1"/>
  </sheetData>
  <mergeCells count="22">
    <mergeCell ref="A33:C33"/>
    <mergeCell ref="A34:C34"/>
    <mergeCell ref="A35:C35"/>
    <mergeCell ref="A36:C36"/>
    <mergeCell ref="A27:C27"/>
    <mergeCell ref="A28:C28"/>
    <mergeCell ref="A29:C29"/>
    <mergeCell ref="A30:C30"/>
    <mergeCell ref="A31:C31"/>
    <mergeCell ref="A32:C32"/>
    <mergeCell ref="A26:C26"/>
    <mergeCell ref="A1:B1"/>
    <mergeCell ref="C1:G1"/>
    <mergeCell ref="I1:Q1"/>
    <mergeCell ref="A2:C2"/>
    <mergeCell ref="D2:F2"/>
    <mergeCell ref="G2:P2"/>
    <mergeCell ref="B3:B6"/>
    <mergeCell ref="B7:B9"/>
    <mergeCell ref="M19:O19"/>
    <mergeCell ref="B24:C24"/>
    <mergeCell ref="A25:C25"/>
  </mergeCells>
  <phoneticPr fontId="2" type="noConversion"/>
  <hyperlinks>
    <hyperlink ref="S28" r:id="rId1" xr:uid="{47B24173-A59A-41D9-91D8-5FBA751A8B63}"/>
  </hyperlinks>
  <printOptions horizontalCentered="1"/>
  <pageMargins left="0.73" right="0.34" top="0.91" bottom="0.22" header="0.51" footer="0.19"/>
  <pageSetup paperSize="9" scale="89" orientation="landscape" horizontalDpi="360" verticalDpi="360" r:id="rId2"/>
  <headerFooter alignWithMargins="0">
    <oddHeader>&amp;C&amp;"굴림,굵게"&amp;16공    사    원    가    계    산    서</oddHead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81"/>
  <sheetViews>
    <sheetView showZeros="0" topLeftCell="D1" zoomScaleNormal="100" workbookViewId="0">
      <pane ySplit="3" topLeftCell="A64" activePane="bottomLeft" state="frozen"/>
      <selection activeCell="D1" sqref="D1"/>
      <selection pane="bottomLeft" activeCell="F17" sqref="F17"/>
    </sheetView>
  </sheetViews>
  <sheetFormatPr defaultRowHeight="20.45" customHeight="1"/>
  <cols>
    <col min="1" max="1" width="5.77734375" style="2" hidden="1" customWidth="1"/>
    <col min="2" max="2" width="6.5546875" style="13" hidden="1" customWidth="1"/>
    <col min="3" max="3" width="13.6640625" style="13" hidden="1" customWidth="1"/>
    <col min="4" max="4" width="36.21875" style="13" customWidth="1"/>
    <col min="5" max="5" width="9.109375" style="2" hidden="1" customWidth="1"/>
    <col min="6" max="6" width="4.21875" style="18" customWidth="1"/>
    <col min="7" max="7" width="4.6640625" style="23" customWidth="1"/>
    <col min="8" max="8" width="13" style="23" customWidth="1"/>
    <col min="9" max="9" width="13.109375" style="23" customWidth="1"/>
    <col min="10" max="10" width="5.109375" style="23" hidden="1" customWidth="1"/>
    <col min="11" max="11" width="11.21875" style="23" bestFit="1" customWidth="1"/>
    <col min="12" max="12" width="11.5546875" style="23" customWidth="1"/>
    <col min="13" max="14" width="9.44140625" style="23" customWidth="1"/>
    <col min="15" max="15" width="8.77734375" style="23" hidden="1" customWidth="1"/>
    <col min="16" max="16" width="13.21875" style="23" customWidth="1"/>
    <col min="17" max="17" width="10.44140625" style="13" customWidth="1"/>
    <col min="18" max="16384" width="8.88671875" style="2"/>
  </cols>
  <sheetData>
    <row r="1" spans="1:27" ht="20.45" customHeight="1">
      <c r="A1" s="2" t="s">
        <v>597</v>
      </c>
      <c r="B1" s="13" t="s">
        <v>604</v>
      </c>
      <c r="D1" s="181" t="s">
        <v>606</v>
      </c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AA1" s="2" t="s">
        <v>108</v>
      </c>
    </row>
    <row r="2" spans="1:27" s="14" customFormat="1" ht="20.45" customHeight="1">
      <c r="A2" s="183" t="s">
        <v>39</v>
      </c>
      <c r="B2" s="183" t="s">
        <v>23</v>
      </c>
      <c r="C2" s="183" t="s">
        <v>30</v>
      </c>
      <c r="D2" s="184" t="s">
        <v>44</v>
      </c>
      <c r="E2" s="185" t="s">
        <v>24</v>
      </c>
      <c r="F2" s="185" t="s">
        <v>0</v>
      </c>
      <c r="G2" s="180" t="s">
        <v>1</v>
      </c>
      <c r="H2" s="180" t="s">
        <v>25</v>
      </c>
      <c r="I2" s="180"/>
      <c r="J2" s="180" t="s">
        <v>26</v>
      </c>
      <c r="K2" s="180"/>
      <c r="L2" s="180"/>
      <c r="M2" s="180" t="s">
        <v>27</v>
      </c>
      <c r="N2" s="180"/>
      <c r="O2" s="38"/>
      <c r="P2" s="180" t="s">
        <v>31</v>
      </c>
      <c r="Q2" s="184" t="s">
        <v>29</v>
      </c>
    </row>
    <row r="3" spans="1:27" s="14" customFormat="1" ht="20.45" customHeight="1">
      <c r="A3" s="183"/>
      <c r="B3" s="183"/>
      <c r="C3" s="183"/>
      <c r="D3" s="184"/>
      <c r="E3" s="185"/>
      <c r="F3" s="185"/>
      <c r="G3" s="180"/>
      <c r="H3" s="38" t="s">
        <v>32</v>
      </c>
      <c r="I3" s="38" t="s">
        <v>33</v>
      </c>
      <c r="J3" s="38" t="s">
        <v>1</v>
      </c>
      <c r="K3" s="38" t="s">
        <v>32</v>
      </c>
      <c r="L3" s="38" t="s">
        <v>33</v>
      </c>
      <c r="M3" s="38" t="s">
        <v>34</v>
      </c>
      <c r="N3" s="38" t="s">
        <v>33</v>
      </c>
      <c r="O3" s="38" t="s">
        <v>35</v>
      </c>
      <c r="P3" s="180"/>
      <c r="Q3" s="184"/>
    </row>
    <row r="4" spans="1:27" ht="20.45" customHeight="1">
      <c r="B4" s="13" t="s">
        <v>354</v>
      </c>
      <c r="D4" s="177" t="s">
        <v>676</v>
      </c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9"/>
    </row>
    <row r="5" spans="1:27" ht="20.45" customHeight="1">
      <c r="B5" s="13" t="s">
        <v>598</v>
      </c>
      <c r="D5" s="12" t="s">
        <v>599</v>
      </c>
      <c r="E5" s="15"/>
      <c r="F5" s="19" t="s">
        <v>332</v>
      </c>
      <c r="G5" s="25">
        <v>1</v>
      </c>
      <c r="H5" s="25">
        <f>총괄표!I55</f>
        <v>0</v>
      </c>
      <c r="I5" s="25">
        <f>G5*H5</f>
        <v>0</v>
      </c>
      <c r="J5" s="25"/>
      <c r="K5" s="25">
        <f>총괄표!L55</f>
        <v>0</v>
      </c>
      <c r="L5" s="25">
        <f>G5*K5</f>
        <v>0</v>
      </c>
      <c r="M5" s="25">
        <f>총괄표!N55</f>
        <v>0</v>
      </c>
      <c r="N5" s="25">
        <f>G5*M5</f>
        <v>0</v>
      </c>
      <c r="O5" s="25" t="str">
        <f>IF((H5+K5+M5)=0, "", (H5+K5+M5))</f>
        <v/>
      </c>
      <c r="P5" s="25">
        <f>SUM(I5,L5,N5)</f>
        <v>0</v>
      </c>
      <c r="Q5" s="12" t="s">
        <v>2</v>
      </c>
    </row>
    <row r="6" spans="1:27" ht="20.45" customHeight="1">
      <c r="D6" s="12"/>
      <c r="E6" s="15"/>
      <c r="F6" s="19"/>
      <c r="G6" s="25"/>
      <c r="H6" s="25"/>
      <c r="I6" s="25"/>
      <c r="J6" s="25"/>
      <c r="K6" s="25"/>
      <c r="L6" s="25"/>
      <c r="M6" s="25"/>
      <c r="N6" s="25"/>
      <c r="O6" s="25"/>
      <c r="P6" s="25"/>
      <c r="Q6" s="12"/>
    </row>
    <row r="7" spans="1:27" ht="20.45" customHeight="1">
      <c r="D7" s="12"/>
      <c r="E7" s="15"/>
      <c r="F7" s="19"/>
      <c r="G7" s="25"/>
      <c r="H7" s="25"/>
      <c r="I7" s="25"/>
      <c r="J7" s="25"/>
      <c r="K7" s="25"/>
      <c r="L7" s="25"/>
      <c r="M7" s="25"/>
      <c r="N7" s="25"/>
      <c r="O7" s="25"/>
      <c r="P7" s="25"/>
      <c r="Q7" s="12"/>
    </row>
    <row r="8" spans="1:27" ht="20.45" customHeight="1">
      <c r="D8" s="12"/>
      <c r="E8" s="15"/>
      <c r="F8" s="19"/>
      <c r="G8" s="25"/>
      <c r="H8" s="25"/>
      <c r="I8" s="25"/>
      <c r="J8" s="25"/>
      <c r="K8" s="25"/>
      <c r="L8" s="25"/>
      <c r="M8" s="25"/>
      <c r="N8" s="25"/>
      <c r="O8" s="25"/>
      <c r="P8" s="25"/>
      <c r="Q8" s="12"/>
    </row>
    <row r="9" spans="1:27" ht="20.45" customHeight="1">
      <c r="D9" s="12"/>
      <c r="E9" s="15"/>
      <c r="F9" s="19"/>
      <c r="G9" s="25"/>
      <c r="H9" s="25"/>
      <c r="I9" s="25"/>
      <c r="J9" s="25"/>
      <c r="K9" s="25"/>
      <c r="L9" s="25"/>
      <c r="M9" s="25"/>
      <c r="N9" s="25"/>
      <c r="O9" s="25"/>
      <c r="P9" s="25"/>
      <c r="Q9" s="12"/>
    </row>
    <row r="10" spans="1:27" ht="20.45" customHeight="1">
      <c r="D10" s="12"/>
      <c r="E10" s="15"/>
      <c r="F10" s="19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12"/>
    </row>
    <row r="11" spans="1:27" ht="20.45" customHeight="1">
      <c r="D11" s="12"/>
      <c r="E11" s="15"/>
      <c r="F11" s="19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12"/>
    </row>
    <row r="12" spans="1:27" ht="20.45" customHeight="1">
      <c r="D12" s="12"/>
      <c r="E12" s="15"/>
      <c r="F12" s="19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12"/>
    </row>
    <row r="13" spans="1:27" ht="20.45" customHeight="1">
      <c r="D13" s="12"/>
      <c r="E13" s="15"/>
      <c r="F13" s="19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12"/>
    </row>
    <row r="14" spans="1:27" ht="20.45" customHeight="1">
      <c r="D14" s="12"/>
      <c r="E14" s="15"/>
      <c r="F14" s="19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12"/>
    </row>
    <row r="15" spans="1:27" ht="20.45" customHeight="1">
      <c r="D15" s="12"/>
      <c r="E15" s="15"/>
      <c r="F15" s="19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12"/>
    </row>
    <row r="16" spans="1:27" ht="20.45" customHeight="1">
      <c r="D16" s="12"/>
      <c r="E16" s="15"/>
      <c r="F16" s="19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12"/>
    </row>
    <row r="17" spans="2:17" ht="20.45" customHeight="1">
      <c r="D17" s="12"/>
      <c r="E17" s="15"/>
      <c r="F17" s="19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12"/>
    </row>
    <row r="18" spans="2:17" ht="20.45" customHeight="1">
      <c r="D18" s="12"/>
      <c r="E18" s="15"/>
      <c r="F18" s="19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12"/>
    </row>
    <row r="19" spans="2:17" ht="20.45" customHeight="1">
      <c r="D19" s="12"/>
      <c r="E19" s="15"/>
      <c r="F19" s="19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12"/>
    </row>
    <row r="20" spans="2:17" ht="20.45" customHeight="1">
      <c r="D20" s="12"/>
      <c r="E20" s="15"/>
      <c r="F20" s="19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12"/>
    </row>
    <row r="21" spans="2:17" ht="20.45" customHeight="1">
      <c r="D21" s="12"/>
      <c r="E21" s="15"/>
      <c r="F21" s="19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12"/>
    </row>
    <row r="22" spans="2:17" ht="20.45" customHeight="1">
      <c r="D22" s="12"/>
      <c r="E22" s="15"/>
      <c r="F22" s="19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12"/>
    </row>
    <row r="23" spans="2:17" ht="20.45" customHeight="1">
      <c r="D23" s="12"/>
      <c r="E23" s="15"/>
      <c r="F23" s="19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12"/>
    </row>
    <row r="24" spans="2:17" ht="20.45" customHeight="1">
      <c r="D24" s="12"/>
      <c r="E24" s="15"/>
      <c r="F24" s="19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12"/>
    </row>
    <row r="25" spans="2:17" ht="20.45" customHeight="1">
      <c r="D25" s="12"/>
      <c r="E25" s="15"/>
      <c r="F25" s="19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12"/>
    </row>
    <row r="26" spans="2:17" ht="20.45" customHeight="1">
      <c r="D26" s="12"/>
      <c r="E26" s="15"/>
      <c r="F26" s="19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12"/>
    </row>
    <row r="27" spans="2:17" ht="20.45" customHeight="1">
      <c r="D27" s="12"/>
      <c r="E27" s="15"/>
      <c r="F27" s="19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12"/>
    </row>
    <row r="28" spans="2:17" ht="20.45" customHeight="1">
      <c r="D28" s="12"/>
      <c r="E28" s="15"/>
      <c r="F28" s="19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12"/>
    </row>
    <row r="29" spans="2:17" ht="20.45" customHeight="1">
      <c r="C29" s="13" t="s">
        <v>600</v>
      </c>
      <c r="D29" s="12" t="s">
        <v>487</v>
      </c>
      <c r="E29" s="15"/>
      <c r="F29" s="19"/>
      <c r="G29" s="25"/>
      <c r="H29" s="25"/>
      <c r="I29" s="25">
        <f>TRUNC(SUM(I4:I28))</f>
        <v>0</v>
      </c>
      <c r="J29" s="25"/>
      <c r="K29" s="25"/>
      <c r="L29" s="25">
        <f>TRUNC(SUM(L4:L28))</f>
        <v>0</v>
      </c>
      <c r="M29" s="25"/>
      <c r="N29" s="25">
        <f>TRUNC(SUM(N4:N28))</f>
        <v>0</v>
      </c>
      <c r="O29" s="25" t="str">
        <f>IF((H29+K29+M29)=0, "", (H29+K29+M29))</f>
        <v/>
      </c>
      <c r="P29" s="25">
        <f>TRUNC(SUM(P4:P28))</f>
        <v>0</v>
      </c>
      <c r="Q29" s="12"/>
    </row>
    <row r="30" spans="2:17" ht="20.45" customHeight="1">
      <c r="B30" s="13" t="s">
        <v>354</v>
      </c>
      <c r="D30" s="177" t="s">
        <v>599</v>
      </c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O30" s="178"/>
      <c r="P30" s="178"/>
      <c r="Q30" s="179"/>
    </row>
    <row r="31" spans="2:17" ht="20.45" customHeight="1">
      <c r="B31" s="13" t="s">
        <v>601</v>
      </c>
      <c r="D31" s="12" t="s">
        <v>602</v>
      </c>
      <c r="E31" s="15"/>
      <c r="F31" s="19" t="s">
        <v>332</v>
      </c>
      <c r="G31" s="25">
        <v>1</v>
      </c>
      <c r="H31" s="25">
        <f>총괄표!I81</f>
        <v>0</v>
      </c>
      <c r="I31" s="25">
        <f>G31*H31</f>
        <v>0</v>
      </c>
      <c r="J31" s="25"/>
      <c r="K31" s="25">
        <f>총괄표!L81</f>
        <v>0</v>
      </c>
      <c r="L31" s="25">
        <f>G31*K31</f>
        <v>0</v>
      </c>
      <c r="M31" s="25">
        <f>총괄표!N81</f>
        <v>0</v>
      </c>
      <c r="N31" s="25">
        <f>G31*M31</f>
        <v>0</v>
      </c>
      <c r="O31" s="25" t="str">
        <f>IF((H31+K31+M31)=0, "", (H31+K31+M31))</f>
        <v/>
      </c>
      <c r="P31" s="25">
        <f>SUM(I31,L31,N31)</f>
        <v>0</v>
      </c>
      <c r="Q31" s="12"/>
    </row>
    <row r="32" spans="2:17" ht="20.45" customHeight="1">
      <c r="D32" s="12"/>
      <c r="E32" s="15"/>
      <c r="F32" s="19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12"/>
    </row>
    <row r="33" spans="4:17" ht="20.45" customHeight="1">
      <c r="D33" s="12"/>
      <c r="E33" s="15"/>
      <c r="F33" s="19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12"/>
    </row>
    <row r="34" spans="4:17" ht="20.45" customHeight="1">
      <c r="D34" s="12"/>
      <c r="E34" s="15"/>
      <c r="F34" s="19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12"/>
    </row>
    <row r="35" spans="4:17" ht="20.45" customHeight="1">
      <c r="D35" s="12"/>
      <c r="E35" s="15"/>
      <c r="F35" s="19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12"/>
    </row>
    <row r="36" spans="4:17" ht="20.45" customHeight="1">
      <c r="D36" s="12"/>
      <c r="E36" s="15"/>
      <c r="F36" s="19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12"/>
    </row>
    <row r="37" spans="4:17" ht="20.45" customHeight="1">
      <c r="D37" s="12"/>
      <c r="E37" s="15"/>
      <c r="F37" s="19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12"/>
    </row>
    <row r="38" spans="4:17" ht="20.45" customHeight="1">
      <c r="D38" s="12"/>
      <c r="E38" s="15"/>
      <c r="F38" s="19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12"/>
    </row>
    <row r="39" spans="4:17" ht="20.45" customHeight="1">
      <c r="D39" s="12"/>
      <c r="E39" s="15"/>
      <c r="F39" s="19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12"/>
    </row>
    <row r="40" spans="4:17" ht="20.45" customHeight="1">
      <c r="D40" s="12"/>
      <c r="E40" s="15"/>
      <c r="F40" s="19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12"/>
    </row>
    <row r="41" spans="4:17" ht="20.45" customHeight="1">
      <c r="D41" s="12"/>
      <c r="E41" s="15"/>
      <c r="F41" s="19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12"/>
    </row>
    <row r="42" spans="4:17" ht="20.45" customHeight="1">
      <c r="D42" s="12"/>
      <c r="E42" s="15"/>
      <c r="F42" s="19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12"/>
    </row>
    <row r="43" spans="4:17" ht="20.45" customHeight="1">
      <c r="D43" s="12"/>
      <c r="E43" s="15"/>
      <c r="F43" s="19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12"/>
    </row>
    <row r="44" spans="4:17" ht="20.45" customHeight="1">
      <c r="D44" s="12"/>
      <c r="E44" s="15"/>
      <c r="F44" s="19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12"/>
    </row>
    <row r="45" spans="4:17" ht="20.45" customHeight="1">
      <c r="D45" s="12"/>
      <c r="E45" s="15"/>
      <c r="F45" s="19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12"/>
    </row>
    <row r="46" spans="4:17" ht="20.45" customHeight="1">
      <c r="D46" s="12"/>
      <c r="E46" s="15"/>
      <c r="F46" s="19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12"/>
    </row>
    <row r="47" spans="4:17" ht="20.45" customHeight="1">
      <c r="D47" s="12"/>
      <c r="E47" s="15"/>
      <c r="F47" s="19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12"/>
    </row>
    <row r="48" spans="4:17" ht="20.45" customHeight="1">
      <c r="D48" s="12"/>
      <c r="E48" s="15"/>
      <c r="F48" s="19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12"/>
    </row>
    <row r="49" spans="2:17" ht="20.45" customHeight="1">
      <c r="D49" s="12"/>
      <c r="E49" s="15"/>
      <c r="F49" s="19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12"/>
    </row>
    <row r="50" spans="2:17" ht="20.45" customHeight="1">
      <c r="D50" s="12"/>
      <c r="E50" s="15"/>
      <c r="F50" s="19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12"/>
    </row>
    <row r="51" spans="2:17" ht="20.45" customHeight="1">
      <c r="D51" s="12"/>
      <c r="E51" s="15"/>
      <c r="F51" s="19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12"/>
    </row>
    <row r="52" spans="2:17" ht="20.45" customHeight="1">
      <c r="D52" s="12"/>
      <c r="E52" s="15"/>
      <c r="F52" s="19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12"/>
    </row>
    <row r="53" spans="2:17" ht="20.45" customHeight="1">
      <c r="D53" s="12"/>
      <c r="E53" s="15"/>
      <c r="F53" s="19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12"/>
    </row>
    <row r="54" spans="2:17" ht="20.45" customHeight="1">
      <c r="D54" s="12"/>
      <c r="E54" s="15"/>
      <c r="F54" s="19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12"/>
    </row>
    <row r="55" spans="2:17" ht="20.45" customHeight="1">
      <c r="B55" s="13" t="s">
        <v>598</v>
      </c>
      <c r="C55" s="13" t="s">
        <v>600</v>
      </c>
      <c r="D55" s="12" t="s">
        <v>487</v>
      </c>
      <c r="E55" s="15"/>
      <c r="F55" s="19"/>
      <c r="G55" s="25"/>
      <c r="H55" s="25"/>
      <c r="I55" s="25">
        <f>TRUNC(SUM(I30:I54))</f>
        <v>0</v>
      </c>
      <c r="J55" s="25"/>
      <c r="K55" s="25"/>
      <c r="L55" s="25">
        <f>TRUNC(SUM(L30:L54))</f>
        <v>0</v>
      </c>
      <c r="M55" s="25"/>
      <c r="N55" s="25">
        <f>TRUNC(SUM(N30:N54))</f>
        <v>0</v>
      </c>
      <c r="O55" s="25" t="str">
        <f>IF((H55+K55+M55)=0, "", (H55+K55+M55))</f>
        <v/>
      </c>
      <c r="P55" s="25">
        <f>TRUNC(SUM(P30:P54))</f>
        <v>0</v>
      </c>
      <c r="Q55" s="12"/>
    </row>
    <row r="56" spans="2:17" ht="20.45" customHeight="1">
      <c r="B56" s="13" t="s">
        <v>354</v>
      </c>
      <c r="D56" s="177" t="s">
        <v>603</v>
      </c>
      <c r="E56" s="178"/>
      <c r="F56" s="178"/>
      <c r="G56" s="178"/>
      <c r="H56" s="178"/>
      <c r="I56" s="178"/>
      <c r="J56" s="178"/>
      <c r="K56" s="178"/>
      <c r="L56" s="178"/>
      <c r="M56" s="178"/>
      <c r="N56" s="178"/>
      <c r="O56" s="178"/>
      <c r="P56" s="178"/>
      <c r="Q56" s="179"/>
    </row>
    <row r="57" spans="2:17" ht="20.45" customHeight="1">
      <c r="B57" s="13" t="s">
        <v>593</v>
      </c>
      <c r="D57" s="12" t="s">
        <v>114</v>
      </c>
      <c r="E57" s="15"/>
      <c r="F57" s="19" t="s">
        <v>332</v>
      </c>
      <c r="G57" s="25">
        <v>1</v>
      </c>
      <c r="H57" s="25">
        <f>내역서!I24</f>
        <v>0</v>
      </c>
      <c r="I57" s="25">
        <f>G57*H57</f>
        <v>0</v>
      </c>
      <c r="J57" s="25"/>
      <c r="K57" s="25">
        <f>내역서!L24</f>
        <v>0</v>
      </c>
      <c r="L57" s="25">
        <f>G57*K57</f>
        <v>0</v>
      </c>
      <c r="M57" s="25">
        <f>내역서!N24</f>
        <v>0</v>
      </c>
      <c r="N57" s="25">
        <f>G57*M57</f>
        <v>0</v>
      </c>
      <c r="O57" s="25" t="str">
        <f>IF((H57+K57+M57)=0, "", (H57+K57+M57))</f>
        <v/>
      </c>
      <c r="P57" s="25">
        <f>SUM(I57,L57,N57)</f>
        <v>0</v>
      </c>
      <c r="Q57" s="12"/>
    </row>
    <row r="58" spans="2:17" ht="20.45" customHeight="1">
      <c r="B58" s="13" t="s">
        <v>594</v>
      </c>
      <c r="D58" s="12" t="s">
        <v>115</v>
      </c>
      <c r="E58" s="15"/>
      <c r="F58" s="19" t="s">
        <v>332</v>
      </c>
      <c r="G58" s="25">
        <v>1</v>
      </c>
      <c r="H58" s="25">
        <f>내역서!I50</f>
        <v>0</v>
      </c>
      <c r="I58" s="25">
        <f>G58*H58</f>
        <v>0</v>
      </c>
      <c r="J58" s="25"/>
      <c r="K58" s="25">
        <f>내역서!L50</f>
        <v>0</v>
      </c>
      <c r="L58" s="25">
        <f>G58*K58</f>
        <v>0</v>
      </c>
      <c r="M58" s="25">
        <f>내역서!N50</f>
        <v>0</v>
      </c>
      <c r="N58" s="25">
        <f>G58*M58</f>
        <v>0</v>
      </c>
      <c r="O58" s="25" t="str">
        <f>IF((H58+K58+M58)=0, "", (H58+K58+M58))</f>
        <v/>
      </c>
      <c r="P58" s="25">
        <f>SUM(I58,L58,N58)</f>
        <v>0</v>
      </c>
      <c r="Q58" s="12"/>
    </row>
    <row r="59" spans="2:17" ht="20.45" customHeight="1">
      <c r="D59" s="12"/>
      <c r="E59" s="15"/>
      <c r="F59" s="19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12"/>
    </row>
    <row r="60" spans="2:17" ht="20.45" customHeight="1">
      <c r="D60" s="12"/>
      <c r="E60" s="15"/>
      <c r="F60" s="19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12"/>
    </row>
    <row r="61" spans="2:17" ht="20.45" customHeight="1">
      <c r="D61" s="12"/>
      <c r="E61" s="15"/>
      <c r="F61" s="19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12"/>
    </row>
    <row r="62" spans="2:17" ht="20.45" customHeight="1">
      <c r="D62" s="12"/>
      <c r="E62" s="15"/>
      <c r="F62" s="19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12"/>
    </row>
    <row r="63" spans="2:17" ht="20.45" customHeight="1">
      <c r="D63" s="12"/>
      <c r="E63" s="15"/>
      <c r="F63" s="19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12"/>
    </row>
    <row r="64" spans="2:17" ht="20.45" customHeight="1">
      <c r="D64" s="12"/>
      <c r="E64" s="15"/>
      <c r="F64" s="19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12"/>
    </row>
    <row r="65" spans="4:17" ht="20.45" customHeight="1">
      <c r="D65" s="12"/>
      <c r="E65" s="15"/>
      <c r="F65" s="19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12"/>
    </row>
    <row r="66" spans="4:17" ht="20.45" customHeight="1">
      <c r="D66" s="12"/>
      <c r="E66" s="15"/>
      <c r="F66" s="19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12"/>
    </row>
    <row r="67" spans="4:17" ht="20.45" customHeight="1">
      <c r="D67" s="12"/>
      <c r="E67" s="15"/>
      <c r="F67" s="19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12"/>
    </row>
    <row r="68" spans="4:17" ht="20.45" customHeight="1">
      <c r="D68" s="12"/>
      <c r="E68" s="15"/>
      <c r="F68" s="19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12"/>
    </row>
    <row r="69" spans="4:17" ht="20.45" customHeight="1">
      <c r="D69" s="12"/>
      <c r="E69" s="15"/>
      <c r="F69" s="19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12"/>
    </row>
    <row r="70" spans="4:17" ht="20.45" customHeight="1">
      <c r="D70" s="12"/>
      <c r="E70" s="15"/>
      <c r="F70" s="19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12"/>
    </row>
    <row r="71" spans="4:17" ht="20.45" customHeight="1">
      <c r="D71" s="12"/>
      <c r="E71" s="15"/>
      <c r="F71" s="19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12"/>
    </row>
    <row r="72" spans="4:17" ht="20.45" customHeight="1">
      <c r="D72" s="12"/>
      <c r="E72" s="15"/>
      <c r="F72" s="19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12"/>
    </row>
    <row r="73" spans="4:17" ht="20.45" customHeight="1">
      <c r="D73" s="12"/>
      <c r="E73" s="15"/>
      <c r="F73" s="19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12"/>
    </row>
    <row r="74" spans="4:17" ht="20.45" customHeight="1">
      <c r="D74" s="12"/>
      <c r="E74" s="15"/>
      <c r="F74" s="19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12"/>
    </row>
    <row r="75" spans="4:17" ht="20.45" customHeight="1">
      <c r="D75" s="12"/>
      <c r="E75" s="15"/>
      <c r="F75" s="19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12"/>
    </row>
    <row r="76" spans="4:17" ht="20.45" customHeight="1">
      <c r="D76" s="12"/>
      <c r="E76" s="15"/>
      <c r="F76" s="19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12"/>
    </row>
    <row r="77" spans="4:17" ht="20.45" customHeight="1">
      <c r="D77" s="12"/>
      <c r="E77" s="15"/>
      <c r="F77" s="19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12"/>
    </row>
    <row r="78" spans="4:17" ht="20.45" customHeight="1">
      <c r="D78" s="12"/>
      <c r="E78" s="15"/>
      <c r="F78" s="19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12"/>
    </row>
    <row r="79" spans="4:17" ht="20.45" customHeight="1">
      <c r="D79" s="12"/>
      <c r="E79" s="15"/>
      <c r="F79" s="19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12"/>
    </row>
    <row r="80" spans="4:17" ht="20.45" customHeight="1">
      <c r="D80" s="12"/>
      <c r="E80" s="15"/>
      <c r="F80" s="19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12"/>
    </row>
    <row r="81" spans="2:17" ht="20.45" customHeight="1">
      <c r="B81" s="13" t="s">
        <v>601</v>
      </c>
      <c r="C81" s="13" t="s">
        <v>600</v>
      </c>
      <c r="D81" s="12" t="s">
        <v>487</v>
      </c>
      <c r="E81" s="15"/>
      <c r="F81" s="19"/>
      <c r="G81" s="25"/>
      <c r="H81" s="25"/>
      <c r="I81" s="25">
        <f>TRUNC(SUM(I56:I80))</f>
        <v>0</v>
      </c>
      <c r="J81" s="25"/>
      <c r="K81" s="25"/>
      <c r="L81" s="25">
        <f>TRUNC(SUM(L56:L80))</f>
        <v>0</v>
      </c>
      <c r="M81" s="25"/>
      <c r="N81" s="25">
        <f>TRUNC(SUM(N56:N80))</f>
        <v>0</v>
      </c>
      <c r="O81" s="25" t="str">
        <f>IF((H81+K81+M81)=0, "", (H81+K81+M81))</f>
        <v/>
      </c>
      <c r="P81" s="25">
        <f>TRUNC(SUM(P56:P80))</f>
        <v>0</v>
      </c>
      <c r="Q81" s="12"/>
    </row>
  </sheetData>
  <mergeCells count="16">
    <mergeCell ref="D1:Q1"/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  <mergeCell ref="D4:Q4"/>
    <mergeCell ref="D30:Q30"/>
    <mergeCell ref="D56:Q56"/>
    <mergeCell ref="J2:L2"/>
    <mergeCell ref="M2:N2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50"/>
  <sheetViews>
    <sheetView showZeros="0" tabSelected="1" workbookViewId="0">
      <pane ySplit="3" topLeftCell="A31" activePane="bottomLeft" state="frozen"/>
      <selection activeCell="D4" sqref="D4:Q4"/>
      <selection pane="bottomLeft" activeCell="G48" sqref="G48"/>
    </sheetView>
  </sheetViews>
  <sheetFormatPr defaultRowHeight="23.1" customHeight="1"/>
  <cols>
    <col min="1" max="1" width="12.109375" style="13" hidden="1" customWidth="1"/>
    <col min="2" max="2" width="17.44140625" style="13" hidden="1" customWidth="1"/>
    <col min="3" max="3" width="20.6640625" style="13" hidden="1" customWidth="1"/>
    <col min="4" max="4" width="24.33203125" style="13" customWidth="1"/>
    <col min="5" max="5" width="25.33203125" style="13" customWidth="1"/>
    <col min="6" max="6" width="4.21875" style="18" customWidth="1"/>
    <col min="7" max="7" width="10" style="2" customWidth="1"/>
    <col min="8" max="8" width="13" style="23" customWidth="1"/>
    <col min="9" max="9" width="13.21875" style="23" customWidth="1"/>
    <col min="10" max="10" width="5.5546875" style="23" hidden="1" customWidth="1"/>
    <col min="11" max="11" width="10.44140625" style="23" customWidth="1"/>
    <col min="12" max="12" width="11.77734375" style="23" customWidth="1"/>
    <col min="13" max="13" width="8.44140625" style="23" customWidth="1"/>
    <col min="14" max="14" width="9.109375" style="23" customWidth="1"/>
    <col min="15" max="15" width="6" style="23" hidden="1" customWidth="1"/>
    <col min="16" max="16" width="13" style="23" customWidth="1"/>
    <col min="17" max="17" width="11.109375" style="13" customWidth="1"/>
    <col min="18" max="26" width="8.88671875" style="2"/>
    <col min="27" max="31" width="11.77734375" style="23" customWidth="1"/>
    <col min="32" max="16384" width="8.88671875" style="2"/>
  </cols>
  <sheetData>
    <row r="1" spans="1:31" ht="23.1" customHeight="1">
      <c r="A1" s="13" t="s">
        <v>597</v>
      </c>
      <c r="B1" s="13" t="s">
        <v>322</v>
      </c>
      <c r="D1" s="187" t="s">
        <v>606</v>
      </c>
      <c r="E1" s="188"/>
      <c r="F1" s="188"/>
      <c r="G1" s="188"/>
      <c r="H1" s="188"/>
      <c r="I1" s="188"/>
      <c r="J1" s="188"/>
      <c r="K1" s="188"/>
      <c r="L1" s="188"/>
      <c r="M1" s="188"/>
      <c r="N1" s="188"/>
      <c r="W1" s="186" t="s">
        <v>51</v>
      </c>
      <c r="X1" s="186"/>
      <c r="Y1" s="186"/>
      <c r="Z1" s="18"/>
      <c r="AA1" s="18" t="s">
        <v>56</v>
      </c>
      <c r="AB1" s="18"/>
      <c r="AC1" s="18"/>
      <c r="AD1" s="18"/>
      <c r="AE1" s="18"/>
    </row>
    <row r="2" spans="1:31" s="14" customFormat="1" ht="23.1" customHeight="1">
      <c r="A2" s="183" t="s">
        <v>38</v>
      </c>
      <c r="B2" s="183" t="s">
        <v>23</v>
      </c>
      <c r="C2" s="183" t="s">
        <v>19</v>
      </c>
      <c r="D2" s="184" t="s">
        <v>45</v>
      </c>
      <c r="E2" s="184" t="s">
        <v>46</v>
      </c>
      <c r="F2" s="185" t="s">
        <v>0</v>
      </c>
      <c r="G2" s="185" t="s">
        <v>1</v>
      </c>
      <c r="H2" s="180" t="s">
        <v>25</v>
      </c>
      <c r="I2" s="180"/>
      <c r="J2" s="180" t="s">
        <v>26</v>
      </c>
      <c r="K2" s="180"/>
      <c r="L2" s="180"/>
      <c r="M2" s="180" t="s">
        <v>27</v>
      </c>
      <c r="N2" s="180"/>
      <c r="O2" s="38"/>
      <c r="P2" s="180" t="s">
        <v>31</v>
      </c>
      <c r="Q2" s="184" t="s">
        <v>29</v>
      </c>
      <c r="W2" s="14" t="s">
        <v>52</v>
      </c>
      <c r="X2" s="14" t="s">
        <v>53</v>
      </c>
      <c r="Y2" s="14" t="s">
        <v>54</v>
      </c>
      <c r="Z2" s="14" t="s">
        <v>55</v>
      </c>
      <c r="AA2" s="27" t="s">
        <v>78</v>
      </c>
      <c r="AB2" s="27" t="s">
        <v>77</v>
      </c>
      <c r="AC2" s="27" t="s">
        <v>57</v>
      </c>
      <c r="AD2" s="27" t="s">
        <v>59</v>
      </c>
      <c r="AE2" s="27" t="s">
        <v>58</v>
      </c>
    </row>
    <row r="3" spans="1:31" s="14" customFormat="1" ht="23.1" customHeight="1">
      <c r="A3" s="183"/>
      <c r="B3" s="183"/>
      <c r="C3" s="183"/>
      <c r="D3" s="184"/>
      <c r="E3" s="184"/>
      <c r="F3" s="185"/>
      <c r="G3" s="185"/>
      <c r="H3" s="38" t="s">
        <v>32</v>
      </c>
      <c r="I3" s="38" t="s">
        <v>33</v>
      </c>
      <c r="J3" s="38" t="s">
        <v>1</v>
      </c>
      <c r="K3" s="38" t="s">
        <v>32</v>
      </c>
      <c r="L3" s="38" t="s">
        <v>33</v>
      </c>
      <c r="M3" s="38" t="s">
        <v>34</v>
      </c>
      <c r="N3" s="38" t="s">
        <v>33</v>
      </c>
      <c r="O3" s="38" t="s">
        <v>35</v>
      </c>
      <c r="P3" s="180"/>
      <c r="Q3" s="184"/>
      <c r="W3" s="2"/>
      <c r="X3" s="2"/>
      <c r="Y3" s="2"/>
      <c r="Z3" s="2"/>
      <c r="AA3" s="23"/>
      <c r="AB3" s="23"/>
      <c r="AC3" s="23"/>
      <c r="AD3" s="23">
        <f>IF(옵션!$C$11 =0, "1", 옵션!$C$11)</f>
        <v>1</v>
      </c>
      <c r="AE3" s="23">
        <f>IF(옵션!$C$12 =0, "1", 옵션!$C$12)</f>
        <v>1</v>
      </c>
    </row>
    <row r="4" spans="1:31" ht="23.1" customHeight="1">
      <c r="B4" s="13" t="s">
        <v>354</v>
      </c>
      <c r="D4" s="177" t="s">
        <v>595</v>
      </c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9"/>
    </row>
    <row r="5" spans="1:31" ht="23.1" customHeight="1">
      <c r="A5" s="13" t="s">
        <v>308</v>
      </c>
      <c r="B5" s="13" t="s">
        <v>593</v>
      </c>
      <c r="C5" s="13" t="s">
        <v>242</v>
      </c>
      <c r="D5" s="12" t="s">
        <v>240</v>
      </c>
      <c r="E5" s="12" t="s">
        <v>243</v>
      </c>
      <c r="F5" s="19" t="s">
        <v>168</v>
      </c>
      <c r="G5" s="15">
        <v>22</v>
      </c>
      <c r="H5" s="25"/>
      <c r="I5" s="40"/>
      <c r="J5" s="25"/>
      <c r="K5" s="25"/>
      <c r="L5" s="40"/>
      <c r="M5" s="25"/>
      <c r="N5" s="40"/>
      <c r="O5" s="25" t="str">
        <f t="shared" ref="O5:O17" si="0">IF((H5+K5+M5)=0, "", (H5+K5+M5))</f>
        <v/>
      </c>
      <c r="P5" s="25">
        <f t="shared" ref="P5:P17" si="1">SUM(I5,L5,N5)</f>
        <v>0</v>
      </c>
      <c r="Q5" s="12"/>
    </row>
    <row r="6" spans="1:31" ht="23.1" customHeight="1">
      <c r="A6" s="13" t="s">
        <v>310</v>
      </c>
      <c r="B6" s="13" t="s">
        <v>593</v>
      </c>
      <c r="C6" s="13" t="s">
        <v>246</v>
      </c>
      <c r="D6" s="12" t="s">
        <v>240</v>
      </c>
      <c r="E6" s="12" t="s">
        <v>247</v>
      </c>
      <c r="F6" s="19" t="s">
        <v>168</v>
      </c>
      <c r="G6" s="15">
        <v>28</v>
      </c>
      <c r="H6" s="25"/>
      <c r="I6" s="40"/>
      <c r="J6" s="25"/>
      <c r="K6" s="25"/>
      <c r="L6" s="40"/>
      <c r="M6" s="25"/>
      <c r="N6" s="40"/>
      <c r="O6" s="25" t="str">
        <f t="shared" si="0"/>
        <v/>
      </c>
      <c r="P6" s="25">
        <f t="shared" si="1"/>
        <v>0</v>
      </c>
      <c r="Q6" s="12"/>
    </row>
    <row r="7" spans="1:31" ht="23.1" customHeight="1">
      <c r="A7" s="13" t="s">
        <v>417</v>
      </c>
      <c r="B7" s="13" t="s">
        <v>593</v>
      </c>
      <c r="C7" s="13" t="s">
        <v>418</v>
      </c>
      <c r="D7" s="12" t="s">
        <v>133</v>
      </c>
      <c r="E7" s="12" t="s">
        <v>134</v>
      </c>
      <c r="F7" s="19" t="s">
        <v>135</v>
      </c>
      <c r="G7" s="15">
        <v>2</v>
      </c>
      <c r="H7" s="25"/>
      <c r="I7" s="40"/>
      <c r="J7" s="25"/>
      <c r="K7" s="25"/>
      <c r="L7" s="40"/>
      <c r="M7" s="25"/>
      <c r="N7" s="40"/>
      <c r="O7" s="25" t="str">
        <f t="shared" si="0"/>
        <v/>
      </c>
      <c r="P7" s="25">
        <f t="shared" si="1"/>
        <v>0</v>
      </c>
      <c r="Q7" s="12" t="s">
        <v>419</v>
      </c>
    </row>
    <row r="8" spans="1:31" ht="23.1" customHeight="1">
      <c r="A8" s="13" t="s">
        <v>426</v>
      </c>
      <c r="B8" s="13" t="s">
        <v>593</v>
      </c>
      <c r="C8" s="13" t="s">
        <v>427</v>
      </c>
      <c r="D8" s="12" t="s">
        <v>423</v>
      </c>
      <c r="E8" s="12" t="s">
        <v>429</v>
      </c>
      <c r="F8" s="19" t="s">
        <v>425</v>
      </c>
      <c r="G8" s="15">
        <v>7</v>
      </c>
      <c r="H8" s="25"/>
      <c r="I8" s="40"/>
      <c r="J8" s="25"/>
      <c r="K8" s="25"/>
      <c r="L8" s="40"/>
      <c r="M8" s="25"/>
      <c r="N8" s="40"/>
      <c r="O8" s="25" t="str">
        <f t="shared" si="0"/>
        <v/>
      </c>
      <c r="P8" s="25">
        <f t="shared" si="1"/>
        <v>0</v>
      </c>
      <c r="Q8" s="12" t="s">
        <v>428</v>
      </c>
    </row>
    <row r="9" spans="1:31" ht="23.1" customHeight="1">
      <c r="A9" s="13" t="s">
        <v>435</v>
      </c>
      <c r="B9" s="13" t="s">
        <v>593</v>
      </c>
      <c r="C9" s="13" t="s">
        <v>436</v>
      </c>
      <c r="D9" s="12" t="s">
        <v>433</v>
      </c>
      <c r="E9" s="12" t="s">
        <v>438</v>
      </c>
      <c r="F9" s="19" t="s">
        <v>425</v>
      </c>
      <c r="G9" s="15">
        <v>45</v>
      </c>
      <c r="H9" s="25"/>
      <c r="I9" s="40"/>
      <c r="J9" s="25"/>
      <c r="K9" s="25"/>
      <c r="L9" s="40"/>
      <c r="M9" s="25"/>
      <c r="N9" s="40"/>
      <c r="O9" s="25" t="str">
        <f t="shared" si="0"/>
        <v/>
      </c>
      <c r="P9" s="25">
        <f t="shared" si="1"/>
        <v>0</v>
      </c>
      <c r="Q9" s="12" t="s">
        <v>437</v>
      </c>
    </row>
    <row r="10" spans="1:31" ht="23.1" customHeight="1">
      <c r="A10" s="13" t="s">
        <v>439</v>
      </c>
      <c r="B10" s="13" t="s">
        <v>593</v>
      </c>
      <c r="C10" s="13" t="s">
        <v>440</v>
      </c>
      <c r="D10" s="12" t="s">
        <v>442</v>
      </c>
      <c r="E10" s="12" t="s">
        <v>443</v>
      </c>
      <c r="F10" s="19" t="s">
        <v>425</v>
      </c>
      <c r="G10" s="15">
        <v>1</v>
      </c>
      <c r="H10" s="25"/>
      <c r="I10" s="40"/>
      <c r="J10" s="25"/>
      <c r="K10" s="25"/>
      <c r="L10" s="40"/>
      <c r="M10" s="25"/>
      <c r="N10" s="40"/>
      <c r="O10" s="25" t="str">
        <f t="shared" si="0"/>
        <v/>
      </c>
      <c r="P10" s="25">
        <f t="shared" si="1"/>
        <v>0</v>
      </c>
      <c r="Q10" s="12" t="s">
        <v>441</v>
      </c>
    </row>
    <row r="11" spans="1:31" ht="23.1" customHeight="1">
      <c r="A11" s="13" t="s">
        <v>456</v>
      </c>
      <c r="B11" s="13" t="s">
        <v>593</v>
      </c>
      <c r="C11" s="13" t="s">
        <v>457</v>
      </c>
      <c r="D11" s="12" t="s">
        <v>154</v>
      </c>
      <c r="E11" s="12" t="s">
        <v>157</v>
      </c>
      <c r="F11" s="19" t="s">
        <v>127</v>
      </c>
      <c r="G11" s="15">
        <v>5</v>
      </c>
      <c r="H11" s="25"/>
      <c r="I11" s="40"/>
      <c r="J11" s="25"/>
      <c r="K11" s="25"/>
      <c r="L11" s="40"/>
      <c r="M11" s="25"/>
      <c r="N11" s="40"/>
      <c r="O11" s="25" t="str">
        <f t="shared" si="0"/>
        <v/>
      </c>
      <c r="P11" s="25">
        <f t="shared" si="1"/>
        <v>0</v>
      </c>
      <c r="Q11" s="12" t="s">
        <v>458</v>
      </c>
    </row>
    <row r="12" spans="1:31" ht="23.1" customHeight="1">
      <c r="A12" s="13" t="s">
        <v>459</v>
      </c>
      <c r="B12" s="13" t="s">
        <v>593</v>
      </c>
      <c r="C12" s="13" t="s">
        <v>460</v>
      </c>
      <c r="D12" s="12" t="s">
        <v>181</v>
      </c>
      <c r="E12" s="12" t="s">
        <v>182</v>
      </c>
      <c r="F12" s="19" t="s">
        <v>120</v>
      </c>
      <c r="G12" s="15">
        <v>146</v>
      </c>
      <c r="H12" s="25"/>
      <c r="I12" s="40"/>
      <c r="J12" s="25"/>
      <c r="K12" s="25"/>
      <c r="L12" s="40"/>
      <c r="M12" s="25"/>
      <c r="N12" s="40"/>
      <c r="O12" s="25" t="str">
        <f t="shared" si="0"/>
        <v/>
      </c>
      <c r="P12" s="25">
        <f t="shared" si="1"/>
        <v>0</v>
      </c>
      <c r="Q12" s="12" t="s">
        <v>461</v>
      </c>
      <c r="AC12" s="23">
        <f>G12*H12</f>
        <v>0</v>
      </c>
    </row>
    <row r="13" spans="1:31" ht="23.1" customHeight="1">
      <c r="A13" s="13" t="s">
        <v>462</v>
      </c>
      <c r="B13" s="13" t="s">
        <v>593</v>
      </c>
      <c r="C13" s="13" t="s">
        <v>463</v>
      </c>
      <c r="D13" s="12" t="s">
        <v>187</v>
      </c>
      <c r="E13" s="12" t="s">
        <v>188</v>
      </c>
      <c r="F13" s="19" t="s">
        <v>120</v>
      </c>
      <c r="G13" s="15">
        <v>276</v>
      </c>
      <c r="H13" s="25"/>
      <c r="I13" s="40"/>
      <c r="J13" s="25"/>
      <c r="K13" s="25"/>
      <c r="L13" s="40"/>
      <c r="M13" s="25"/>
      <c r="N13" s="40"/>
      <c r="O13" s="25" t="str">
        <f t="shared" si="0"/>
        <v/>
      </c>
      <c r="P13" s="25">
        <f t="shared" si="1"/>
        <v>0</v>
      </c>
      <c r="Q13" s="12" t="s">
        <v>464</v>
      </c>
      <c r="AC13" s="23">
        <f>G13*H13</f>
        <v>0</v>
      </c>
    </row>
    <row r="14" spans="1:31" ht="23.1" customHeight="1">
      <c r="A14" s="13" t="s">
        <v>474</v>
      </c>
      <c r="B14" s="13" t="s">
        <v>593</v>
      </c>
      <c r="C14" s="13" t="s">
        <v>475</v>
      </c>
      <c r="D14" s="12" t="s">
        <v>205</v>
      </c>
      <c r="E14" s="12" t="s">
        <v>206</v>
      </c>
      <c r="F14" s="19" t="s">
        <v>207</v>
      </c>
      <c r="G14" s="15">
        <v>2</v>
      </c>
      <c r="H14" s="25"/>
      <c r="I14" s="40"/>
      <c r="J14" s="25"/>
      <c r="K14" s="25"/>
      <c r="L14" s="40"/>
      <c r="M14" s="25"/>
      <c r="N14" s="40"/>
      <c r="O14" s="25" t="str">
        <f t="shared" si="0"/>
        <v/>
      </c>
      <c r="P14" s="25">
        <f t="shared" si="1"/>
        <v>0</v>
      </c>
      <c r="Q14" s="12" t="s">
        <v>476</v>
      </c>
    </row>
    <row r="15" spans="1:31" ht="23.1" customHeight="1">
      <c r="A15" s="13" t="s">
        <v>477</v>
      </c>
      <c r="B15" s="13" t="s">
        <v>593</v>
      </c>
      <c r="C15" s="13" t="s">
        <v>478</v>
      </c>
      <c r="D15" s="12" t="s">
        <v>253</v>
      </c>
      <c r="E15" s="12" t="s">
        <v>254</v>
      </c>
      <c r="F15" s="19" t="s">
        <v>251</v>
      </c>
      <c r="G15" s="15">
        <v>1</v>
      </c>
      <c r="H15" s="25"/>
      <c r="I15" s="40"/>
      <c r="J15" s="25"/>
      <c r="K15" s="25"/>
      <c r="L15" s="40"/>
      <c r="M15" s="25"/>
      <c r="N15" s="40"/>
      <c r="O15" s="25" t="str">
        <f t="shared" si="0"/>
        <v/>
      </c>
      <c r="P15" s="25">
        <f t="shared" si="1"/>
        <v>0</v>
      </c>
      <c r="Q15" s="12" t="s">
        <v>479</v>
      </c>
    </row>
    <row r="16" spans="1:31" ht="23.1" customHeight="1">
      <c r="A16" s="13" t="s">
        <v>480</v>
      </c>
      <c r="B16" s="13" t="s">
        <v>593</v>
      </c>
      <c r="C16" s="13" t="s">
        <v>481</v>
      </c>
      <c r="D16" s="12" t="s">
        <v>249</v>
      </c>
      <c r="E16" s="12" t="s">
        <v>250</v>
      </c>
      <c r="F16" s="19" t="s">
        <v>251</v>
      </c>
      <c r="G16" s="15">
        <v>1</v>
      </c>
      <c r="H16" s="25"/>
      <c r="I16" s="40"/>
      <c r="J16" s="25"/>
      <c r="K16" s="25"/>
      <c r="L16" s="40"/>
      <c r="M16" s="25"/>
      <c r="N16" s="40"/>
      <c r="O16" s="25" t="str">
        <f t="shared" si="0"/>
        <v/>
      </c>
      <c r="P16" s="25">
        <f t="shared" si="1"/>
        <v>0</v>
      </c>
      <c r="Q16" s="12" t="s">
        <v>482</v>
      </c>
    </row>
    <row r="17" spans="1:31" ht="23.1" customHeight="1">
      <c r="A17" s="13" t="s">
        <v>483</v>
      </c>
      <c r="B17" s="13" t="s">
        <v>593</v>
      </c>
      <c r="C17" s="13" t="s">
        <v>484</v>
      </c>
      <c r="D17" s="12" t="s">
        <v>249</v>
      </c>
      <c r="E17" s="12" t="s">
        <v>252</v>
      </c>
      <c r="F17" s="19" t="s">
        <v>251</v>
      </c>
      <c r="G17" s="15">
        <v>1</v>
      </c>
      <c r="H17" s="25"/>
      <c r="I17" s="40"/>
      <c r="J17" s="25"/>
      <c r="K17" s="25"/>
      <c r="L17" s="40"/>
      <c r="M17" s="25"/>
      <c r="N17" s="40"/>
      <c r="O17" s="25" t="str">
        <f t="shared" si="0"/>
        <v/>
      </c>
      <c r="P17" s="25">
        <f t="shared" si="1"/>
        <v>0</v>
      </c>
      <c r="Q17" s="12" t="s">
        <v>485</v>
      </c>
    </row>
    <row r="18" spans="1:31" ht="23.1" customHeight="1">
      <c r="D18" s="12"/>
      <c r="E18" s="12"/>
      <c r="F18" s="19"/>
      <c r="G18" s="15"/>
      <c r="H18" s="25"/>
      <c r="I18" s="40"/>
      <c r="J18" s="25"/>
      <c r="K18" s="25"/>
      <c r="L18" s="40"/>
      <c r="M18" s="25"/>
      <c r="N18" s="40"/>
      <c r="O18" s="25"/>
      <c r="P18" s="25"/>
      <c r="Q18" s="12"/>
      <c r="AE18" s="23">
        <f>TRUNC(SUM(AE4:AE17))</f>
        <v>0</v>
      </c>
    </row>
    <row r="19" spans="1:31" ht="23.1" customHeight="1">
      <c r="D19" s="12"/>
      <c r="E19" s="12"/>
      <c r="F19" s="19"/>
      <c r="G19" s="15"/>
      <c r="H19" s="25"/>
      <c r="I19" s="40"/>
      <c r="J19" s="25"/>
      <c r="K19" s="25"/>
      <c r="L19" s="40"/>
      <c r="M19" s="25"/>
      <c r="N19" s="40"/>
      <c r="O19" s="25"/>
      <c r="P19" s="25"/>
      <c r="Q19" s="12"/>
    </row>
    <row r="20" spans="1:31" ht="23.1" customHeight="1">
      <c r="D20" s="12"/>
      <c r="E20" s="12"/>
      <c r="F20" s="19"/>
      <c r="G20" s="15"/>
      <c r="H20" s="25"/>
      <c r="I20" s="40"/>
      <c r="J20" s="25"/>
      <c r="K20" s="25"/>
      <c r="L20" s="40"/>
      <c r="M20" s="25"/>
      <c r="N20" s="40"/>
      <c r="O20" s="25"/>
      <c r="P20" s="25"/>
      <c r="Q20" s="12"/>
    </row>
    <row r="21" spans="1:31" ht="23.1" customHeight="1">
      <c r="D21" s="12"/>
      <c r="E21" s="12"/>
      <c r="F21" s="19"/>
      <c r="G21" s="15"/>
      <c r="H21" s="25"/>
      <c r="I21" s="40"/>
      <c r="J21" s="25"/>
      <c r="K21" s="25"/>
      <c r="L21" s="40"/>
      <c r="M21" s="25"/>
      <c r="N21" s="40"/>
      <c r="O21" s="25"/>
      <c r="P21" s="25"/>
      <c r="Q21" s="12"/>
    </row>
    <row r="22" spans="1:31" ht="23.1" customHeight="1">
      <c r="D22" s="12"/>
      <c r="E22" s="12"/>
      <c r="F22" s="19"/>
      <c r="G22" s="15"/>
      <c r="H22" s="25"/>
      <c r="I22" s="40"/>
      <c r="J22" s="25"/>
      <c r="K22" s="25"/>
      <c r="L22" s="40"/>
      <c r="M22" s="25"/>
      <c r="N22" s="40"/>
      <c r="O22" s="25"/>
      <c r="P22" s="25"/>
      <c r="Q22" s="12"/>
    </row>
    <row r="23" spans="1:31" ht="23.1" customHeight="1">
      <c r="D23" s="12"/>
      <c r="E23" s="12"/>
      <c r="F23" s="19"/>
      <c r="G23" s="15"/>
      <c r="H23" s="25"/>
      <c r="I23" s="40"/>
      <c r="J23" s="25"/>
      <c r="K23" s="25"/>
      <c r="L23" s="40"/>
      <c r="M23" s="25"/>
      <c r="N23" s="40"/>
      <c r="O23" s="25"/>
      <c r="P23" s="25"/>
      <c r="Q23" s="12"/>
    </row>
    <row r="24" spans="1:31" ht="23.1" customHeight="1">
      <c r="B24" s="13" t="s">
        <v>486</v>
      </c>
      <c r="D24" s="12" t="s">
        <v>487</v>
      </c>
      <c r="E24" s="12"/>
      <c r="F24" s="19"/>
      <c r="G24" s="15"/>
      <c r="H24" s="25"/>
      <c r="I24" s="40">
        <f>TRUNC(SUM(I4:I23))</f>
        <v>0</v>
      </c>
      <c r="J24" s="25"/>
      <c r="K24" s="25"/>
      <c r="L24" s="40">
        <f>TRUNC(SUM(L4:L23))</f>
        <v>0</v>
      </c>
      <c r="M24" s="25"/>
      <c r="N24" s="40">
        <f>TRUNC(SUM(N4:N23))</f>
        <v>0</v>
      </c>
      <c r="O24" s="25" t="str">
        <f>IF((H24+K24+M24)=0, "", (H24+K24+M24))</f>
        <v/>
      </c>
      <c r="P24" s="25">
        <f>TRUNC(SUM(P4:P23))</f>
        <v>0</v>
      </c>
      <c r="Q24" s="12"/>
    </row>
    <row r="25" spans="1:31" ht="23.1" customHeight="1">
      <c r="B25" s="13" t="s">
        <v>354</v>
      </c>
      <c r="D25" s="177" t="s">
        <v>596</v>
      </c>
      <c r="E25" s="178"/>
      <c r="F25" s="178"/>
      <c r="G25" s="178"/>
      <c r="H25" s="178"/>
      <c r="I25" s="178"/>
      <c r="J25" s="178"/>
      <c r="K25" s="178"/>
      <c r="L25" s="178"/>
      <c r="M25" s="178"/>
      <c r="N25" s="178"/>
      <c r="O25" s="178"/>
      <c r="P25" s="178"/>
      <c r="Q25" s="179"/>
    </row>
    <row r="26" spans="1:31" ht="23.1" customHeight="1">
      <c r="A26" s="13" t="s">
        <v>408</v>
      </c>
      <c r="B26" s="13" t="s">
        <v>594</v>
      </c>
      <c r="C26" s="13" t="s">
        <v>409</v>
      </c>
      <c r="D26" s="12" t="s">
        <v>125</v>
      </c>
      <c r="E26" s="12" t="s">
        <v>131</v>
      </c>
      <c r="F26" s="19" t="s">
        <v>120</v>
      </c>
      <c r="G26" s="15">
        <v>8</v>
      </c>
      <c r="H26" s="25"/>
      <c r="I26" s="40"/>
      <c r="J26" s="25"/>
      <c r="K26" s="25"/>
      <c r="L26" s="40"/>
      <c r="M26" s="25"/>
      <c r="N26" s="40"/>
      <c r="O26" s="25" t="str">
        <f t="shared" ref="O26:O44" si="2">IF((H26+K26+M26)=0, "", (H26+K26+M26))</f>
        <v/>
      </c>
      <c r="P26" s="25">
        <f t="shared" ref="P26:P44" si="3">SUM(I26,L26,N26)</f>
        <v>0</v>
      </c>
      <c r="Q26" s="12" t="s">
        <v>410</v>
      </c>
      <c r="AC26" s="23">
        <f>G26*H26</f>
        <v>0</v>
      </c>
    </row>
    <row r="27" spans="1:31" ht="23.1" customHeight="1">
      <c r="A27" s="13" t="s">
        <v>278</v>
      </c>
      <c r="B27" s="13" t="s">
        <v>594</v>
      </c>
      <c r="C27" s="13" t="s">
        <v>124</v>
      </c>
      <c r="D27" s="12" t="s">
        <v>125</v>
      </c>
      <c r="E27" s="12" t="s">
        <v>126</v>
      </c>
      <c r="F27" s="19" t="s">
        <v>127</v>
      </c>
      <c r="G27" s="15">
        <v>8</v>
      </c>
      <c r="H27" s="25"/>
      <c r="I27" s="40"/>
      <c r="J27" s="25"/>
      <c r="K27" s="25"/>
      <c r="L27" s="40"/>
      <c r="M27" s="25"/>
      <c r="N27" s="40"/>
      <c r="O27" s="25" t="str">
        <f t="shared" si="2"/>
        <v/>
      </c>
      <c r="P27" s="25">
        <f t="shared" si="3"/>
        <v>0</v>
      </c>
      <c r="Q27" s="12"/>
    </row>
    <row r="28" spans="1:31" ht="23.1" customHeight="1">
      <c r="A28" s="13" t="s">
        <v>411</v>
      </c>
      <c r="B28" s="13" t="s">
        <v>594</v>
      </c>
      <c r="C28" s="13" t="s">
        <v>412</v>
      </c>
      <c r="D28" s="12" t="s">
        <v>234</v>
      </c>
      <c r="E28" s="12" t="s">
        <v>235</v>
      </c>
      <c r="F28" s="19" t="s">
        <v>120</v>
      </c>
      <c r="G28" s="15">
        <v>112</v>
      </c>
      <c r="H28" s="25"/>
      <c r="I28" s="40"/>
      <c r="J28" s="25"/>
      <c r="K28" s="25"/>
      <c r="L28" s="40"/>
      <c r="M28" s="25"/>
      <c r="N28" s="40"/>
      <c r="O28" s="25" t="str">
        <f t="shared" si="2"/>
        <v/>
      </c>
      <c r="P28" s="25">
        <f t="shared" si="3"/>
        <v>0</v>
      </c>
      <c r="Q28" s="12" t="s">
        <v>413</v>
      </c>
      <c r="AC28" s="23">
        <f>G28*H28</f>
        <v>0</v>
      </c>
    </row>
    <row r="29" spans="1:31" ht="23.1" customHeight="1">
      <c r="A29" s="13" t="s">
        <v>307</v>
      </c>
      <c r="B29" s="13" t="s">
        <v>594</v>
      </c>
      <c r="C29" s="13" t="s">
        <v>239</v>
      </c>
      <c r="D29" s="12" t="s">
        <v>240</v>
      </c>
      <c r="E29" s="12" t="s">
        <v>241</v>
      </c>
      <c r="F29" s="19" t="s">
        <v>168</v>
      </c>
      <c r="G29" s="15">
        <v>30</v>
      </c>
      <c r="H29" s="25"/>
      <c r="I29" s="40"/>
      <c r="J29" s="25"/>
      <c r="K29" s="25"/>
      <c r="L29" s="40"/>
      <c r="M29" s="25"/>
      <c r="N29" s="40"/>
      <c r="O29" s="25" t="str">
        <f t="shared" si="2"/>
        <v/>
      </c>
      <c r="P29" s="25">
        <f t="shared" si="3"/>
        <v>0</v>
      </c>
      <c r="Q29" s="12"/>
    </row>
    <row r="30" spans="1:31" ht="23.1" customHeight="1">
      <c r="A30" s="13" t="s">
        <v>309</v>
      </c>
      <c r="B30" s="13" t="s">
        <v>594</v>
      </c>
      <c r="C30" s="13" t="s">
        <v>244</v>
      </c>
      <c r="D30" s="12" t="s">
        <v>240</v>
      </c>
      <c r="E30" s="12" t="s">
        <v>245</v>
      </c>
      <c r="F30" s="19" t="s">
        <v>168</v>
      </c>
      <c r="G30" s="15">
        <v>46</v>
      </c>
      <c r="H30" s="25"/>
      <c r="I30" s="40"/>
      <c r="J30" s="25"/>
      <c r="K30" s="25"/>
      <c r="L30" s="40"/>
      <c r="M30" s="25"/>
      <c r="N30" s="40"/>
      <c r="O30" s="25" t="str">
        <f t="shared" si="2"/>
        <v/>
      </c>
      <c r="P30" s="25">
        <f t="shared" si="3"/>
        <v>0</v>
      </c>
      <c r="Q30" s="12"/>
    </row>
    <row r="31" spans="1:31" ht="23.1" customHeight="1">
      <c r="A31" s="13" t="s">
        <v>420</v>
      </c>
      <c r="B31" s="13" t="s">
        <v>594</v>
      </c>
      <c r="C31" s="13" t="s">
        <v>421</v>
      </c>
      <c r="D31" s="12" t="s">
        <v>423</v>
      </c>
      <c r="E31" s="12" t="s">
        <v>424</v>
      </c>
      <c r="F31" s="19" t="s">
        <v>425</v>
      </c>
      <c r="G31" s="15">
        <v>20</v>
      </c>
      <c r="H31" s="25"/>
      <c r="I31" s="40"/>
      <c r="J31" s="25"/>
      <c r="K31" s="25"/>
      <c r="L31" s="40"/>
      <c r="M31" s="25"/>
      <c r="N31" s="40"/>
      <c r="O31" s="25" t="str">
        <f t="shared" si="2"/>
        <v/>
      </c>
      <c r="P31" s="25">
        <f t="shared" si="3"/>
        <v>0</v>
      </c>
      <c r="Q31" s="12" t="s">
        <v>422</v>
      </c>
    </row>
    <row r="32" spans="1:31" ht="23.1" customHeight="1">
      <c r="A32" s="13" t="s">
        <v>430</v>
      </c>
      <c r="B32" s="13" t="s">
        <v>594</v>
      </c>
      <c r="C32" s="13" t="s">
        <v>431</v>
      </c>
      <c r="D32" s="12" t="s">
        <v>433</v>
      </c>
      <c r="E32" s="12" t="s">
        <v>434</v>
      </c>
      <c r="F32" s="19" t="s">
        <v>425</v>
      </c>
      <c r="G32" s="15">
        <v>53</v>
      </c>
      <c r="H32" s="25"/>
      <c r="I32" s="40"/>
      <c r="J32" s="25"/>
      <c r="K32" s="25"/>
      <c r="L32" s="40"/>
      <c r="M32" s="25"/>
      <c r="N32" s="40"/>
      <c r="O32" s="25" t="str">
        <f t="shared" si="2"/>
        <v/>
      </c>
      <c r="P32" s="25">
        <f t="shared" si="3"/>
        <v>0</v>
      </c>
      <c r="Q32" s="12" t="s">
        <v>432</v>
      </c>
    </row>
    <row r="33" spans="1:31" ht="23.1" customHeight="1">
      <c r="A33" s="13" t="s">
        <v>444</v>
      </c>
      <c r="B33" s="13" t="s">
        <v>594</v>
      </c>
      <c r="C33" s="13" t="s">
        <v>445</v>
      </c>
      <c r="D33" s="12" t="s">
        <v>138</v>
      </c>
      <c r="E33" s="12" t="s">
        <v>139</v>
      </c>
      <c r="F33" s="19" t="s">
        <v>127</v>
      </c>
      <c r="G33" s="15">
        <v>4</v>
      </c>
      <c r="H33" s="25"/>
      <c r="I33" s="40"/>
      <c r="J33" s="25"/>
      <c r="K33" s="25"/>
      <c r="L33" s="40"/>
      <c r="M33" s="25"/>
      <c r="N33" s="40"/>
      <c r="O33" s="25" t="str">
        <f t="shared" si="2"/>
        <v/>
      </c>
      <c r="P33" s="25">
        <f t="shared" si="3"/>
        <v>0</v>
      </c>
      <c r="Q33" s="12" t="s">
        <v>446</v>
      </c>
    </row>
    <row r="34" spans="1:31" ht="23.1" customHeight="1">
      <c r="A34" s="13" t="s">
        <v>447</v>
      </c>
      <c r="B34" s="13" t="s">
        <v>594</v>
      </c>
      <c r="C34" s="13" t="s">
        <v>448</v>
      </c>
      <c r="D34" s="12" t="s">
        <v>138</v>
      </c>
      <c r="E34" s="12" t="s">
        <v>144</v>
      </c>
      <c r="F34" s="19" t="s">
        <v>127</v>
      </c>
      <c r="G34" s="15">
        <v>9</v>
      </c>
      <c r="H34" s="25"/>
      <c r="I34" s="40"/>
      <c r="J34" s="25"/>
      <c r="K34" s="25"/>
      <c r="L34" s="40"/>
      <c r="M34" s="25"/>
      <c r="N34" s="40"/>
      <c r="O34" s="25" t="str">
        <f t="shared" si="2"/>
        <v/>
      </c>
      <c r="P34" s="25">
        <f t="shared" si="3"/>
        <v>0</v>
      </c>
      <c r="Q34" s="12" t="s">
        <v>449</v>
      </c>
    </row>
    <row r="35" spans="1:31" ht="23.1" customHeight="1">
      <c r="A35" s="13" t="s">
        <v>283</v>
      </c>
      <c r="B35" s="13" t="s">
        <v>594</v>
      </c>
      <c r="C35" s="13" t="s">
        <v>145</v>
      </c>
      <c r="D35" s="12" t="s">
        <v>146</v>
      </c>
      <c r="E35" s="12" t="s">
        <v>147</v>
      </c>
      <c r="F35" s="19" t="s">
        <v>127</v>
      </c>
      <c r="G35" s="15">
        <v>4</v>
      </c>
      <c r="H35" s="25"/>
      <c r="I35" s="40"/>
      <c r="J35" s="25"/>
      <c r="K35" s="25"/>
      <c r="L35" s="40"/>
      <c r="M35" s="25"/>
      <c r="N35" s="40"/>
      <c r="O35" s="25" t="str">
        <f t="shared" si="2"/>
        <v/>
      </c>
      <c r="P35" s="25">
        <f t="shared" si="3"/>
        <v>0</v>
      </c>
      <c r="Q35" s="12"/>
    </row>
    <row r="36" spans="1:31" ht="23.1" customHeight="1">
      <c r="A36" s="13" t="s">
        <v>284</v>
      </c>
      <c r="B36" s="13" t="s">
        <v>594</v>
      </c>
      <c r="C36" s="13" t="s">
        <v>148</v>
      </c>
      <c r="D36" s="12" t="s">
        <v>146</v>
      </c>
      <c r="E36" s="12" t="s">
        <v>149</v>
      </c>
      <c r="F36" s="19" t="s">
        <v>127</v>
      </c>
      <c r="G36" s="15">
        <v>9</v>
      </c>
      <c r="H36" s="25"/>
      <c r="I36" s="40"/>
      <c r="J36" s="25"/>
      <c r="K36" s="25"/>
      <c r="L36" s="40"/>
      <c r="M36" s="25"/>
      <c r="N36" s="40"/>
      <c r="O36" s="25" t="str">
        <f t="shared" si="2"/>
        <v/>
      </c>
      <c r="P36" s="25">
        <f t="shared" si="3"/>
        <v>0</v>
      </c>
      <c r="Q36" s="12"/>
    </row>
    <row r="37" spans="1:31" ht="23.1" customHeight="1">
      <c r="A37" s="13" t="s">
        <v>450</v>
      </c>
      <c r="B37" s="13" t="s">
        <v>594</v>
      </c>
      <c r="C37" s="13" t="s">
        <v>451</v>
      </c>
      <c r="D37" s="12" t="s">
        <v>151</v>
      </c>
      <c r="E37" s="12" t="s">
        <v>152</v>
      </c>
      <c r="F37" s="19" t="s">
        <v>127</v>
      </c>
      <c r="G37" s="15">
        <v>4</v>
      </c>
      <c r="H37" s="25"/>
      <c r="I37" s="40"/>
      <c r="J37" s="25"/>
      <c r="K37" s="25"/>
      <c r="L37" s="40"/>
      <c r="M37" s="25"/>
      <c r="N37" s="40"/>
      <c r="O37" s="25" t="str">
        <f t="shared" si="2"/>
        <v/>
      </c>
      <c r="P37" s="25">
        <f t="shared" si="3"/>
        <v>0</v>
      </c>
      <c r="Q37" s="12" t="s">
        <v>452</v>
      </c>
    </row>
    <row r="38" spans="1:31" ht="23.1" customHeight="1">
      <c r="A38" s="13" t="s">
        <v>453</v>
      </c>
      <c r="B38" s="13" t="s">
        <v>594</v>
      </c>
      <c r="C38" s="13" t="s">
        <v>454</v>
      </c>
      <c r="D38" s="12" t="s">
        <v>154</v>
      </c>
      <c r="E38" s="12" t="s">
        <v>155</v>
      </c>
      <c r="F38" s="19" t="s">
        <v>127</v>
      </c>
      <c r="G38" s="15">
        <v>5</v>
      </c>
      <c r="H38" s="25"/>
      <c r="I38" s="40"/>
      <c r="J38" s="25"/>
      <c r="K38" s="25"/>
      <c r="L38" s="40"/>
      <c r="M38" s="25"/>
      <c r="N38" s="40"/>
      <c r="O38" s="25" t="str">
        <f t="shared" si="2"/>
        <v/>
      </c>
      <c r="P38" s="25">
        <f t="shared" si="3"/>
        <v>0</v>
      </c>
      <c r="Q38" s="12" t="s">
        <v>455</v>
      </c>
    </row>
    <row r="39" spans="1:31" ht="23.1" customHeight="1">
      <c r="A39" s="13" t="s">
        <v>459</v>
      </c>
      <c r="B39" s="13" t="s">
        <v>594</v>
      </c>
      <c r="C39" s="13" t="s">
        <v>460</v>
      </c>
      <c r="D39" s="12" t="s">
        <v>181</v>
      </c>
      <c r="E39" s="12" t="s">
        <v>182</v>
      </c>
      <c r="F39" s="19" t="s">
        <v>120</v>
      </c>
      <c r="G39" s="15">
        <v>372</v>
      </c>
      <c r="H39" s="25"/>
      <c r="I39" s="40"/>
      <c r="J39" s="25"/>
      <c r="K39" s="25"/>
      <c r="L39" s="40"/>
      <c r="M39" s="25"/>
      <c r="N39" s="40"/>
      <c r="O39" s="25" t="str">
        <f t="shared" si="2"/>
        <v/>
      </c>
      <c r="P39" s="25">
        <f t="shared" si="3"/>
        <v>0</v>
      </c>
      <c r="Q39" s="12" t="s">
        <v>461</v>
      </c>
      <c r="AC39" s="23">
        <f>G39*H39</f>
        <v>0</v>
      </c>
    </row>
    <row r="40" spans="1:31" ht="23.1" customHeight="1">
      <c r="A40" s="13" t="s">
        <v>465</v>
      </c>
      <c r="B40" s="13" t="s">
        <v>594</v>
      </c>
      <c r="C40" s="13" t="s">
        <v>466</v>
      </c>
      <c r="D40" s="12" t="s">
        <v>193</v>
      </c>
      <c r="E40" s="12" t="s">
        <v>194</v>
      </c>
      <c r="F40" s="19" t="s">
        <v>127</v>
      </c>
      <c r="G40" s="15">
        <v>8</v>
      </c>
      <c r="H40" s="25"/>
      <c r="I40" s="40"/>
      <c r="J40" s="25"/>
      <c r="K40" s="25"/>
      <c r="L40" s="40"/>
      <c r="M40" s="25"/>
      <c r="N40" s="40"/>
      <c r="O40" s="25" t="str">
        <f t="shared" si="2"/>
        <v/>
      </c>
      <c r="P40" s="25">
        <f t="shared" si="3"/>
        <v>0</v>
      </c>
      <c r="Q40" s="12" t="s">
        <v>467</v>
      </c>
    </row>
    <row r="41" spans="1:31" ht="23.1" customHeight="1">
      <c r="A41" s="13" t="s">
        <v>468</v>
      </c>
      <c r="B41" s="13" t="s">
        <v>594</v>
      </c>
      <c r="C41" s="13" t="s">
        <v>469</v>
      </c>
      <c r="D41" s="12" t="s">
        <v>193</v>
      </c>
      <c r="E41" s="12" t="s">
        <v>199</v>
      </c>
      <c r="F41" s="19" t="s">
        <v>127</v>
      </c>
      <c r="G41" s="15">
        <v>4</v>
      </c>
      <c r="H41" s="25"/>
      <c r="I41" s="40"/>
      <c r="J41" s="25"/>
      <c r="K41" s="25"/>
      <c r="L41" s="40"/>
      <c r="M41" s="25"/>
      <c r="N41" s="40"/>
      <c r="O41" s="25" t="str">
        <f t="shared" si="2"/>
        <v/>
      </c>
      <c r="P41" s="25">
        <f t="shared" si="3"/>
        <v>0</v>
      </c>
      <c r="Q41" s="12" t="s">
        <v>470</v>
      </c>
    </row>
    <row r="42" spans="1:31" ht="23.1" customHeight="1">
      <c r="A42" s="13" t="s">
        <v>471</v>
      </c>
      <c r="B42" s="13" t="s">
        <v>594</v>
      </c>
      <c r="C42" s="13" t="s">
        <v>472</v>
      </c>
      <c r="D42" s="12" t="s">
        <v>201</v>
      </c>
      <c r="E42" s="12" t="s">
        <v>202</v>
      </c>
      <c r="F42" s="19" t="s">
        <v>127</v>
      </c>
      <c r="G42" s="15">
        <v>1</v>
      </c>
      <c r="H42" s="25"/>
      <c r="I42" s="40"/>
      <c r="J42" s="25"/>
      <c r="K42" s="25"/>
      <c r="L42" s="40"/>
      <c r="M42" s="25"/>
      <c r="N42" s="40"/>
      <c r="O42" s="25" t="str">
        <f t="shared" si="2"/>
        <v/>
      </c>
      <c r="P42" s="25">
        <f t="shared" si="3"/>
        <v>0</v>
      </c>
      <c r="Q42" s="12" t="s">
        <v>473</v>
      </c>
    </row>
    <row r="43" spans="1:31" ht="23.1" customHeight="1">
      <c r="A43" s="13" t="s">
        <v>300</v>
      </c>
      <c r="B43" s="13" t="s">
        <v>594</v>
      </c>
      <c r="C43" s="13" t="s">
        <v>210</v>
      </c>
      <c r="D43" s="12" t="s">
        <v>211</v>
      </c>
      <c r="E43" s="12" t="s">
        <v>212</v>
      </c>
      <c r="F43" s="19" t="s">
        <v>127</v>
      </c>
      <c r="G43" s="15">
        <v>9</v>
      </c>
      <c r="H43" s="25"/>
      <c r="I43" s="40"/>
      <c r="J43" s="25"/>
      <c r="K43" s="25"/>
      <c r="L43" s="40"/>
      <c r="M43" s="25"/>
      <c r="N43" s="40"/>
      <c r="O43" s="25" t="str">
        <f t="shared" si="2"/>
        <v/>
      </c>
      <c r="P43" s="25">
        <f t="shared" si="3"/>
        <v>0</v>
      </c>
      <c r="Q43" s="12"/>
    </row>
    <row r="44" spans="1:31" ht="23.1" customHeight="1">
      <c r="A44" s="13" t="s">
        <v>301</v>
      </c>
      <c r="B44" s="13" t="s">
        <v>594</v>
      </c>
      <c r="C44" s="13" t="s">
        <v>216</v>
      </c>
      <c r="D44" s="12" t="s">
        <v>217</v>
      </c>
      <c r="E44" s="12" t="s">
        <v>218</v>
      </c>
      <c r="F44" s="19" t="s">
        <v>127</v>
      </c>
      <c r="G44" s="15">
        <v>9</v>
      </c>
      <c r="H44" s="25"/>
      <c r="I44" s="40"/>
      <c r="J44" s="25"/>
      <c r="K44" s="25"/>
      <c r="L44" s="40"/>
      <c r="M44" s="25"/>
      <c r="N44" s="40"/>
      <c r="O44" s="25" t="str">
        <f t="shared" si="2"/>
        <v/>
      </c>
      <c r="P44" s="25">
        <f t="shared" si="3"/>
        <v>0</v>
      </c>
      <c r="Q44" s="12"/>
    </row>
    <row r="45" spans="1:31" ht="23.1" customHeight="1">
      <c r="D45" s="12"/>
      <c r="E45" s="12"/>
      <c r="F45" s="19"/>
      <c r="G45" s="15"/>
      <c r="H45" s="25"/>
      <c r="I45" s="40"/>
      <c r="J45" s="25"/>
      <c r="K45" s="25"/>
      <c r="L45" s="40"/>
      <c r="M45" s="25"/>
      <c r="N45" s="40"/>
      <c r="O45" s="25"/>
      <c r="P45" s="25"/>
      <c r="Q45" s="12"/>
      <c r="AE45" s="23">
        <f>TRUNC(SUM(AE25:AE44))</f>
        <v>0</v>
      </c>
    </row>
    <row r="46" spans="1:31" ht="23.1" customHeight="1">
      <c r="D46" s="12"/>
      <c r="E46" s="12"/>
      <c r="F46" s="19"/>
      <c r="G46" s="15"/>
      <c r="H46" s="25"/>
      <c r="I46" s="40"/>
      <c r="J46" s="25"/>
      <c r="K46" s="25"/>
      <c r="L46" s="40"/>
      <c r="M46" s="25"/>
      <c r="N46" s="40"/>
      <c r="O46" s="25"/>
      <c r="P46" s="25"/>
      <c r="Q46" s="12"/>
    </row>
    <row r="47" spans="1:31" ht="23.1" customHeight="1">
      <c r="D47" s="12"/>
      <c r="E47" s="12"/>
      <c r="F47" s="19"/>
      <c r="G47" s="15"/>
      <c r="H47" s="25"/>
      <c r="I47" s="40"/>
      <c r="J47" s="25"/>
      <c r="K47" s="25"/>
      <c r="L47" s="40"/>
      <c r="M47" s="25"/>
      <c r="N47" s="40"/>
      <c r="O47" s="25"/>
      <c r="P47" s="25"/>
      <c r="Q47" s="12"/>
    </row>
    <row r="48" spans="1:31" ht="23.1" customHeight="1">
      <c r="D48" s="12"/>
      <c r="E48" s="12"/>
      <c r="F48" s="19"/>
      <c r="G48" s="15"/>
      <c r="H48" s="25"/>
      <c r="I48" s="40"/>
      <c r="J48" s="25"/>
      <c r="K48" s="25"/>
      <c r="L48" s="40"/>
      <c r="M48" s="25"/>
      <c r="N48" s="40"/>
      <c r="O48" s="25"/>
      <c r="P48" s="25"/>
      <c r="Q48" s="12"/>
    </row>
    <row r="49" spans="2:17" ht="23.1" customHeight="1">
      <c r="D49" s="12"/>
      <c r="E49" s="12"/>
      <c r="F49" s="19"/>
      <c r="G49" s="15"/>
      <c r="H49" s="25"/>
      <c r="I49" s="40"/>
      <c r="J49" s="25"/>
      <c r="K49" s="25"/>
      <c r="L49" s="40"/>
      <c r="M49" s="25"/>
      <c r="N49" s="40"/>
      <c r="O49" s="25"/>
      <c r="P49" s="25"/>
      <c r="Q49" s="12"/>
    </row>
    <row r="50" spans="2:17" ht="23.1" customHeight="1">
      <c r="B50" s="13" t="s">
        <v>486</v>
      </c>
      <c r="D50" s="12" t="s">
        <v>487</v>
      </c>
      <c r="E50" s="12"/>
      <c r="F50" s="19"/>
      <c r="G50" s="15"/>
      <c r="H50" s="25"/>
      <c r="I50" s="40">
        <f>TRUNC(SUM(I25:I49))</f>
        <v>0</v>
      </c>
      <c r="J50" s="25"/>
      <c r="K50" s="25"/>
      <c r="L50" s="40">
        <f>TRUNC(SUM(L25:L49))</f>
        <v>0</v>
      </c>
      <c r="M50" s="25"/>
      <c r="N50" s="40">
        <f>TRUNC(SUM(N25:N49))</f>
        <v>0</v>
      </c>
      <c r="O50" s="25" t="str">
        <f>IF((H50+K50+M50)=0, "", (H50+K50+M50))</f>
        <v/>
      </c>
      <c r="P50" s="25">
        <f>TRUNC(SUM(P25:P49))</f>
        <v>0</v>
      </c>
      <c r="Q50" s="12"/>
    </row>
  </sheetData>
  <mergeCells count="16">
    <mergeCell ref="W1:Y1"/>
    <mergeCell ref="D1:N1"/>
    <mergeCell ref="E2:E3"/>
    <mergeCell ref="D2:D3"/>
    <mergeCell ref="J2:L2"/>
    <mergeCell ref="M2:N2"/>
    <mergeCell ref="G2:G3"/>
    <mergeCell ref="H2:I2"/>
    <mergeCell ref="P2:P3"/>
    <mergeCell ref="F2:F3"/>
    <mergeCell ref="Q2:Q3"/>
    <mergeCell ref="D4:Q4"/>
    <mergeCell ref="D25:Q25"/>
    <mergeCell ref="A2:A3"/>
    <mergeCell ref="B2:B3"/>
    <mergeCell ref="C2:C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55"/>
  <sheetViews>
    <sheetView showZeros="0" workbookViewId="0">
      <pane xSplit="2" ySplit="3" topLeftCell="C4" activePane="bottomRight" state="frozen"/>
      <selection activeCell="E26" sqref="E26"/>
      <selection pane="topRight" activeCell="E26" sqref="E26"/>
      <selection pane="bottomLeft" activeCell="E26" sqref="E26"/>
      <selection pane="bottomRight" activeCell="E26" sqref="E26"/>
    </sheetView>
  </sheetViews>
  <sheetFormatPr defaultRowHeight="23.1" customHeight="1"/>
  <cols>
    <col min="1" max="1" width="9.109375" style="13" hidden="1" customWidth="1"/>
    <col min="2" max="2" width="9.88671875" style="13" hidden="1" customWidth="1"/>
    <col min="3" max="3" width="12.77734375" style="34" customWidth="1"/>
    <col min="4" max="4" width="23.109375" style="34" customWidth="1"/>
    <col min="5" max="5" width="23.77734375" style="34" customWidth="1"/>
    <col min="6" max="6" width="4.6640625" customWidth="1"/>
    <col min="7" max="7" width="6.44140625" hidden="1" customWidth="1"/>
    <col min="8" max="9" width="11.21875" style="26" customWidth="1"/>
    <col min="10" max="10" width="5" style="26" hidden="1" customWidth="1"/>
    <col min="11" max="13" width="11.21875" style="26" customWidth="1"/>
    <col min="14" max="14" width="11.109375" style="26" customWidth="1"/>
    <col min="15" max="15" width="9.77734375" style="26" hidden="1" customWidth="1"/>
    <col min="16" max="16" width="11.21875" style="26" customWidth="1"/>
    <col min="17" max="17" width="12.21875" customWidth="1"/>
  </cols>
  <sheetData>
    <row r="1" spans="1:17" s="2" customFormat="1" ht="23.1" customHeight="1">
      <c r="A1" s="13"/>
      <c r="B1" s="13" t="s">
        <v>322</v>
      </c>
      <c r="C1" s="187" t="s">
        <v>607</v>
      </c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23"/>
      <c r="P1" s="23"/>
      <c r="Q1" s="13"/>
    </row>
    <row r="2" spans="1:17" s="14" customFormat="1" ht="23.1" customHeight="1">
      <c r="A2" s="183" t="s">
        <v>38</v>
      </c>
      <c r="B2" s="183" t="s">
        <v>30</v>
      </c>
      <c r="C2" s="184" t="s">
        <v>18</v>
      </c>
      <c r="D2" s="184" t="s">
        <v>45</v>
      </c>
      <c r="E2" s="184" t="s">
        <v>46</v>
      </c>
      <c r="F2" s="185" t="s">
        <v>0</v>
      </c>
      <c r="G2" s="189" t="s">
        <v>1</v>
      </c>
      <c r="H2" s="180" t="s">
        <v>25</v>
      </c>
      <c r="I2" s="180"/>
      <c r="J2" s="180" t="s">
        <v>26</v>
      </c>
      <c r="K2" s="180"/>
      <c r="L2" s="180"/>
      <c r="M2" s="180" t="s">
        <v>27</v>
      </c>
      <c r="N2" s="180"/>
      <c r="O2" s="38" t="s">
        <v>8</v>
      </c>
      <c r="P2" s="180" t="s">
        <v>37</v>
      </c>
      <c r="Q2" s="184" t="s">
        <v>29</v>
      </c>
    </row>
    <row r="3" spans="1:17" s="14" customFormat="1" ht="23.1" customHeight="1">
      <c r="A3" s="183"/>
      <c r="B3" s="183"/>
      <c r="C3" s="184"/>
      <c r="D3" s="184"/>
      <c r="E3" s="184"/>
      <c r="F3" s="185"/>
      <c r="G3" s="189"/>
      <c r="H3" s="38" t="s">
        <v>32</v>
      </c>
      <c r="I3" s="38" t="s">
        <v>33</v>
      </c>
      <c r="J3" s="38" t="s">
        <v>1</v>
      </c>
      <c r="K3" s="38" t="s">
        <v>32</v>
      </c>
      <c r="L3" s="38" t="s">
        <v>33</v>
      </c>
      <c r="M3" s="38" t="s">
        <v>34</v>
      </c>
      <c r="N3" s="38" t="s">
        <v>33</v>
      </c>
      <c r="O3" s="38" t="s">
        <v>22</v>
      </c>
      <c r="P3" s="180"/>
      <c r="Q3" s="184"/>
    </row>
    <row r="4" spans="1:17" s="2" customFormat="1" ht="23.1" customHeight="1">
      <c r="A4" s="13" t="s">
        <v>382</v>
      </c>
      <c r="B4" s="13" t="s">
        <v>383</v>
      </c>
      <c r="C4" s="3" t="s">
        <v>384</v>
      </c>
      <c r="D4" s="12" t="s">
        <v>385</v>
      </c>
      <c r="E4" s="12" t="s">
        <v>386</v>
      </c>
      <c r="F4" s="19" t="s">
        <v>387</v>
      </c>
      <c r="G4" s="6"/>
      <c r="H4" s="25">
        <f>일위대가!I6</f>
        <v>0</v>
      </c>
      <c r="I4" s="25">
        <f t="shared" ref="I4:I32" si="0">H4</f>
        <v>0</v>
      </c>
      <c r="J4" s="25"/>
      <c r="K4" s="25">
        <f>일위대가!L6</f>
        <v>33109</v>
      </c>
      <c r="L4" s="25">
        <f t="shared" ref="L4:L32" si="1">K4</f>
        <v>33109</v>
      </c>
      <c r="M4" s="25">
        <f>일위대가!N6</f>
        <v>0</v>
      </c>
      <c r="N4" s="25">
        <f t="shared" ref="N4:N32" si="2">M4</f>
        <v>0</v>
      </c>
      <c r="O4" s="25">
        <f t="shared" ref="O4:O32" si="3">IF((H4+K4+M4)=0, "", (H4+K4+M4))</f>
        <v>33109</v>
      </c>
      <c r="P4" s="25">
        <f t="shared" ref="P4:P32" si="4">SUM(I4,L4,N4)</f>
        <v>33109</v>
      </c>
      <c r="Q4" s="12" t="s">
        <v>36</v>
      </c>
    </row>
    <row r="5" spans="1:17" s="2" customFormat="1" ht="23.1" customHeight="1">
      <c r="A5" s="13" t="s">
        <v>388</v>
      </c>
      <c r="B5" s="13" t="s">
        <v>389</v>
      </c>
      <c r="C5" s="3" t="s">
        <v>390</v>
      </c>
      <c r="D5" s="12" t="s">
        <v>391</v>
      </c>
      <c r="E5" s="12" t="s">
        <v>386</v>
      </c>
      <c r="F5" s="19" t="s">
        <v>387</v>
      </c>
      <c r="G5" s="6"/>
      <c r="H5" s="25">
        <f>일위대가!I10</f>
        <v>0</v>
      </c>
      <c r="I5" s="25">
        <f t="shared" si="0"/>
        <v>0</v>
      </c>
      <c r="J5" s="25"/>
      <c r="K5" s="25">
        <f>일위대가!L10</f>
        <v>18209</v>
      </c>
      <c r="L5" s="25">
        <f t="shared" si="1"/>
        <v>18209</v>
      </c>
      <c r="M5" s="25">
        <f>일위대가!N10</f>
        <v>0</v>
      </c>
      <c r="N5" s="25">
        <f t="shared" si="2"/>
        <v>0</v>
      </c>
      <c r="O5" s="25">
        <f t="shared" si="3"/>
        <v>18209</v>
      </c>
      <c r="P5" s="25">
        <f t="shared" si="4"/>
        <v>18209</v>
      </c>
      <c r="Q5" s="12" t="s">
        <v>2</v>
      </c>
    </row>
    <row r="6" spans="1:17" s="2" customFormat="1" ht="23.1" customHeight="1">
      <c r="A6" s="13" t="s">
        <v>392</v>
      </c>
      <c r="B6" s="13" t="s">
        <v>393</v>
      </c>
      <c r="C6" s="3" t="s">
        <v>394</v>
      </c>
      <c r="D6" s="12" t="s">
        <v>395</v>
      </c>
      <c r="E6" s="12" t="s">
        <v>396</v>
      </c>
      <c r="F6" s="19" t="s">
        <v>258</v>
      </c>
      <c r="G6" s="6"/>
      <c r="H6" s="25">
        <f>일위대가!I15</f>
        <v>465</v>
      </c>
      <c r="I6" s="25">
        <f t="shared" si="0"/>
        <v>465</v>
      </c>
      <c r="J6" s="25"/>
      <c r="K6" s="25">
        <f>일위대가!L15</f>
        <v>4298</v>
      </c>
      <c r="L6" s="25">
        <f t="shared" si="1"/>
        <v>4298</v>
      </c>
      <c r="M6" s="25">
        <f>일위대가!N15</f>
        <v>431</v>
      </c>
      <c r="N6" s="25">
        <f t="shared" si="2"/>
        <v>431</v>
      </c>
      <c r="O6" s="25">
        <f t="shared" si="3"/>
        <v>5194</v>
      </c>
      <c r="P6" s="25">
        <f t="shared" si="4"/>
        <v>5194</v>
      </c>
      <c r="Q6" s="12"/>
    </row>
    <row r="7" spans="1:17" s="2" customFormat="1" ht="23.1" customHeight="1">
      <c r="A7" s="13" t="s">
        <v>397</v>
      </c>
      <c r="B7" s="13" t="s">
        <v>398</v>
      </c>
      <c r="C7" s="3" t="s">
        <v>399</v>
      </c>
      <c r="D7" s="12" t="s">
        <v>400</v>
      </c>
      <c r="E7" s="12" t="s">
        <v>396</v>
      </c>
      <c r="F7" s="19" t="s">
        <v>258</v>
      </c>
      <c r="G7" s="6"/>
      <c r="H7" s="25">
        <f>일위대가!I20</f>
        <v>465</v>
      </c>
      <c r="I7" s="25">
        <f t="shared" si="0"/>
        <v>465</v>
      </c>
      <c r="J7" s="25"/>
      <c r="K7" s="25">
        <f>일위대가!L20</f>
        <v>2808</v>
      </c>
      <c r="L7" s="25">
        <f t="shared" si="1"/>
        <v>2808</v>
      </c>
      <c r="M7" s="25">
        <f>일위대가!N20</f>
        <v>431</v>
      </c>
      <c r="N7" s="25">
        <f t="shared" si="2"/>
        <v>431</v>
      </c>
      <c r="O7" s="25">
        <f t="shared" si="3"/>
        <v>3704</v>
      </c>
      <c r="P7" s="25">
        <f t="shared" si="4"/>
        <v>3704</v>
      </c>
      <c r="Q7" s="12"/>
    </row>
    <row r="8" spans="1:17" s="2" customFormat="1" ht="23.1" customHeight="1">
      <c r="A8" s="13" t="s">
        <v>401</v>
      </c>
      <c r="B8" s="13" t="s">
        <v>402</v>
      </c>
      <c r="C8" s="3" t="s">
        <v>403</v>
      </c>
      <c r="D8" s="12" t="s">
        <v>220</v>
      </c>
      <c r="E8" s="12" t="s">
        <v>221</v>
      </c>
      <c r="F8" s="19" t="s">
        <v>404</v>
      </c>
      <c r="G8" s="6"/>
      <c r="H8" s="25">
        <f>일위대가!I26</f>
        <v>94</v>
      </c>
      <c r="I8" s="25">
        <f t="shared" si="0"/>
        <v>94</v>
      </c>
      <c r="J8" s="25"/>
      <c r="K8" s="25">
        <f>일위대가!L26</f>
        <v>215</v>
      </c>
      <c r="L8" s="25">
        <f t="shared" si="1"/>
        <v>215</v>
      </c>
      <c r="M8" s="25">
        <f>일위대가!N26</f>
        <v>0</v>
      </c>
      <c r="N8" s="25">
        <f t="shared" si="2"/>
        <v>0</v>
      </c>
      <c r="O8" s="25">
        <f t="shared" si="3"/>
        <v>309</v>
      </c>
      <c r="P8" s="25">
        <f t="shared" si="4"/>
        <v>309</v>
      </c>
      <c r="Q8" s="12"/>
    </row>
    <row r="9" spans="1:17" s="2" customFormat="1" ht="23.1" customHeight="1">
      <c r="A9" s="13" t="s">
        <v>405</v>
      </c>
      <c r="B9" s="13" t="s">
        <v>406</v>
      </c>
      <c r="C9" s="3" t="s">
        <v>407</v>
      </c>
      <c r="D9" s="12" t="s">
        <v>118</v>
      </c>
      <c r="E9" s="12" t="s">
        <v>119</v>
      </c>
      <c r="F9" s="19" t="s">
        <v>120</v>
      </c>
      <c r="G9" s="6"/>
      <c r="H9" s="25">
        <f>일위대가!I36</f>
        <v>553</v>
      </c>
      <c r="I9" s="25">
        <f t="shared" si="0"/>
        <v>553</v>
      </c>
      <c r="J9" s="25"/>
      <c r="K9" s="25">
        <f>일위대가!L36</f>
        <v>4730</v>
      </c>
      <c r="L9" s="25">
        <f t="shared" si="1"/>
        <v>4730</v>
      </c>
      <c r="M9" s="25">
        <f>일위대가!N36</f>
        <v>0</v>
      </c>
      <c r="N9" s="25">
        <f t="shared" si="2"/>
        <v>0</v>
      </c>
      <c r="O9" s="25">
        <f t="shared" si="3"/>
        <v>5283</v>
      </c>
      <c r="P9" s="25">
        <f t="shared" si="4"/>
        <v>5283</v>
      </c>
      <c r="Q9" s="12"/>
    </row>
    <row r="10" spans="1:17" s="2" customFormat="1" ht="23.1" customHeight="1">
      <c r="A10" s="13" t="s">
        <v>408</v>
      </c>
      <c r="B10" s="13" t="s">
        <v>409</v>
      </c>
      <c r="C10" s="3" t="s">
        <v>410</v>
      </c>
      <c r="D10" s="12" t="s">
        <v>125</v>
      </c>
      <c r="E10" s="12" t="s">
        <v>131</v>
      </c>
      <c r="F10" s="19" t="s">
        <v>120</v>
      </c>
      <c r="G10" s="6"/>
      <c r="H10" s="25">
        <f>일위대가!I44</f>
        <v>1037</v>
      </c>
      <c r="I10" s="25">
        <f t="shared" si="0"/>
        <v>1037</v>
      </c>
      <c r="J10" s="25"/>
      <c r="K10" s="25">
        <f>일위대가!L44</f>
        <v>14269</v>
      </c>
      <c r="L10" s="25">
        <f t="shared" si="1"/>
        <v>14269</v>
      </c>
      <c r="M10" s="25">
        <f>일위대가!N44</f>
        <v>0</v>
      </c>
      <c r="N10" s="25">
        <f t="shared" si="2"/>
        <v>0</v>
      </c>
      <c r="O10" s="25">
        <f t="shared" si="3"/>
        <v>15306</v>
      </c>
      <c r="P10" s="25">
        <f t="shared" si="4"/>
        <v>15306</v>
      </c>
      <c r="Q10" s="12"/>
    </row>
    <row r="11" spans="1:17" s="2" customFormat="1" ht="23.1" customHeight="1">
      <c r="A11" s="13" t="s">
        <v>411</v>
      </c>
      <c r="B11" s="13" t="s">
        <v>412</v>
      </c>
      <c r="C11" s="3" t="s">
        <v>413</v>
      </c>
      <c r="D11" s="12" t="s">
        <v>234</v>
      </c>
      <c r="E11" s="12" t="s">
        <v>235</v>
      </c>
      <c r="F11" s="19" t="s">
        <v>120</v>
      </c>
      <c r="G11" s="6"/>
      <c r="H11" s="25">
        <f>일위대가!I52</f>
        <v>2765</v>
      </c>
      <c r="I11" s="25">
        <f t="shared" si="0"/>
        <v>2765</v>
      </c>
      <c r="J11" s="25"/>
      <c r="K11" s="25">
        <f>일위대가!L52</f>
        <v>13512</v>
      </c>
      <c r="L11" s="25">
        <f t="shared" si="1"/>
        <v>13512</v>
      </c>
      <c r="M11" s="25">
        <f>일위대가!N52</f>
        <v>0</v>
      </c>
      <c r="N11" s="25">
        <f t="shared" si="2"/>
        <v>0</v>
      </c>
      <c r="O11" s="25">
        <f t="shared" si="3"/>
        <v>16277</v>
      </c>
      <c r="P11" s="25">
        <f t="shared" si="4"/>
        <v>16277</v>
      </c>
      <c r="Q11" s="12"/>
    </row>
    <row r="12" spans="1:17" s="2" customFormat="1" ht="23.1" customHeight="1">
      <c r="A12" s="13" t="s">
        <v>414</v>
      </c>
      <c r="B12" s="13" t="s">
        <v>415</v>
      </c>
      <c r="C12" s="3" t="s">
        <v>416</v>
      </c>
      <c r="D12" s="12" t="s">
        <v>234</v>
      </c>
      <c r="E12" s="12" t="s">
        <v>238</v>
      </c>
      <c r="F12" s="19" t="s">
        <v>120</v>
      </c>
      <c r="G12" s="6"/>
      <c r="H12" s="25">
        <f>일위대가!I60</f>
        <v>5005</v>
      </c>
      <c r="I12" s="25">
        <f t="shared" si="0"/>
        <v>5005</v>
      </c>
      <c r="J12" s="25"/>
      <c r="K12" s="25">
        <f>일위대가!L60</f>
        <v>21620</v>
      </c>
      <c r="L12" s="25">
        <f t="shared" si="1"/>
        <v>21620</v>
      </c>
      <c r="M12" s="25">
        <f>일위대가!N60</f>
        <v>0</v>
      </c>
      <c r="N12" s="25">
        <f t="shared" si="2"/>
        <v>0</v>
      </c>
      <c r="O12" s="25">
        <f t="shared" si="3"/>
        <v>26625</v>
      </c>
      <c r="P12" s="25">
        <f t="shared" si="4"/>
        <v>26625</v>
      </c>
      <c r="Q12" s="12"/>
    </row>
    <row r="13" spans="1:17" s="2" customFormat="1" ht="23.1" customHeight="1">
      <c r="A13" s="13" t="s">
        <v>417</v>
      </c>
      <c r="B13" s="13" t="s">
        <v>418</v>
      </c>
      <c r="C13" s="3" t="s">
        <v>419</v>
      </c>
      <c r="D13" s="12" t="s">
        <v>133</v>
      </c>
      <c r="E13" s="12" t="s">
        <v>134</v>
      </c>
      <c r="F13" s="19" t="s">
        <v>135</v>
      </c>
      <c r="G13" s="6"/>
      <c r="H13" s="25">
        <f>일위대가!I67</f>
        <v>13558</v>
      </c>
      <c r="I13" s="25">
        <f t="shared" si="0"/>
        <v>13558</v>
      </c>
      <c r="J13" s="25"/>
      <c r="K13" s="25">
        <f>일위대가!L67</f>
        <v>26964</v>
      </c>
      <c r="L13" s="25">
        <f t="shared" si="1"/>
        <v>26964</v>
      </c>
      <c r="M13" s="25">
        <f>일위대가!N67</f>
        <v>0</v>
      </c>
      <c r="N13" s="25">
        <f t="shared" si="2"/>
        <v>0</v>
      </c>
      <c r="O13" s="25">
        <f t="shared" si="3"/>
        <v>40522</v>
      </c>
      <c r="P13" s="25">
        <f t="shared" si="4"/>
        <v>40522</v>
      </c>
      <c r="Q13" s="12"/>
    </row>
    <row r="14" spans="1:17" s="2" customFormat="1" ht="23.1" customHeight="1">
      <c r="A14" s="13" t="s">
        <v>420</v>
      </c>
      <c r="B14" s="13" t="s">
        <v>421</v>
      </c>
      <c r="C14" s="3" t="s">
        <v>422</v>
      </c>
      <c r="D14" s="12" t="s">
        <v>423</v>
      </c>
      <c r="E14" s="12" t="s">
        <v>424</v>
      </c>
      <c r="F14" s="19" t="s">
        <v>425</v>
      </c>
      <c r="G14" s="6"/>
      <c r="H14" s="25">
        <f>일위대가!I73</f>
        <v>233</v>
      </c>
      <c r="I14" s="25">
        <f t="shared" si="0"/>
        <v>233</v>
      </c>
      <c r="J14" s="25"/>
      <c r="K14" s="25">
        <f>일위대가!L73</f>
        <v>4864</v>
      </c>
      <c r="L14" s="25">
        <f t="shared" si="1"/>
        <v>4864</v>
      </c>
      <c r="M14" s="25">
        <f>일위대가!N73</f>
        <v>0</v>
      </c>
      <c r="N14" s="25">
        <f t="shared" si="2"/>
        <v>0</v>
      </c>
      <c r="O14" s="25">
        <f t="shared" si="3"/>
        <v>5097</v>
      </c>
      <c r="P14" s="25">
        <f t="shared" si="4"/>
        <v>5097</v>
      </c>
      <c r="Q14" s="12"/>
    </row>
    <row r="15" spans="1:17" s="2" customFormat="1" ht="23.1" customHeight="1">
      <c r="A15" s="13" t="s">
        <v>426</v>
      </c>
      <c r="B15" s="13" t="s">
        <v>427</v>
      </c>
      <c r="C15" s="3" t="s">
        <v>428</v>
      </c>
      <c r="D15" s="12" t="s">
        <v>423</v>
      </c>
      <c r="E15" s="12" t="s">
        <v>429</v>
      </c>
      <c r="F15" s="19" t="s">
        <v>425</v>
      </c>
      <c r="G15" s="6"/>
      <c r="H15" s="25">
        <f>일위대가!I79</f>
        <v>269</v>
      </c>
      <c r="I15" s="25">
        <f t="shared" si="0"/>
        <v>269</v>
      </c>
      <c r="J15" s="25"/>
      <c r="K15" s="25">
        <f>일위대가!L79</f>
        <v>4864</v>
      </c>
      <c r="L15" s="25">
        <f t="shared" si="1"/>
        <v>4864</v>
      </c>
      <c r="M15" s="25">
        <f>일위대가!N79</f>
        <v>0</v>
      </c>
      <c r="N15" s="25">
        <f t="shared" si="2"/>
        <v>0</v>
      </c>
      <c r="O15" s="25">
        <f t="shared" si="3"/>
        <v>5133</v>
      </c>
      <c r="P15" s="25">
        <f t="shared" si="4"/>
        <v>5133</v>
      </c>
      <c r="Q15" s="12"/>
    </row>
    <row r="16" spans="1:17" s="2" customFormat="1" ht="23.1" customHeight="1">
      <c r="A16" s="13" t="s">
        <v>430</v>
      </c>
      <c r="B16" s="13" t="s">
        <v>431</v>
      </c>
      <c r="C16" s="3" t="s">
        <v>432</v>
      </c>
      <c r="D16" s="12" t="s">
        <v>433</v>
      </c>
      <c r="E16" s="12" t="s">
        <v>434</v>
      </c>
      <c r="F16" s="19" t="s">
        <v>425</v>
      </c>
      <c r="G16" s="6"/>
      <c r="H16" s="25">
        <f>일위대가!I89</f>
        <v>1946</v>
      </c>
      <c r="I16" s="25">
        <f t="shared" si="0"/>
        <v>1946</v>
      </c>
      <c r="J16" s="25"/>
      <c r="K16" s="25">
        <f>일위대가!L89</f>
        <v>14593</v>
      </c>
      <c r="L16" s="25">
        <f t="shared" si="1"/>
        <v>14593</v>
      </c>
      <c r="M16" s="25">
        <f>일위대가!N89</f>
        <v>0</v>
      </c>
      <c r="N16" s="25">
        <f t="shared" si="2"/>
        <v>0</v>
      </c>
      <c r="O16" s="25">
        <f t="shared" si="3"/>
        <v>16539</v>
      </c>
      <c r="P16" s="25">
        <f t="shared" si="4"/>
        <v>16539</v>
      </c>
      <c r="Q16" s="12"/>
    </row>
    <row r="17" spans="1:17" s="2" customFormat="1" ht="23.1" customHeight="1">
      <c r="A17" s="13" t="s">
        <v>435</v>
      </c>
      <c r="B17" s="13" t="s">
        <v>436</v>
      </c>
      <c r="C17" s="3" t="s">
        <v>437</v>
      </c>
      <c r="D17" s="12" t="s">
        <v>433</v>
      </c>
      <c r="E17" s="12" t="s">
        <v>438</v>
      </c>
      <c r="F17" s="19" t="s">
        <v>425</v>
      </c>
      <c r="G17" s="6"/>
      <c r="H17" s="25">
        <f>일위대가!I99</f>
        <v>1975</v>
      </c>
      <c r="I17" s="25">
        <f t="shared" si="0"/>
        <v>1975</v>
      </c>
      <c r="J17" s="25"/>
      <c r="K17" s="25">
        <f>일위대가!L99</f>
        <v>14593</v>
      </c>
      <c r="L17" s="25">
        <f t="shared" si="1"/>
        <v>14593</v>
      </c>
      <c r="M17" s="25">
        <f>일위대가!N99</f>
        <v>0</v>
      </c>
      <c r="N17" s="25">
        <f t="shared" si="2"/>
        <v>0</v>
      </c>
      <c r="O17" s="25">
        <f t="shared" si="3"/>
        <v>16568</v>
      </c>
      <c r="P17" s="25">
        <f t="shared" si="4"/>
        <v>16568</v>
      </c>
      <c r="Q17" s="12"/>
    </row>
    <row r="18" spans="1:17" s="2" customFormat="1" ht="23.1" customHeight="1">
      <c r="A18" s="13" t="s">
        <v>439</v>
      </c>
      <c r="B18" s="13" t="s">
        <v>440</v>
      </c>
      <c r="C18" s="3" t="s">
        <v>441</v>
      </c>
      <c r="D18" s="12" t="s">
        <v>442</v>
      </c>
      <c r="E18" s="12" t="s">
        <v>443</v>
      </c>
      <c r="F18" s="19" t="s">
        <v>425</v>
      </c>
      <c r="G18" s="6"/>
      <c r="H18" s="25">
        <f>일위대가!I104</f>
        <v>2699</v>
      </c>
      <c r="I18" s="25">
        <f t="shared" si="0"/>
        <v>2699</v>
      </c>
      <c r="J18" s="25"/>
      <c r="K18" s="25">
        <f>일위대가!L104</f>
        <v>89973</v>
      </c>
      <c r="L18" s="25">
        <f t="shared" si="1"/>
        <v>89973</v>
      </c>
      <c r="M18" s="25">
        <f>일위대가!N104</f>
        <v>0</v>
      </c>
      <c r="N18" s="25">
        <f t="shared" si="2"/>
        <v>0</v>
      </c>
      <c r="O18" s="25">
        <f t="shared" si="3"/>
        <v>92672</v>
      </c>
      <c r="P18" s="25">
        <f t="shared" si="4"/>
        <v>92672</v>
      </c>
      <c r="Q18" s="12"/>
    </row>
    <row r="19" spans="1:17" s="2" customFormat="1" ht="23.1" customHeight="1">
      <c r="A19" s="13" t="s">
        <v>444</v>
      </c>
      <c r="B19" s="13" t="s">
        <v>445</v>
      </c>
      <c r="C19" s="3" t="s">
        <v>446</v>
      </c>
      <c r="D19" s="12" t="s">
        <v>138</v>
      </c>
      <c r="E19" s="12" t="s">
        <v>139</v>
      </c>
      <c r="F19" s="19" t="s">
        <v>127</v>
      </c>
      <c r="G19" s="6"/>
      <c r="H19" s="25">
        <f>일위대가!I110</f>
        <v>1589</v>
      </c>
      <c r="I19" s="25">
        <f t="shared" si="0"/>
        <v>1589</v>
      </c>
      <c r="J19" s="25"/>
      <c r="K19" s="25">
        <f>일위대가!L110</f>
        <v>32430</v>
      </c>
      <c r="L19" s="25">
        <f t="shared" si="1"/>
        <v>32430</v>
      </c>
      <c r="M19" s="25">
        <f>일위대가!N110</f>
        <v>0</v>
      </c>
      <c r="N19" s="25">
        <f t="shared" si="2"/>
        <v>0</v>
      </c>
      <c r="O19" s="25">
        <f t="shared" si="3"/>
        <v>34019</v>
      </c>
      <c r="P19" s="25">
        <f t="shared" si="4"/>
        <v>34019</v>
      </c>
      <c r="Q19" s="12"/>
    </row>
    <row r="20" spans="1:17" s="2" customFormat="1" ht="23.1" customHeight="1">
      <c r="A20" s="13" t="s">
        <v>447</v>
      </c>
      <c r="B20" s="13" t="s">
        <v>448</v>
      </c>
      <c r="C20" s="3" t="s">
        <v>449</v>
      </c>
      <c r="D20" s="12" t="s">
        <v>138</v>
      </c>
      <c r="E20" s="12" t="s">
        <v>144</v>
      </c>
      <c r="F20" s="19" t="s">
        <v>127</v>
      </c>
      <c r="G20" s="6"/>
      <c r="H20" s="25">
        <f>일위대가!I116</f>
        <v>2541</v>
      </c>
      <c r="I20" s="25">
        <f t="shared" si="0"/>
        <v>2541</v>
      </c>
      <c r="J20" s="25"/>
      <c r="K20" s="25">
        <f>일위대가!L116</f>
        <v>54050</v>
      </c>
      <c r="L20" s="25">
        <f t="shared" si="1"/>
        <v>54050</v>
      </c>
      <c r="M20" s="25">
        <f>일위대가!N116</f>
        <v>0</v>
      </c>
      <c r="N20" s="25">
        <f t="shared" si="2"/>
        <v>0</v>
      </c>
      <c r="O20" s="25">
        <f t="shared" si="3"/>
        <v>56591</v>
      </c>
      <c r="P20" s="25">
        <f t="shared" si="4"/>
        <v>56591</v>
      </c>
      <c r="Q20" s="12"/>
    </row>
    <row r="21" spans="1:17" s="2" customFormat="1" ht="23.1" customHeight="1">
      <c r="A21" s="13" t="s">
        <v>450</v>
      </c>
      <c r="B21" s="13" t="s">
        <v>451</v>
      </c>
      <c r="C21" s="3" t="s">
        <v>452</v>
      </c>
      <c r="D21" s="12" t="s">
        <v>151</v>
      </c>
      <c r="E21" s="12" t="s">
        <v>152</v>
      </c>
      <c r="F21" s="19" t="s">
        <v>127</v>
      </c>
      <c r="G21" s="6"/>
      <c r="H21" s="25">
        <f>일위대가!I122</f>
        <v>2608</v>
      </c>
      <c r="I21" s="25">
        <f t="shared" si="0"/>
        <v>2608</v>
      </c>
      <c r="J21" s="25"/>
      <c r="K21" s="25">
        <f>일위대가!L122</f>
        <v>10810</v>
      </c>
      <c r="L21" s="25">
        <f t="shared" si="1"/>
        <v>10810</v>
      </c>
      <c r="M21" s="25">
        <f>일위대가!N122</f>
        <v>0</v>
      </c>
      <c r="N21" s="25">
        <f t="shared" si="2"/>
        <v>0</v>
      </c>
      <c r="O21" s="25">
        <f t="shared" si="3"/>
        <v>13418</v>
      </c>
      <c r="P21" s="25">
        <f t="shared" si="4"/>
        <v>13418</v>
      </c>
      <c r="Q21" s="12"/>
    </row>
    <row r="22" spans="1:17" s="2" customFormat="1" ht="23.1" customHeight="1">
      <c r="A22" s="13" t="s">
        <v>453</v>
      </c>
      <c r="B22" s="13" t="s">
        <v>454</v>
      </c>
      <c r="C22" s="3" t="s">
        <v>455</v>
      </c>
      <c r="D22" s="12" t="s">
        <v>154</v>
      </c>
      <c r="E22" s="12" t="s">
        <v>155</v>
      </c>
      <c r="F22" s="19" t="s">
        <v>127</v>
      </c>
      <c r="G22" s="6"/>
      <c r="H22" s="25">
        <f>일위대가!I128</f>
        <v>4112</v>
      </c>
      <c r="I22" s="25">
        <f t="shared" si="0"/>
        <v>4112</v>
      </c>
      <c r="J22" s="25"/>
      <c r="K22" s="25">
        <f>일위대가!L128</f>
        <v>45942</v>
      </c>
      <c r="L22" s="25">
        <f t="shared" si="1"/>
        <v>45942</v>
      </c>
      <c r="M22" s="25">
        <f>일위대가!N128</f>
        <v>0</v>
      </c>
      <c r="N22" s="25">
        <f t="shared" si="2"/>
        <v>0</v>
      </c>
      <c r="O22" s="25">
        <f t="shared" si="3"/>
        <v>50054</v>
      </c>
      <c r="P22" s="25">
        <f t="shared" si="4"/>
        <v>50054</v>
      </c>
      <c r="Q22" s="12"/>
    </row>
    <row r="23" spans="1:17" s="2" customFormat="1" ht="23.1" customHeight="1">
      <c r="A23" s="13" t="s">
        <v>456</v>
      </c>
      <c r="B23" s="13" t="s">
        <v>457</v>
      </c>
      <c r="C23" s="3" t="s">
        <v>458</v>
      </c>
      <c r="D23" s="12" t="s">
        <v>154</v>
      </c>
      <c r="E23" s="12" t="s">
        <v>157</v>
      </c>
      <c r="F23" s="19" t="s">
        <v>127</v>
      </c>
      <c r="G23" s="6"/>
      <c r="H23" s="25">
        <f>일위대가!I134</f>
        <v>7313</v>
      </c>
      <c r="I23" s="25">
        <f t="shared" si="0"/>
        <v>7313</v>
      </c>
      <c r="J23" s="25"/>
      <c r="K23" s="25">
        <f>일위대가!L134</f>
        <v>148638</v>
      </c>
      <c r="L23" s="25">
        <f t="shared" si="1"/>
        <v>148638</v>
      </c>
      <c r="M23" s="25">
        <f>일위대가!N134</f>
        <v>0</v>
      </c>
      <c r="N23" s="25">
        <f t="shared" si="2"/>
        <v>0</v>
      </c>
      <c r="O23" s="25">
        <f t="shared" si="3"/>
        <v>155951</v>
      </c>
      <c r="P23" s="25">
        <f t="shared" si="4"/>
        <v>155951</v>
      </c>
      <c r="Q23" s="12"/>
    </row>
    <row r="24" spans="1:17" s="2" customFormat="1" ht="23.1" customHeight="1">
      <c r="A24" s="13" t="s">
        <v>459</v>
      </c>
      <c r="B24" s="13" t="s">
        <v>460</v>
      </c>
      <c r="C24" s="3" t="s">
        <v>461</v>
      </c>
      <c r="D24" s="12" t="s">
        <v>181</v>
      </c>
      <c r="E24" s="12" t="s">
        <v>182</v>
      </c>
      <c r="F24" s="19" t="s">
        <v>120</v>
      </c>
      <c r="G24" s="6"/>
      <c r="H24" s="25">
        <f>일위대가!I142</f>
        <v>531</v>
      </c>
      <c r="I24" s="25">
        <f t="shared" si="0"/>
        <v>531</v>
      </c>
      <c r="J24" s="25"/>
      <c r="K24" s="25">
        <f>일위대가!L142</f>
        <v>2702</v>
      </c>
      <c r="L24" s="25">
        <f t="shared" si="1"/>
        <v>2702</v>
      </c>
      <c r="M24" s="25">
        <f>일위대가!N142</f>
        <v>0</v>
      </c>
      <c r="N24" s="25">
        <f t="shared" si="2"/>
        <v>0</v>
      </c>
      <c r="O24" s="25">
        <f t="shared" si="3"/>
        <v>3233</v>
      </c>
      <c r="P24" s="25">
        <f t="shared" si="4"/>
        <v>3233</v>
      </c>
      <c r="Q24" s="12"/>
    </row>
    <row r="25" spans="1:17" s="2" customFormat="1" ht="23.1" customHeight="1">
      <c r="A25" s="13" t="s">
        <v>462</v>
      </c>
      <c r="B25" s="13" t="s">
        <v>463</v>
      </c>
      <c r="C25" s="3" t="s">
        <v>464</v>
      </c>
      <c r="D25" s="12" t="s">
        <v>187</v>
      </c>
      <c r="E25" s="12" t="s">
        <v>188</v>
      </c>
      <c r="F25" s="19" t="s">
        <v>120</v>
      </c>
      <c r="G25" s="6"/>
      <c r="H25" s="25">
        <f>일위대가!I150</f>
        <v>4829</v>
      </c>
      <c r="I25" s="25">
        <f t="shared" si="0"/>
        <v>4829</v>
      </c>
      <c r="J25" s="25"/>
      <c r="K25" s="25">
        <f>일위대가!L150</f>
        <v>7690</v>
      </c>
      <c r="L25" s="25">
        <f t="shared" si="1"/>
        <v>7690</v>
      </c>
      <c r="M25" s="25">
        <f>일위대가!N150</f>
        <v>0</v>
      </c>
      <c r="N25" s="25">
        <f t="shared" si="2"/>
        <v>0</v>
      </c>
      <c r="O25" s="25">
        <f t="shared" si="3"/>
        <v>12519</v>
      </c>
      <c r="P25" s="25">
        <f t="shared" si="4"/>
        <v>12519</v>
      </c>
      <c r="Q25" s="12"/>
    </row>
    <row r="26" spans="1:17" s="2" customFormat="1" ht="23.1" customHeight="1">
      <c r="A26" s="13" t="s">
        <v>465</v>
      </c>
      <c r="B26" s="13" t="s">
        <v>466</v>
      </c>
      <c r="C26" s="3" t="s">
        <v>467</v>
      </c>
      <c r="D26" s="12" t="s">
        <v>193</v>
      </c>
      <c r="E26" s="12" t="s">
        <v>194</v>
      </c>
      <c r="F26" s="19" t="s">
        <v>127</v>
      </c>
      <c r="G26" s="6"/>
      <c r="H26" s="25">
        <f>일위대가!I156</f>
        <v>46454</v>
      </c>
      <c r="I26" s="25">
        <f t="shared" si="0"/>
        <v>46454</v>
      </c>
      <c r="J26" s="25"/>
      <c r="K26" s="25">
        <f>일위대가!L156</f>
        <v>54050</v>
      </c>
      <c r="L26" s="25">
        <f t="shared" si="1"/>
        <v>54050</v>
      </c>
      <c r="M26" s="25">
        <f>일위대가!N156</f>
        <v>0</v>
      </c>
      <c r="N26" s="25">
        <f t="shared" si="2"/>
        <v>0</v>
      </c>
      <c r="O26" s="25">
        <f t="shared" si="3"/>
        <v>100504</v>
      </c>
      <c r="P26" s="25">
        <f t="shared" si="4"/>
        <v>100504</v>
      </c>
      <c r="Q26" s="12"/>
    </row>
    <row r="27" spans="1:17" s="2" customFormat="1" ht="23.1" customHeight="1">
      <c r="A27" s="13" t="s">
        <v>468</v>
      </c>
      <c r="B27" s="13" t="s">
        <v>469</v>
      </c>
      <c r="C27" s="3" t="s">
        <v>470</v>
      </c>
      <c r="D27" s="12" t="s">
        <v>193</v>
      </c>
      <c r="E27" s="12" t="s">
        <v>199</v>
      </c>
      <c r="F27" s="19" t="s">
        <v>127</v>
      </c>
      <c r="G27" s="6"/>
      <c r="H27" s="25">
        <f>일위대가!I162</f>
        <v>50142</v>
      </c>
      <c r="I27" s="25">
        <f t="shared" si="0"/>
        <v>50142</v>
      </c>
      <c r="J27" s="25"/>
      <c r="K27" s="25">
        <f>일위대가!L162</f>
        <v>54050</v>
      </c>
      <c r="L27" s="25">
        <f t="shared" si="1"/>
        <v>54050</v>
      </c>
      <c r="M27" s="25">
        <f>일위대가!N162</f>
        <v>0</v>
      </c>
      <c r="N27" s="25">
        <f t="shared" si="2"/>
        <v>0</v>
      </c>
      <c r="O27" s="25">
        <f t="shared" si="3"/>
        <v>104192</v>
      </c>
      <c r="P27" s="25">
        <f t="shared" si="4"/>
        <v>104192</v>
      </c>
      <c r="Q27" s="12"/>
    </row>
    <row r="28" spans="1:17" s="2" customFormat="1" ht="23.1" customHeight="1">
      <c r="A28" s="13" t="s">
        <v>471</v>
      </c>
      <c r="B28" s="13" t="s">
        <v>472</v>
      </c>
      <c r="C28" s="3" t="s">
        <v>473</v>
      </c>
      <c r="D28" s="12" t="s">
        <v>201</v>
      </c>
      <c r="E28" s="12" t="s">
        <v>202</v>
      </c>
      <c r="F28" s="19" t="s">
        <v>127</v>
      </c>
      <c r="G28" s="6"/>
      <c r="H28" s="25">
        <f>일위대가!I168</f>
        <v>101621</v>
      </c>
      <c r="I28" s="25">
        <f t="shared" si="0"/>
        <v>101621</v>
      </c>
      <c r="J28" s="25"/>
      <c r="K28" s="25">
        <f>일위대가!L168</f>
        <v>54050</v>
      </c>
      <c r="L28" s="25">
        <f t="shared" si="1"/>
        <v>54050</v>
      </c>
      <c r="M28" s="25">
        <f>일위대가!N168</f>
        <v>0</v>
      </c>
      <c r="N28" s="25">
        <f t="shared" si="2"/>
        <v>0</v>
      </c>
      <c r="O28" s="25">
        <f t="shared" si="3"/>
        <v>155671</v>
      </c>
      <c r="P28" s="25">
        <f t="shared" si="4"/>
        <v>155671</v>
      </c>
      <c r="Q28" s="12"/>
    </row>
    <row r="29" spans="1:17" s="2" customFormat="1" ht="23.1" customHeight="1">
      <c r="A29" s="13" t="s">
        <v>474</v>
      </c>
      <c r="B29" s="13" t="s">
        <v>475</v>
      </c>
      <c r="C29" s="3" t="s">
        <v>476</v>
      </c>
      <c r="D29" s="12" t="s">
        <v>205</v>
      </c>
      <c r="E29" s="12" t="s">
        <v>206</v>
      </c>
      <c r="F29" s="19" t="s">
        <v>207</v>
      </c>
      <c r="G29" s="6"/>
      <c r="H29" s="25">
        <f>일위대가!I174</f>
        <v>107783</v>
      </c>
      <c r="I29" s="25">
        <f t="shared" si="0"/>
        <v>107783</v>
      </c>
      <c r="J29" s="25"/>
      <c r="K29" s="25">
        <f>일위대가!L174</f>
        <v>259440</v>
      </c>
      <c r="L29" s="25">
        <f t="shared" si="1"/>
        <v>259440</v>
      </c>
      <c r="M29" s="25">
        <f>일위대가!N174</f>
        <v>0</v>
      </c>
      <c r="N29" s="25">
        <f t="shared" si="2"/>
        <v>0</v>
      </c>
      <c r="O29" s="25">
        <f t="shared" si="3"/>
        <v>367223</v>
      </c>
      <c r="P29" s="25">
        <f t="shared" si="4"/>
        <v>367223</v>
      </c>
      <c r="Q29" s="12"/>
    </row>
    <row r="30" spans="1:17" s="2" customFormat="1" ht="23.1" customHeight="1">
      <c r="A30" s="13" t="s">
        <v>477</v>
      </c>
      <c r="B30" s="13" t="s">
        <v>478</v>
      </c>
      <c r="C30" s="3" t="s">
        <v>479</v>
      </c>
      <c r="D30" s="12" t="s">
        <v>253</v>
      </c>
      <c r="E30" s="12" t="s">
        <v>254</v>
      </c>
      <c r="F30" s="19" t="s">
        <v>251</v>
      </c>
      <c r="G30" s="6"/>
      <c r="H30" s="25">
        <f>일위대가!I180</f>
        <v>3494580</v>
      </c>
      <c r="I30" s="25">
        <f t="shared" si="0"/>
        <v>3494580</v>
      </c>
      <c r="J30" s="25"/>
      <c r="K30" s="25">
        <f>일위대가!L180</f>
        <v>6486024</v>
      </c>
      <c r="L30" s="25">
        <f t="shared" si="1"/>
        <v>6486024</v>
      </c>
      <c r="M30" s="25">
        <f>일위대가!N180</f>
        <v>0</v>
      </c>
      <c r="N30" s="25">
        <f t="shared" si="2"/>
        <v>0</v>
      </c>
      <c r="O30" s="25">
        <f t="shared" si="3"/>
        <v>9980604</v>
      </c>
      <c r="P30" s="25">
        <f t="shared" si="4"/>
        <v>9980604</v>
      </c>
      <c r="Q30" s="12"/>
    </row>
    <row r="31" spans="1:17" s="2" customFormat="1" ht="23.1" customHeight="1">
      <c r="A31" s="13" t="s">
        <v>480</v>
      </c>
      <c r="B31" s="13" t="s">
        <v>481</v>
      </c>
      <c r="C31" s="3" t="s">
        <v>482</v>
      </c>
      <c r="D31" s="12" t="s">
        <v>249</v>
      </c>
      <c r="E31" s="12" t="s">
        <v>250</v>
      </c>
      <c r="F31" s="19" t="s">
        <v>251</v>
      </c>
      <c r="G31" s="6"/>
      <c r="H31" s="25">
        <f>일위대가!I186</f>
        <v>21890</v>
      </c>
      <c r="I31" s="25">
        <f t="shared" si="0"/>
        <v>21890</v>
      </c>
      <c r="J31" s="25"/>
      <c r="K31" s="25">
        <f>일위대가!L186</f>
        <v>729677</v>
      </c>
      <c r="L31" s="25">
        <f t="shared" si="1"/>
        <v>729677</v>
      </c>
      <c r="M31" s="25">
        <f>일위대가!N186</f>
        <v>0</v>
      </c>
      <c r="N31" s="25">
        <f t="shared" si="2"/>
        <v>0</v>
      </c>
      <c r="O31" s="25">
        <f t="shared" si="3"/>
        <v>751567</v>
      </c>
      <c r="P31" s="25">
        <f t="shared" si="4"/>
        <v>751567</v>
      </c>
      <c r="Q31" s="12"/>
    </row>
    <row r="32" spans="1:17" s="2" customFormat="1" ht="23.1" customHeight="1">
      <c r="A32" s="13" t="s">
        <v>483</v>
      </c>
      <c r="B32" s="13" t="s">
        <v>484</v>
      </c>
      <c r="C32" s="3" t="s">
        <v>485</v>
      </c>
      <c r="D32" s="12" t="s">
        <v>249</v>
      </c>
      <c r="E32" s="12" t="s">
        <v>252</v>
      </c>
      <c r="F32" s="19" t="s">
        <v>251</v>
      </c>
      <c r="G32" s="6"/>
      <c r="H32" s="25">
        <f>일위대가!I192</f>
        <v>36483</v>
      </c>
      <c r="I32" s="25">
        <f t="shared" si="0"/>
        <v>36483</v>
      </c>
      <c r="J32" s="25"/>
      <c r="K32" s="25">
        <f>일위대가!L192</f>
        <v>1216129</v>
      </c>
      <c r="L32" s="25">
        <f t="shared" si="1"/>
        <v>1216129</v>
      </c>
      <c r="M32" s="25">
        <f>일위대가!N192</f>
        <v>0</v>
      </c>
      <c r="N32" s="25">
        <f t="shared" si="2"/>
        <v>0</v>
      </c>
      <c r="O32" s="25">
        <f t="shared" si="3"/>
        <v>1252612</v>
      </c>
      <c r="P32" s="25">
        <f t="shared" si="4"/>
        <v>1252612</v>
      </c>
      <c r="Q32" s="12"/>
    </row>
    <row r="33" spans="1:17" s="2" customFormat="1" ht="23.1" customHeight="1">
      <c r="A33" s="13"/>
      <c r="B33" s="13"/>
      <c r="C33" s="3"/>
      <c r="D33" s="12"/>
      <c r="E33" s="12"/>
      <c r="F33" s="19"/>
      <c r="G33" s="6"/>
      <c r="H33" s="25"/>
      <c r="I33" s="25"/>
      <c r="J33" s="25"/>
      <c r="K33" s="25"/>
      <c r="L33" s="25"/>
      <c r="M33" s="25"/>
      <c r="N33" s="25"/>
      <c r="O33" s="25"/>
      <c r="P33" s="25"/>
      <c r="Q33" s="12"/>
    </row>
    <row r="34" spans="1:17" s="2" customFormat="1" ht="23.1" customHeight="1">
      <c r="A34" s="13"/>
      <c r="B34" s="13"/>
      <c r="C34" s="3"/>
      <c r="D34" s="12"/>
      <c r="E34" s="12"/>
      <c r="F34" s="19"/>
      <c r="G34" s="6"/>
      <c r="H34" s="25"/>
      <c r="I34" s="25"/>
      <c r="J34" s="25"/>
      <c r="K34" s="25"/>
      <c r="L34" s="25"/>
      <c r="M34" s="25"/>
      <c r="N34" s="25"/>
      <c r="O34" s="25"/>
      <c r="P34" s="25"/>
      <c r="Q34" s="12"/>
    </row>
    <row r="35" spans="1:17" s="2" customFormat="1" ht="23.1" customHeight="1">
      <c r="A35" s="13"/>
      <c r="B35" s="13"/>
      <c r="C35" s="3"/>
      <c r="D35" s="12"/>
      <c r="E35" s="12"/>
      <c r="F35" s="19"/>
      <c r="G35" s="6"/>
      <c r="H35" s="25"/>
      <c r="I35" s="25"/>
      <c r="J35" s="25"/>
      <c r="K35" s="25"/>
      <c r="L35" s="25"/>
      <c r="M35" s="25"/>
      <c r="N35" s="25"/>
      <c r="O35" s="25"/>
      <c r="P35" s="25"/>
      <c r="Q35" s="12"/>
    </row>
    <row r="36" spans="1:17" s="2" customFormat="1" ht="23.1" customHeight="1">
      <c r="A36" s="13"/>
      <c r="B36" s="13"/>
      <c r="C36" s="3"/>
      <c r="D36" s="12"/>
      <c r="E36" s="12"/>
      <c r="F36" s="19"/>
      <c r="G36" s="6"/>
      <c r="H36" s="25"/>
      <c r="I36" s="25"/>
      <c r="J36" s="25"/>
      <c r="K36" s="25"/>
      <c r="L36" s="25"/>
      <c r="M36" s="25"/>
      <c r="N36" s="25"/>
      <c r="O36" s="25"/>
      <c r="P36" s="25"/>
      <c r="Q36" s="12"/>
    </row>
    <row r="37" spans="1:17" s="2" customFormat="1" ht="23.1" customHeight="1">
      <c r="A37" s="13"/>
      <c r="B37" s="13"/>
      <c r="C37" s="3"/>
      <c r="D37" s="12"/>
      <c r="E37" s="12"/>
      <c r="F37" s="19"/>
      <c r="G37" s="6"/>
      <c r="H37" s="25"/>
      <c r="I37" s="25"/>
      <c r="J37" s="25"/>
      <c r="K37" s="25"/>
      <c r="L37" s="25"/>
      <c r="M37" s="25"/>
      <c r="N37" s="25"/>
      <c r="O37" s="25"/>
      <c r="P37" s="25"/>
      <c r="Q37" s="12"/>
    </row>
    <row r="38" spans="1:17" s="2" customFormat="1" ht="23.1" customHeight="1">
      <c r="A38" s="13"/>
      <c r="B38" s="13"/>
      <c r="C38" s="3"/>
      <c r="D38" s="12"/>
      <c r="E38" s="12"/>
      <c r="F38" s="19"/>
      <c r="G38" s="6"/>
      <c r="H38" s="25"/>
      <c r="I38" s="25"/>
      <c r="J38" s="25"/>
      <c r="K38" s="25"/>
      <c r="L38" s="25"/>
      <c r="M38" s="25"/>
      <c r="N38" s="25"/>
      <c r="O38" s="25"/>
      <c r="P38" s="25"/>
      <c r="Q38" s="12"/>
    </row>
    <row r="39" spans="1:17" s="2" customFormat="1" ht="23.1" customHeight="1">
      <c r="A39" s="13"/>
      <c r="B39" s="13"/>
      <c r="C39" s="3"/>
      <c r="D39" s="12"/>
      <c r="E39" s="12"/>
      <c r="F39" s="19"/>
      <c r="G39" s="6"/>
      <c r="H39" s="25"/>
      <c r="I39" s="25"/>
      <c r="J39" s="25"/>
      <c r="K39" s="25"/>
      <c r="L39" s="25"/>
      <c r="M39" s="25"/>
      <c r="N39" s="25"/>
      <c r="O39" s="25"/>
      <c r="P39" s="25"/>
      <c r="Q39" s="12" t="s">
        <v>36</v>
      </c>
    </row>
    <row r="40" spans="1:17" s="2" customFormat="1" ht="23.1" customHeight="1">
      <c r="A40" s="13"/>
      <c r="B40" s="13"/>
      <c r="C40" s="3"/>
      <c r="D40" s="12"/>
      <c r="E40" s="12"/>
      <c r="F40" s="19"/>
      <c r="G40" s="6"/>
      <c r="H40" s="25"/>
      <c r="I40" s="25"/>
      <c r="J40" s="25"/>
      <c r="K40" s="25"/>
      <c r="L40" s="25"/>
      <c r="M40" s="25"/>
      <c r="N40" s="25"/>
      <c r="O40" s="25"/>
      <c r="P40" s="25"/>
      <c r="Q40" s="12" t="s">
        <v>2</v>
      </c>
    </row>
    <row r="41" spans="1:17" s="2" customFormat="1" ht="23.1" customHeight="1">
      <c r="A41" s="13"/>
      <c r="B41" s="13"/>
      <c r="C41" s="3"/>
      <c r="D41" s="12"/>
      <c r="E41" s="12"/>
      <c r="F41" s="19"/>
      <c r="G41" s="6"/>
      <c r="H41" s="25"/>
      <c r="I41" s="25"/>
      <c r="J41" s="25"/>
      <c r="K41" s="25"/>
      <c r="L41" s="25"/>
      <c r="M41" s="25"/>
      <c r="N41" s="25"/>
      <c r="O41" s="25"/>
      <c r="P41" s="25"/>
      <c r="Q41" s="12"/>
    </row>
    <row r="42" spans="1:17" s="2" customFormat="1" ht="23.1" customHeight="1">
      <c r="A42" s="13"/>
      <c r="B42" s="13"/>
      <c r="C42" s="3"/>
      <c r="D42" s="12"/>
      <c r="E42" s="12"/>
      <c r="F42" s="19"/>
      <c r="G42" s="6"/>
      <c r="H42" s="25"/>
      <c r="I42" s="25"/>
      <c r="J42" s="25"/>
      <c r="K42" s="25"/>
      <c r="L42" s="25"/>
      <c r="M42" s="25"/>
      <c r="N42" s="25"/>
      <c r="O42" s="25"/>
      <c r="P42" s="25"/>
      <c r="Q42" s="12"/>
    </row>
    <row r="43" spans="1:17" s="2" customFormat="1" ht="23.1" customHeight="1">
      <c r="A43" s="13"/>
      <c r="B43" s="13"/>
      <c r="C43" s="3"/>
      <c r="D43" s="12"/>
      <c r="E43" s="12"/>
      <c r="F43" s="19"/>
      <c r="G43" s="6"/>
      <c r="H43" s="25"/>
      <c r="I43" s="25"/>
      <c r="J43" s="25"/>
      <c r="K43" s="25"/>
      <c r="L43" s="25"/>
      <c r="M43" s="25"/>
      <c r="N43" s="25"/>
      <c r="O43" s="25"/>
      <c r="P43" s="25"/>
      <c r="Q43" s="12"/>
    </row>
    <row r="44" spans="1:17" s="2" customFormat="1" ht="23.1" customHeight="1">
      <c r="A44" s="13"/>
      <c r="B44" s="13"/>
      <c r="C44" s="3"/>
      <c r="D44" s="12"/>
      <c r="E44" s="12"/>
      <c r="F44" s="19"/>
      <c r="G44" s="6"/>
      <c r="H44" s="25"/>
      <c r="I44" s="25"/>
      <c r="J44" s="25"/>
      <c r="K44" s="25"/>
      <c r="L44" s="25"/>
      <c r="M44" s="25"/>
      <c r="N44" s="25"/>
      <c r="O44" s="25"/>
      <c r="P44" s="25"/>
      <c r="Q44" s="12"/>
    </row>
    <row r="45" spans="1:17" s="2" customFormat="1" ht="23.1" customHeight="1">
      <c r="A45" s="13"/>
      <c r="B45" s="13"/>
      <c r="C45" s="3"/>
      <c r="D45" s="12"/>
      <c r="E45" s="12"/>
      <c r="F45" s="19"/>
      <c r="G45" s="6"/>
      <c r="H45" s="25"/>
      <c r="I45" s="25"/>
      <c r="J45" s="25"/>
      <c r="K45" s="25"/>
      <c r="L45" s="25"/>
      <c r="M45" s="25"/>
      <c r="N45" s="25"/>
      <c r="O45" s="25"/>
      <c r="P45" s="25"/>
      <c r="Q45" s="12"/>
    </row>
    <row r="46" spans="1:17" s="2" customFormat="1" ht="23.1" customHeight="1">
      <c r="A46" s="13"/>
      <c r="B46" s="13"/>
      <c r="C46" s="3"/>
      <c r="D46" s="12"/>
      <c r="E46" s="12"/>
      <c r="F46" s="19"/>
      <c r="G46" s="6"/>
      <c r="H46" s="25"/>
      <c r="I46" s="25"/>
      <c r="J46" s="25"/>
      <c r="K46" s="25"/>
      <c r="L46" s="25"/>
      <c r="M46" s="25"/>
      <c r="N46" s="25"/>
      <c r="O46" s="25"/>
      <c r="P46" s="25"/>
      <c r="Q46" s="12"/>
    </row>
    <row r="47" spans="1:17" s="2" customFormat="1" ht="23.1" customHeight="1">
      <c r="A47" s="13"/>
      <c r="B47" s="13"/>
      <c r="C47" s="3"/>
      <c r="D47" s="12"/>
      <c r="E47" s="12"/>
      <c r="F47" s="19"/>
      <c r="G47" s="6"/>
      <c r="H47" s="25"/>
      <c r="I47" s="25"/>
      <c r="J47" s="25"/>
      <c r="K47" s="25"/>
      <c r="L47" s="25"/>
      <c r="M47" s="25"/>
      <c r="N47" s="25"/>
      <c r="O47" s="25"/>
      <c r="P47" s="25"/>
      <c r="Q47" s="12"/>
    </row>
    <row r="48" spans="1:17" s="2" customFormat="1" ht="23.1" customHeight="1">
      <c r="A48" s="13"/>
      <c r="B48" s="13"/>
      <c r="C48" s="3"/>
      <c r="D48" s="12"/>
      <c r="E48" s="12"/>
      <c r="F48" s="19"/>
      <c r="G48" s="6"/>
      <c r="H48" s="25"/>
      <c r="I48" s="25"/>
      <c r="J48" s="25"/>
      <c r="K48" s="25"/>
      <c r="L48" s="25"/>
      <c r="M48" s="25"/>
      <c r="N48" s="25"/>
      <c r="O48" s="25"/>
      <c r="P48" s="25"/>
      <c r="Q48" s="12"/>
    </row>
    <row r="49" spans="1:17" s="2" customFormat="1" ht="23.1" customHeight="1">
      <c r="A49" s="13"/>
      <c r="B49" s="13"/>
      <c r="C49" s="3"/>
      <c r="D49" s="12"/>
      <c r="E49" s="12"/>
      <c r="F49" s="19"/>
      <c r="G49" s="6"/>
      <c r="H49" s="25"/>
      <c r="I49" s="25"/>
      <c r="J49" s="25"/>
      <c r="K49" s="25"/>
      <c r="L49" s="25"/>
      <c r="M49" s="25"/>
      <c r="N49" s="25"/>
      <c r="O49" s="25"/>
      <c r="P49" s="25"/>
      <c r="Q49" s="12"/>
    </row>
    <row r="50" spans="1:17" s="2" customFormat="1" ht="23.1" customHeight="1">
      <c r="A50" s="13"/>
      <c r="B50" s="13"/>
      <c r="C50" s="3"/>
      <c r="D50" s="12"/>
      <c r="E50" s="12"/>
      <c r="F50" s="19"/>
      <c r="G50" s="6"/>
      <c r="H50" s="25"/>
      <c r="I50" s="25"/>
      <c r="J50" s="25"/>
      <c r="K50" s="25"/>
      <c r="L50" s="25"/>
      <c r="M50" s="25"/>
      <c r="N50" s="25"/>
      <c r="O50" s="25"/>
      <c r="P50" s="25"/>
      <c r="Q50" s="12"/>
    </row>
    <row r="51" spans="1:17" s="2" customFormat="1" ht="23.1" customHeight="1">
      <c r="A51" s="13"/>
      <c r="B51" s="13"/>
      <c r="C51" s="3"/>
      <c r="D51" s="12"/>
      <c r="E51" s="12"/>
      <c r="F51" s="19"/>
      <c r="G51" s="6"/>
      <c r="H51" s="25"/>
      <c r="I51" s="25"/>
      <c r="J51" s="25"/>
      <c r="K51" s="25"/>
      <c r="L51" s="25"/>
      <c r="M51" s="25"/>
      <c r="N51" s="25"/>
      <c r="O51" s="25"/>
      <c r="P51" s="25"/>
      <c r="Q51" s="12"/>
    </row>
    <row r="52" spans="1:17" s="2" customFormat="1" ht="23.1" customHeight="1">
      <c r="A52" s="13"/>
      <c r="B52" s="13"/>
      <c r="C52" s="3"/>
      <c r="D52" s="12"/>
      <c r="E52" s="12"/>
      <c r="F52" s="19"/>
      <c r="G52" s="6"/>
      <c r="H52" s="25"/>
      <c r="I52" s="25"/>
      <c r="J52" s="25"/>
      <c r="K52" s="25"/>
      <c r="L52" s="25"/>
      <c r="M52" s="25"/>
      <c r="N52" s="25"/>
      <c r="O52" s="25"/>
      <c r="P52" s="25"/>
      <c r="Q52" s="12"/>
    </row>
    <row r="53" spans="1:17" s="2" customFormat="1" ht="23.1" customHeight="1">
      <c r="A53" s="13"/>
      <c r="B53" s="13"/>
      <c r="C53" s="3"/>
      <c r="D53" s="12"/>
      <c r="E53" s="12"/>
      <c r="F53" s="19"/>
      <c r="G53" s="6"/>
      <c r="H53" s="25"/>
      <c r="I53" s="25"/>
      <c r="J53" s="25"/>
      <c r="K53" s="25"/>
      <c r="L53" s="25"/>
      <c r="M53" s="25"/>
      <c r="N53" s="25"/>
      <c r="O53" s="25"/>
      <c r="P53" s="25"/>
      <c r="Q53" s="12"/>
    </row>
    <row r="54" spans="1:17" s="2" customFormat="1" ht="23.1" customHeight="1">
      <c r="A54" s="13"/>
      <c r="B54" s="13"/>
      <c r="C54" s="3"/>
      <c r="D54" s="12"/>
      <c r="E54" s="12"/>
      <c r="F54" s="19"/>
      <c r="G54" s="6"/>
      <c r="H54" s="25"/>
      <c r="I54" s="25"/>
      <c r="J54" s="25"/>
      <c r="K54" s="25"/>
      <c r="L54" s="25"/>
      <c r="M54" s="25"/>
      <c r="N54" s="25"/>
      <c r="O54" s="25"/>
      <c r="P54" s="25"/>
      <c r="Q54" s="12"/>
    </row>
    <row r="55" spans="1:17" s="2" customFormat="1" ht="23.1" customHeight="1">
      <c r="A55" s="13"/>
      <c r="B55" s="13"/>
      <c r="C55" s="3"/>
      <c r="D55" s="12"/>
      <c r="E55" s="12"/>
      <c r="F55" s="19"/>
      <c r="G55" s="6"/>
      <c r="H55" s="25"/>
      <c r="I55" s="25"/>
      <c r="J55" s="25"/>
      <c r="K55" s="25"/>
      <c r="L55" s="25"/>
      <c r="M55" s="25"/>
      <c r="N55" s="25"/>
      <c r="O55" s="25"/>
      <c r="P55" s="25"/>
      <c r="Q55" s="12"/>
    </row>
  </sheetData>
  <mergeCells count="13">
    <mergeCell ref="C1:N1"/>
    <mergeCell ref="M2:N2"/>
    <mergeCell ref="J2:L2"/>
    <mergeCell ref="Q2:Q3"/>
    <mergeCell ref="P2:P3"/>
    <mergeCell ref="F2:F3"/>
    <mergeCell ref="G2:G3"/>
    <mergeCell ref="H2:I2"/>
    <mergeCell ref="A2:A3"/>
    <mergeCell ref="B2:B3"/>
    <mergeCell ref="C2:C3"/>
    <mergeCell ref="D2:D3"/>
    <mergeCell ref="E2:E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E211"/>
  <sheetViews>
    <sheetView showZeros="0" topLeftCell="D1" workbookViewId="0">
      <pane ySplit="3" topLeftCell="A4" activePane="bottomLeft" state="frozen"/>
      <selection activeCell="E26" sqref="E26"/>
      <selection pane="bottomLeft" activeCell="E26" sqref="E26"/>
    </sheetView>
  </sheetViews>
  <sheetFormatPr defaultRowHeight="23.25" customHeight="1"/>
  <cols>
    <col min="1" max="1" width="11.5546875" style="13" hidden="1" customWidth="1"/>
    <col min="2" max="2" width="10.77734375" style="13" hidden="1" customWidth="1"/>
    <col min="3" max="3" width="11.109375" style="1" hidden="1" customWidth="1"/>
    <col min="4" max="4" width="24.33203125" style="13" customWidth="1"/>
    <col min="5" max="5" width="25.33203125" style="13" customWidth="1"/>
    <col min="6" max="6" width="4.21875" style="18" customWidth="1"/>
    <col min="7" max="7" width="8.33203125" style="2" customWidth="1"/>
    <col min="8" max="8" width="11.88671875" style="2" customWidth="1"/>
    <col min="9" max="9" width="12.44140625" style="2" customWidth="1"/>
    <col min="10" max="10" width="6.6640625" style="2" customWidth="1"/>
    <col min="11" max="12" width="11.44140625" style="2" customWidth="1"/>
    <col min="13" max="13" width="6.33203125" style="2" customWidth="1"/>
    <col min="14" max="14" width="8.5546875" style="2" customWidth="1"/>
    <col min="15" max="15" width="9.109375" style="2" hidden="1" customWidth="1"/>
    <col min="16" max="16" width="11" style="2" customWidth="1"/>
    <col min="17" max="17" width="11.5546875" style="13" customWidth="1"/>
    <col min="18" max="16384" width="8.88671875" style="2"/>
  </cols>
  <sheetData>
    <row r="1" spans="1:31" ht="23.25" customHeight="1">
      <c r="A1" s="43"/>
      <c r="B1" s="13" t="s">
        <v>592</v>
      </c>
      <c r="D1" s="190" t="s">
        <v>608</v>
      </c>
      <c r="E1" s="188"/>
      <c r="F1" s="188"/>
      <c r="G1" s="188"/>
      <c r="H1" s="188"/>
      <c r="I1" s="188"/>
      <c r="J1" s="188"/>
      <c r="K1" s="188"/>
      <c r="L1" s="188"/>
      <c r="M1" s="188"/>
      <c r="N1" s="188"/>
      <c r="W1" s="186" t="s">
        <v>51</v>
      </c>
      <c r="X1" s="186"/>
      <c r="Y1" s="186"/>
      <c r="Z1" s="18"/>
      <c r="AA1" s="18" t="s">
        <v>56</v>
      </c>
      <c r="AB1" s="18"/>
      <c r="AC1" s="18"/>
      <c r="AD1" s="18"/>
      <c r="AE1" s="18"/>
    </row>
    <row r="2" spans="1:31" s="14" customFormat="1" ht="23.25" customHeight="1">
      <c r="A2" s="183" t="s">
        <v>39</v>
      </c>
      <c r="B2" s="183" t="s">
        <v>67</v>
      </c>
      <c r="C2" s="183" t="s">
        <v>40</v>
      </c>
      <c r="D2" s="184" t="s">
        <v>45</v>
      </c>
      <c r="E2" s="184" t="s">
        <v>46</v>
      </c>
      <c r="F2" s="185" t="s">
        <v>0</v>
      </c>
      <c r="G2" s="185" t="s">
        <v>1</v>
      </c>
      <c r="H2" s="185" t="s">
        <v>25</v>
      </c>
      <c r="I2" s="185"/>
      <c r="J2" s="185" t="s">
        <v>26</v>
      </c>
      <c r="K2" s="185"/>
      <c r="L2" s="185"/>
      <c r="M2" s="185" t="s">
        <v>27</v>
      </c>
      <c r="N2" s="185"/>
      <c r="O2" s="16"/>
      <c r="P2" s="185" t="s">
        <v>8</v>
      </c>
      <c r="Q2" s="184" t="s">
        <v>29</v>
      </c>
      <c r="W2" s="14" t="s">
        <v>52</v>
      </c>
      <c r="X2" s="14" t="s">
        <v>53</v>
      </c>
      <c r="Y2" s="14" t="s">
        <v>54</v>
      </c>
      <c r="Z2" s="14" t="s">
        <v>55</v>
      </c>
      <c r="AA2" s="27" t="s">
        <v>78</v>
      </c>
      <c r="AB2" s="27" t="s">
        <v>77</v>
      </c>
      <c r="AC2" s="27" t="s">
        <v>57</v>
      </c>
      <c r="AD2" s="27" t="s">
        <v>59</v>
      </c>
      <c r="AE2" s="27" t="s">
        <v>58</v>
      </c>
    </row>
    <row r="3" spans="1:31" s="14" customFormat="1" ht="23.25" customHeight="1">
      <c r="A3" s="183"/>
      <c r="B3" s="183"/>
      <c r="C3" s="183"/>
      <c r="D3" s="184"/>
      <c r="E3" s="184"/>
      <c r="F3" s="185"/>
      <c r="G3" s="185"/>
      <c r="H3" s="16" t="s">
        <v>32</v>
      </c>
      <c r="I3" s="16" t="s">
        <v>33</v>
      </c>
      <c r="J3" s="16" t="s">
        <v>1</v>
      </c>
      <c r="K3" s="16" t="s">
        <v>32</v>
      </c>
      <c r="L3" s="16" t="s">
        <v>33</v>
      </c>
      <c r="M3" s="16" t="s">
        <v>34</v>
      </c>
      <c r="N3" s="16" t="s">
        <v>33</v>
      </c>
      <c r="O3" s="16" t="s">
        <v>41</v>
      </c>
      <c r="P3" s="185"/>
      <c r="Q3" s="184"/>
      <c r="W3" s="2"/>
      <c r="X3" s="2"/>
      <c r="Y3" s="2"/>
      <c r="Z3" s="2"/>
      <c r="AA3" s="23"/>
      <c r="AB3" s="23"/>
      <c r="AC3" s="23"/>
      <c r="AD3" s="23">
        <v>1</v>
      </c>
      <c r="AE3" s="23">
        <v>1</v>
      </c>
    </row>
    <row r="4" spans="1:31" ht="23.25" customHeight="1">
      <c r="A4" s="13" t="s">
        <v>505</v>
      </c>
      <c r="B4" s="13" t="s">
        <v>506</v>
      </c>
      <c r="C4" s="1" t="s">
        <v>507</v>
      </c>
      <c r="D4" s="177" t="s">
        <v>504</v>
      </c>
      <c r="E4" s="179"/>
      <c r="F4" s="19"/>
      <c r="G4" s="15"/>
      <c r="H4" s="15"/>
      <c r="I4" s="36"/>
      <c r="J4" s="15"/>
      <c r="K4" s="15"/>
      <c r="L4" s="36"/>
      <c r="M4" s="15"/>
      <c r="N4" s="36"/>
      <c r="O4" s="15"/>
      <c r="P4" s="15"/>
      <c r="Q4" s="12"/>
    </row>
    <row r="5" spans="1:31" ht="23.25" customHeight="1">
      <c r="A5" s="13" t="s">
        <v>320</v>
      </c>
      <c r="B5" s="13" t="s">
        <v>384</v>
      </c>
      <c r="C5" s="1" t="s">
        <v>272</v>
      </c>
      <c r="D5" s="12" t="s">
        <v>265</v>
      </c>
      <c r="E5" s="12" t="s">
        <v>273</v>
      </c>
      <c r="F5" s="19" t="s">
        <v>267</v>
      </c>
      <c r="G5" s="15">
        <f>일위노임!G6</f>
        <v>0.2</v>
      </c>
      <c r="H5" s="15">
        <f>합산자재!H46</f>
        <v>0</v>
      </c>
      <c r="I5" s="36" t="str">
        <f>IF(G5*H5&lt;&gt;0, TRUNC(G5*H5, 1), "")</f>
        <v/>
      </c>
      <c r="J5" s="15">
        <v>0.2</v>
      </c>
      <c r="K5" s="15">
        <f>합산자재!I46</f>
        <v>165545</v>
      </c>
      <c r="L5" s="36">
        <f>IF(G5*K5&lt;&gt;0, TRUNC(G5*K5, 1), "")</f>
        <v>33109</v>
      </c>
      <c r="M5" s="15">
        <f>합산자재!J46</f>
        <v>0</v>
      </c>
      <c r="N5" s="36" t="str">
        <f>IF(G5*M5&lt;&gt;0, TRUNC(G5*M5, 1), "")</f>
        <v/>
      </c>
      <c r="O5" s="15">
        <f>IF((H5+K5+M5)=0, "", (H5+K5+M5))</f>
        <v>165545</v>
      </c>
      <c r="P5" s="15">
        <f>IF(SUM(I5,L5,N5)&lt;&gt;0,SUM(I5,L5,N5),"")</f>
        <v>33109</v>
      </c>
      <c r="Q5" s="12"/>
      <c r="AE5" s="2">
        <f>L5</f>
        <v>33109</v>
      </c>
    </row>
    <row r="6" spans="1:31" ht="23.25" customHeight="1">
      <c r="B6" s="13" t="s">
        <v>486</v>
      </c>
      <c r="D6" s="12" t="s">
        <v>487</v>
      </c>
      <c r="E6" s="12"/>
      <c r="F6" s="19"/>
      <c r="G6" s="15"/>
      <c r="H6" s="15"/>
      <c r="I6" s="36">
        <f>TRUNC(SUM(I4:I5))</f>
        <v>0</v>
      </c>
      <c r="J6" s="15"/>
      <c r="K6" s="15"/>
      <c r="L6" s="36">
        <f>TRUNC(SUM(L4:L5))</f>
        <v>33109</v>
      </c>
      <c r="M6" s="15"/>
      <c r="N6" s="36">
        <f>TRUNC(SUM(N4:N5))</f>
        <v>0</v>
      </c>
      <c r="O6" s="15" t="str">
        <f>IF((H6+K6+M6)=0, "", (H6+K6+M6))</f>
        <v/>
      </c>
      <c r="P6" s="15">
        <f>IF(SUM(I6,L6,N6)&lt;&gt;0,SUM(I6,L6,N6),"")</f>
        <v>33109</v>
      </c>
      <c r="Q6" s="12"/>
      <c r="AE6" s="2">
        <f>TRUNC(SUM(AE4:AE5))</f>
        <v>33109</v>
      </c>
    </row>
    <row r="7" spans="1:31" ht="23.25" customHeight="1">
      <c r="D7" s="12"/>
      <c r="E7" s="12"/>
      <c r="F7" s="19"/>
      <c r="G7" s="15"/>
      <c r="H7" s="15"/>
      <c r="I7" s="36"/>
      <c r="J7" s="15"/>
      <c r="K7" s="15"/>
      <c r="L7" s="36"/>
      <c r="M7" s="15"/>
      <c r="N7" s="36"/>
      <c r="O7" s="15"/>
      <c r="P7" s="15"/>
      <c r="Q7" s="12"/>
    </row>
    <row r="8" spans="1:31" ht="23.25" customHeight="1">
      <c r="A8" s="13" t="s">
        <v>509</v>
      </c>
      <c r="B8" s="13" t="s">
        <v>506</v>
      </c>
      <c r="C8" s="1" t="s">
        <v>510</v>
      </c>
      <c r="D8" s="177" t="s">
        <v>508</v>
      </c>
      <c r="E8" s="179"/>
      <c r="F8" s="19"/>
      <c r="G8" s="15"/>
      <c r="H8" s="15"/>
      <c r="I8" s="36"/>
      <c r="J8" s="15"/>
      <c r="K8" s="15"/>
      <c r="L8" s="36"/>
      <c r="M8" s="15"/>
      <c r="N8" s="36"/>
      <c r="O8" s="15"/>
      <c r="P8" s="15"/>
      <c r="Q8" s="12"/>
    </row>
    <row r="9" spans="1:31" ht="23.25" customHeight="1">
      <c r="A9" s="13" t="s">
        <v>320</v>
      </c>
      <c r="B9" s="13" t="s">
        <v>390</v>
      </c>
      <c r="C9" s="1" t="s">
        <v>272</v>
      </c>
      <c r="D9" s="12" t="s">
        <v>265</v>
      </c>
      <c r="E9" s="12" t="s">
        <v>273</v>
      </c>
      <c r="F9" s="19" t="s">
        <v>267</v>
      </c>
      <c r="G9" s="15">
        <f>일위노임!G9</f>
        <v>0.11</v>
      </c>
      <c r="H9" s="15">
        <f>합산자재!H46</f>
        <v>0</v>
      </c>
      <c r="I9" s="36" t="str">
        <f>IF(G9*H9&lt;&gt;0, TRUNC(G9*H9, 1), "")</f>
        <v/>
      </c>
      <c r="J9" s="15">
        <v>0.11</v>
      </c>
      <c r="K9" s="15">
        <f>합산자재!I46</f>
        <v>165545</v>
      </c>
      <c r="L9" s="36">
        <f>IF(G9*K9&lt;&gt;0, TRUNC(G9*K9, 1), "")</f>
        <v>18209.900000000001</v>
      </c>
      <c r="M9" s="15">
        <f>합산자재!J46</f>
        <v>0</v>
      </c>
      <c r="N9" s="36" t="str">
        <f>IF(G9*M9&lt;&gt;0, TRUNC(G9*M9, 1), "")</f>
        <v/>
      </c>
      <c r="O9" s="15">
        <f>IF((H9+K9+M9)=0, "", (H9+K9+M9))</f>
        <v>165545</v>
      </c>
      <c r="P9" s="15">
        <f>IF(SUM(I9,L9,N9)&lt;&gt;0,SUM(I9,L9,N9),"")</f>
        <v>18209.900000000001</v>
      </c>
      <c r="Q9" s="12"/>
      <c r="AE9" s="2">
        <f>L9</f>
        <v>18209.900000000001</v>
      </c>
    </row>
    <row r="10" spans="1:31" ht="23.25" customHeight="1">
      <c r="B10" s="13" t="s">
        <v>486</v>
      </c>
      <c r="D10" s="12" t="s">
        <v>487</v>
      </c>
      <c r="E10" s="12"/>
      <c r="F10" s="19"/>
      <c r="G10" s="15"/>
      <c r="H10" s="15"/>
      <c r="I10" s="36">
        <f>TRUNC(SUM(I8:I9))</f>
        <v>0</v>
      </c>
      <c r="J10" s="15"/>
      <c r="K10" s="15"/>
      <c r="L10" s="36">
        <f>TRUNC(SUM(L8:L9))</f>
        <v>18209</v>
      </c>
      <c r="M10" s="15"/>
      <c r="N10" s="36">
        <f>TRUNC(SUM(N8:N9))</f>
        <v>0</v>
      </c>
      <c r="O10" s="15" t="str">
        <f>IF((H10+K10+M10)=0, "", (H10+K10+M10))</f>
        <v/>
      </c>
      <c r="P10" s="15">
        <f>IF(SUM(I10,L10,N10)&lt;&gt;0,SUM(I10,L10,N10),"")</f>
        <v>18209</v>
      </c>
      <c r="Q10" s="12"/>
      <c r="AE10" s="2">
        <f>TRUNC(SUM(AE8:AE9))</f>
        <v>18209</v>
      </c>
    </row>
    <row r="11" spans="1:31" ht="23.25" customHeight="1">
      <c r="D11" s="12"/>
      <c r="E11" s="12"/>
      <c r="F11" s="19"/>
      <c r="G11" s="15"/>
      <c r="H11" s="15"/>
      <c r="I11" s="36"/>
      <c r="J11" s="15"/>
      <c r="K11" s="15"/>
      <c r="L11" s="36"/>
      <c r="M11" s="15"/>
      <c r="N11" s="36"/>
      <c r="O11" s="15"/>
      <c r="P11" s="15"/>
      <c r="Q11" s="12"/>
    </row>
    <row r="12" spans="1:31" ht="23.25" customHeight="1">
      <c r="A12" s="13" t="s">
        <v>512</v>
      </c>
      <c r="B12" s="13" t="s">
        <v>506</v>
      </c>
      <c r="C12" s="1" t="s">
        <v>513</v>
      </c>
      <c r="D12" s="177" t="s">
        <v>511</v>
      </c>
      <c r="E12" s="179"/>
      <c r="F12" s="19"/>
      <c r="G12" s="15"/>
      <c r="H12" s="15"/>
      <c r="I12" s="36"/>
      <c r="J12" s="15"/>
      <c r="K12" s="15"/>
      <c r="L12" s="36"/>
      <c r="M12" s="15"/>
      <c r="N12" s="36"/>
      <c r="O12" s="15"/>
      <c r="P12" s="15"/>
      <c r="Q12" s="12"/>
    </row>
    <row r="13" spans="1:31" ht="23.25" customHeight="1">
      <c r="A13" s="13" t="s">
        <v>382</v>
      </c>
      <c r="B13" s="13" t="s">
        <v>394</v>
      </c>
      <c r="C13" s="1" t="s">
        <v>383</v>
      </c>
      <c r="D13" s="12" t="s">
        <v>385</v>
      </c>
      <c r="E13" s="12" t="s">
        <v>386</v>
      </c>
      <c r="F13" s="19" t="s">
        <v>387</v>
      </c>
      <c r="G13" s="15">
        <v>0.1</v>
      </c>
      <c r="H13" s="15">
        <f>일대목차!H4</f>
        <v>0</v>
      </c>
      <c r="I13" s="36" t="str">
        <f>IF(G13*H13&lt;&gt;0, TRUNC(G13*H13, 1), "")</f>
        <v/>
      </c>
      <c r="J13" s="15">
        <v>0.1</v>
      </c>
      <c r="K13" s="15">
        <f>일대목차!K4</f>
        <v>33109</v>
      </c>
      <c r="L13" s="36">
        <f>IF(G13*K13&lt;&gt;0, TRUNC(G13*K13, 1), "")</f>
        <v>3310.9</v>
      </c>
      <c r="M13" s="15">
        <f>일대목차!M4</f>
        <v>0</v>
      </c>
      <c r="N13" s="36" t="str">
        <f>IF(G13*M13&lt;&gt;0, TRUNC(G13*M13, 1), "")</f>
        <v/>
      </c>
      <c r="O13" s="15">
        <f>IF((H13+K13+M13)=0, "", (H13+K13+M13))</f>
        <v>33109</v>
      </c>
      <c r="P13" s="15">
        <f>IF(SUM(I13,L13,N13)&lt;&gt;0,SUM(I13,L13,N13),"")</f>
        <v>3310.9</v>
      </c>
      <c r="Q13" s="12" t="s">
        <v>384</v>
      </c>
      <c r="R13" s="2" t="s">
        <v>488</v>
      </c>
    </row>
    <row r="14" spans="1:31" ht="23.25" customHeight="1">
      <c r="A14" s="13" t="s">
        <v>314</v>
      </c>
      <c r="B14" s="13" t="s">
        <v>394</v>
      </c>
      <c r="C14" s="1" t="s">
        <v>255</v>
      </c>
      <c r="D14" s="12" t="s">
        <v>256</v>
      </c>
      <c r="E14" s="12" t="s">
        <v>257</v>
      </c>
      <c r="F14" s="19" t="s">
        <v>258</v>
      </c>
      <c r="G14" s="15">
        <v>0.9</v>
      </c>
      <c r="H14" s="15">
        <f>합산자재!H41</f>
        <v>517</v>
      </c>
      <c r="I14" s="36">
        <f>IF(G14*H14&lt;&gt;0, TRUNC(G14*H14, 1), "")</f>
        <v>465.3</v>
      </c>
      <c r="J14" s="15">
        <v>0.9</v>
      </c>
      <c r="K14" s="15">
        <f>합산자재!I41</f>
        <v>1097</v>
      </c>
      <c r="L14" s="36">
        <f>IF(G14*K14&lt;&gt;0, TRUNC(G14*K14, 1), "")</f>
        <v>987.3</v>
      </c>
      <c r="M14" s="15">
        <f>합산자재!J41</f>
        <v>479</v>
      </c>
      <c r="N14" s="36">
        <f>IF(G14*M14&lt;&gt;0, TRUNC(G14*M14, 1), "")</f>
        <v>431.1</v>
      </c>
      <c r="O14" s="15">
        <f>IF((H14+K14+M14)=0, "", (H14+K14+M14))</f>
        <v>2093</v>
      </c>
      <c r="P14" s="15">
        <f>IF(SUM(I14,L14,N14)&lt;&gt;0,SUM(I14,L14,N14),"")</f>
        <v>1883.6999999999998</v>
      </c>
      <c r="Q14" s="12" t="s">
        <v>315</v>
      </c>
      <c r="R14" s="2" t="s">
        <v>489</v>
      </c>
    </row>
    <row r="15" spans="1:31" ht="23.25" customHeight="1">
      <c r="B15" s="13" t="s">
        <v>486</v>
      </c>
      <c r="D15" s="12" t="s">
        <v>487</v>
      </c>
      <c r="E15" s="12"/>
      <c r="F15" s="19"/>
      <c r="G15" s="15"/>
      <c r="H15" s="15"/>
      <c r="I15" s="36">
        <f>TRUNC(SUM(I12:I14))</f>
        <v>465</v>
      </c>
      <c r="J15" s="15"/>
      <c r="K15" s="15"/>
      <c r="L15" s="36">
        <f>TRUNC(SUM(L12:L14))</f>
        <v>4298</v>
      </c>
      <c r="M15" s="15"/>
      <c r="N15" s="36">
        <f>TRUNC(SUM(N12:N14))</f>
        <v>431</v>
      </c>
      <c r="O15" s="15" t="str">
        <f>IF((H15+K15+M15)=0, "", (H15+K15+M15))</f>
        <v/>
      </c>
      <c r="P15" s="15">
        <f>IF(SUM(I15,L15,N15)&lt;&gt;0,SUM(I15,L15,N15),"")</f>
        <v>5194</v>
      </c>
      <c r="Q15" s="12"/>
      <c r="AE15" s="2">
        <f>TRUNC(SUM(AE12:AE14))</f>
        <v>0</v>
      </c>
    </row>
    <row r="16" spans="1:31" ht="23.25" customHeight="1">
      <c r="D16" s="12"/>
      <c r="E16" s="12"/>
      <c r="F16" s="19"/>
      <c r="G16" s="15"/>
      <c r="H16" s="15"/>
      <c r="I16" s="36"/>
      <c r="J16" s="15"/>
      <c r="K16" s="15"/>
      <c r="L16" s="36"/>
      <c r="M16" s="15"/>
      <c r="N16" s="36"/>
      <c r="O16" s="15"/>
      <c r="P16" s="15"/>
      <c r="Q16" s="12"/>
    </row>
    <row r="17" spans="1:31" ht="23.25" customHeight="1">
      <c r="A17" s="13" t="s">
        <v>515</v>
      </c>
      <c r="B17" s="13" t="s">
        <v>506</v>
      </c>
      <c r="C17" s="1" t="s">
        <v>516</v>
      </c>
      <c r="D17" s="177" t="s">
        <v>514</v>
      </c>
      <c r="E17" s="179"/>
      <c r="F17" s="19"/>
      <c r="G17" s="15"/>
      <c r="H17" s="15"/>
      <c r="I17" s="36"/>
      <c r="J17" s="15"/>
      <c r="K17" s="15"/>
      <c r="L17" s="36"/>
      <c r="M17" s="15"/>
      <c r="N17" s="36"/>
      <c r="O17" s="15"/>
      <c r="P17" s="15"/>
      <c r="Q17" s="12"/>
    </row>
    <row r="18" spans="1:31" ht="23.25" customHeight="1">
      <c r="A18" s="13" t="s">
        <v>388</v>
      </c>
      <c r="B18" s="13" t="s">
        <v>399</v>
      </c>
      <c r="C18" s="1" t="s">
        <v>389</v>
      </c>
      <c r="D18" s="12" t="s">
        <v>391</v>
      </c>
      <c r="E18" s="12" t="s">
        <v>386</v>
      </c>
      <c r="F18" s="19" t="s">
        <v>387</v>
      </c>
      <c r="G18" s="15">
        <v>0.1</v>
      </c>
      <c r="H18" s="15">
        <f>일대목차!H5</f>
        <v>0</v>
      </c>
      <c r="I18" s="36" t="str">
        <f>IF(G18*H18&lt;&gt;0, TRUNC(G18*H18, 1), "")</f>
        <v/>
      </c>
      <c r="J18" s="15">
        <v>0.1</v>
      </c>
      <c r="K18" s="15">
        <f>일대목차!K5</f>
        <v>18209</v>
      </c>
      <c r="L18" s="36">
        <f>IF(G18*K18&lt;&gt;0, TRUNC(G18*K18, 1), "")</f>
        <v>1820.9</v>
      </c>
      <c r="M18" s="15">
        <f>일대목차!M5</f>
        <v>0</v>
      </c>
      <c r="N18" s="36" t="str">
        <f>IF(G18*M18&lt;&gt;0, TRUNC(G18*M18, 1), "")</f>
        <v/>
      </c>
      <c r="O18" s="15">
        <f>IF((H18+K18+M18)=0, "", (H18+K18+M18))</f>
        <v>18209</v>
      </c>
      <c r="P18" s="15">
        <f>IF(SUM(I18,L18,N18)&lt;&gt;0,SUM(I18,L18,N18),"")</f>
        <v>1820.9</v>
      </c>
      <c r="Q18" s="12" t="s">
        <v>390</v>
      </c>
      <c r="R18" s="2" t="s">
        <v>488</v>
      </c>
    </row>
    <row r="19" spans="1:31" ht="23.25" customHeight="1">
      <c r="A19" s="13" t="s">
        <v>316</v>
      </c>
      <c r="B19" s="13" t="s">
        <v>399</v>
      </c>
      <c r="C19" s="1" t="s">
        <v>262</v>
      </c>
      <c r="D19" s="12" t="s">
        <v>263</v>
      </c>
      <c r="E19" s="12" t="s">
        <v>257</v>
      </c>
      <c r="F19" s="19" t="s">
        <v>258</v>
      </c>
      <c r="G19" s="15">
        <v>0.9</v>
      </c>
      <c r="H19" s="15">
        <f>합산자재!H42</f>
        <v>517</v>
      </c>
      <c r="I19" s="36">
        <f>IF(G19*H19&lt;&gt;0, TRUNC(G19*H19, 1), "")</f>
        <v>465.3</v>
      </c>
      <c r="J19" s="15">
        <v>0.9</v>
      </c>
      <c r="K19" s="15">
        <f>합산자재!I42</f>
        <v>1097</v>
      </c>
      <c r="L19" s="36">
        <f>IF(G19*K19&lt;&gt;0, TRUNC(G19*K19, 1), "")</f>
        <v>987.3</v>
      </c>
      <c r="M19" s="15">
        <f>합산자재!J42</f>
        <v>479</v>
      </c>
      <c r="N19" s="36">
        <f>IF(G19*M19&lt;&gt;0, TRUNC(G19*M19, 1), "")</f>
        <v>431.1</v>
      </c>
      <c r="O19" s="15">
        <f>IF((H19+K19+M19)=0, "", (H19+K19+M19))</f>
        <v>2093</v>
      </c>
      <c r="P19" s="15">
        <f>IF(SUM(I19,L19,N19)&lt;&gt;0,SUM(I19,L19,N19),"")</f>
        <v>1883.6999999999998</v>
      </c>
      <c r="Q19" s="12" t="s">
        <v>315</v>
      </c>
      <c r="R19" s="2" t="s">
        <v>489</v>
      </c>
    </row>
    <row r="20" spans="1:31" ht="23.25" customHeight="1">
      <c r="B20" s="13" t="s">
        <v>486</v>
      </c>
      <c r="D20" s="12" t="s">
        <v>487</v>
      </c>
      <c r="E20" s="12"/>
      <c r="F20" s="19"/>
      <c r="G20" s="15"/>
      <c r="H20" s="15"/>
      <c r="I20" s="36">
        <f>TRUNC(SUM(I17:I19))</f>
        <v>465</v>
      </c>
      <c r="J20" s="15"/>
      <c r="K20" s="15"/>
      <c r="L20" s="36">
        <f>TRUNC(SUM(L17:L19))</f>
        <v>2808</v>
      </c>
      <c r="M20" s="15"/>
      <c r="N20" s="36">
        <f>TRUNC(SUM(N17:N19))</f>
        <v>431</v>
      </c>
      <c r="O20" s="15" t="str">
        <f>IF((H20+K20+M20)=0, "", (H20+K20+M20))</f>
        <v/>
      </c>
      <c r="P20" s="15">
        <f>IF(SUM(I20,L20,N20)&lt;&gt;0,SUM(I20,L20,N20),"")</f>
        <v>3704</v>
      </c>
      <c r="Q20" s="12"/>
      <c r="AE20" s="2">
        <f>TRUNC(SUM(AE17:AE19))</f>
        <v>0</v>
      </c>
    </row>
    <row r="21" spans="1:31" ht="23.25" customHeight="1">
      <c r="D21" s="12"/>
      <c r="E21" s="12"/>
      <c r="F21" s="19"/>
      <c r="G21" s="15"/>
      <c r="H21" s="15"/>
      <c r="I21" s="36"/>
      <c r="J21" s="15"/>
      <c r="K21" s="15"/>
      <c r="L21" s="36"/>
      <c r="M21" s="15"/>
      <c r="N21" s="36"/>
      <c r="O21" s="15"/>
      <c r="P21" s="15"/>
      <c r="Q21" s="12"/>
    </row>
    <row r="22" spans="1:31" ht="23.25" customHeight="1">
      <c r="A22" s="13" t="s">
        <v>518</v>
      </c>
      <c r="B22" s="13" t="s">
        <v>506</v>
      </c>
      <c r="C22" s="1" t="s">
        <v>519</v>
      </c>
      <c r="D22" s="177" t="s">
        <v>517</v>
      </c>
      <c r="E22" s="179"/>
      <c r="F22" s="19"/>
      <c r="G22" s="15"/>
      <c r="H22" s="15"/>
      <c r="I22" s="36"/>
      <c r="J22" s="15"/>
      <c r="K22" s="15"/>
      <c r="L22" s="36"/>
      <c r="M22" s="15"/>
      <c r="N22" s="36"/>
      <c r="O22" s="15"/>
      <c r="P22" s="15"/>
      <c r="Q22" s="12"/>
    </row>
    <row r="23" spans="1:31" ht="23.25" customHeight="1">
      <c r="A23" s="13" t="s">
        <v>302</v>
      </c>
      <c r="B23" s="13" t="s">
        <v>403</v>
      </c>
      <c r="C23" s="1" t="s">
        <v>219</v>
      </c>
      <c r="D23" s="12" t="s">
        <v>220</v>
      </c>
      <c r="E23" s="12" t="s">
        <v>221</v>
      </c>
      <c r="F23" s="19" t="s">
        <v>120</v>
      </c>
      <c r="G23" s="15">
        <v>1</v>
      </c>
      <c r="H23" s="15">
        <f>합산자재!H29</f>
        <v>88</v>
      </c>
      <c r="I23" s="36">
        <f>IF(G23*H23&lt;&gt;0, TRUNC(G23*H23, 1), "")</f>
        <v>88</v>
      </c>
      <c r="J23" s="15">
        <v>1</v>
      </c>
      <c r="K23" s="15">
        <f>합산자재!I29</f>
        <v>0</v>
      </c>
      <c r="L23" s="36" t="str">
        <f>IF(G23*K23&lt;&gt;0, TRUNC(G23*K23, 1), "")</f>
        <v/>
      </c>
      <c r="M23" s="15">
        <f>합산자재!J29</f>
        <v>0</v>
      </c>
      <c r="N23" s="36" t="str">
        <f>IF(G23*M23&lt;&gt;0, TRUNC(G23*M23, 1), "")</f>
        <v/>
      </c>
      <c r="O23" s="15">
        <f>IF((H23+K23+M23)=0, "", (H23+K23+M23))</f>
        <v>88</v>
      </c>
      <c r="P23" s="15">
        <f>IF(SUM(I23,L23,N23)&lt;&gt;0,SUM(I23,L23,N23),"")</f>
        <v>88</v>
      </c>
      <c r="Q23" s="12"/>
    </row>
    <row r="24" spans="1:31" ht="23.25" customHeight="1">
      <c r="A24" s="13" t="s">
        <v>320</v>
      </c>
      <c r="B24" s="13" t="s">
        <v>403</v>
      </c>
      <c r="C24" s="1" t="s">
        <v>272</v>
      </c>
      <c r="D24" s="12" t="s">
        <v>265</v>
      </c>
      <c r="E24" s="12" t="s">
        <v>273</v>
      </c>
      <c r="F24" s="19" t="s">
        <v>267</v>
      </c>
      <c r="G24" s="15">
        <f>일위노임!G12</f>
        <v>1.2999999999999999E-3</v>
      </c>
      <c r="H24" s="15">
        <f>합산자재!H46</f>
        <v>0</v>
      </c>
      <c r="I24" s="36" t="str">
        <f>IF(G24*H24&lt;&gt;0, TRUNC(G24*H24, 1), "")</f>
        <v/>
      </c>
      <c r="J24" s="15">
        <v>1.2999999999999999E-3</v>
      </c>
      <c r="K24" s="15">
        <f>합산자재!I46</f>
        <v>165545</v>
      </c>
      <c r="L24" s="36">
        <f>IF(G24*K24&lt;&gt;0, TRUNC(G24*K24, 1), "")</f>
        <v>215.2</v>
      </c>
      <c r="M24" s="15">
        <f>합산자재!J46</f>
        <v>0</v>
      </c>
      <c r="N24" s="36" t="str">
        <f>IF(G24*M24&lt;&gt;0, TRUNC(G24*M24, 1), "")</f>
        <v/>
      </c>
      <c r="O24" s="15">
        <f>IF((H24+K24+M24)=0, "", (H24+K24+M24))</f>
        <v>165545</v>
      </c>
      <c r="P24" s="15">
        <f>IF(SUM(I24,L24,N24)&lt;&gt;0,SUM(I24,L24,N24),"")</f>
        <v>215.2</v>
      </c>
      <c r="Q24" s="12"/>
      <c r="AE24" s="2">
        <f>L24</f>
        <v>215.2</v>
      </c>
    </row>
    <row r="25" spans="1:31" ht="23.25" customHeight="1">
      <c r="A25" s="13" t="s">
        <v>490</v>
      </c>
      <c r="B25" s="13" t="s">
        <v>403</v>
      </c>
      <c r="C25" s="1" t="s">
        <v>491</v>
      </c>
      <c r="D25" s="12" t="s">
        <v>492</v>
      </c>
      <c r="E25" s="12" t="s">
        <v>493</v>
      </c>
      <c r="F25" s="19" t="s">
        <v>332</v>
      </c>
      <c r="G25" s="15">
        <v>1</v>
      </c>
      <c r="H25" s="15">
        <f>IF(TRUNC((AD26+AC26)/$AE$3,1)*$AE$3-AD26 &lt;0, AC26, TRUNC((AD26+AC26)/$AE$3,1)*$AE$3-AD26)</f>
        <v>6.4000000000000057</v>
      </c>
      <c r="I25" s="36">
        <f>H25</f>
        <v>6.4000000000000057</v>
      </c>
      <c r="J25" s="15">
        <v>1</v>
      </c>
      <c r="K25" s="15"/>
      <c r="L25" s="36" t="str">
        <f>IF(G25*K25&lt;&gt;0, TRUNC(G25*K25, 1), "")</f>
        <v/>
      </c>
      <c r="M25" s="15"/>
      <c r="N25" s="36" t="str">
        <f>IF(G25*M25&lt;&gt;0, TRUNC(G25*M25, 1), "")</f>
        <v/>
      </c>
      <c r="O25" s="15">
        <f>IF((H25+K25+M25)=0, "", (H25+K25+M25))</f>
        <v>6.4000000000000057</v>
      </c>
      <c r="P25" s="15">
        <f>IF(SUM(I25,L25,N25)&lt;&gt;0,SUM(I25,L25,N25),"")</f>
        <v>6.4000000000000057</v>
      </c>
      <c r="Q25" s="12"/>
    </row>
    <row r="26" spans="1:31" ht="23.25" customHeight="1">
      <c r="B26" s="13" t="s">
        <v>486</v>
      </c>
      <c r="D26" s="12" t="s">
        <v>487</v>
      </c>
      <c r="E26" s="12"/>
      <c r="F26" s="19"/>
      <c r="G26" s="15"/>
      <c r="H26" s="15"/>
      <c r="I26" s="36">
        <f>TRUNC(SUM(I22:I25))</f>
        <v>94</v>
      </c>
      <c r="J26" s="15"/>
      <c r="K26" s="15"/>
      <c r="L26" s="36">
        <f>TRUNC(SUM(L22:L25))</f>
        <v>215</v>
      </c>
      <c r="M26" s="15"/>
      <c r="N26" s="36">
        <f>TRUNC(SUM(N22:N25))</f>
        <v>0</v>
      </c>
      <c r="O26" s="15" t="str">
        <f>IF((H26+K26+M26)=0, "", (H26+K26+M26))</f>
        <v/>
      </c>
      <c r="P26" s="15">
        <f>IF(SUM(I26,L26,N26)&lt;&gt;0,SUM(I26,L26,N26),"")</f>
        <v>309</v>
      </c>
      <c r="Q26" s="12"/>
      <c r="AC26" s="2">
        <f>TRUNC(AE26*옵션!$B$36/100,1)</f>
        <v>6.4</v>
      </c>
      <c r="AD26" s="2">
        <f>TRUNC(SUM(L22:L24))</f>
        <v>215</v>
      </c>
      <c r="AE26" s="2">
        <f>TRUNC(SUM(AE22:AE25))</f>
        <v>215</v>
      </c>
    </row>
    <row r="27" spans="1:31" ht="23.25" customHeight="1">
      <c r="D27" s="12"/>
      <c r="E27" s="12"/>
      <c r="F27" s="19"/>
      <c r="G27" s="15"/>
      <c r="H27" s="15"/>
      <c r="I27" s="36"/>
      <c r="J27" s="15"/>
      <c r="K27" s="15"/>
      <c r="L27" s="36"/>
      <c r="M27" s="15"/>
      <c r="N27" s="36"/>
      <c r="O27" s="15"/>
      <c r="P27" s="15"/>
      <c r="Q27" s="12"/>
    </row>
    <row r="28" spans="1:31" ht="23.25" customHeight="1">
      <c r="A28" s="13" t="s">
        <v>521</v>
      </c>
      <c r="B28" s="13" t="s">
        <v>506</v>
      </c>
      <c r="C28" s="1" t="s">
        <v>522</v>
      </c>
      <c r="D28" s="177" t="s">
        <v>520</v>
      </c>
      <c r="E28" s="179"/>
      <c r="F28" s="19"/>
      <c r="G28" s="15"/>
      <c r="H28" s="15"/>
      <c r="I28" s="36"/>
      <c r="J28" s="15"/>
      <c r="K28" s="15"/>
      <c r="L28" s="36"/>
      <c r="M28" s="15"/>
      <c r="N28" s="36"/>
      <c r="O28" s="15"/>
      <c r="P28" s="15"/>
      <c r="Q28" s="12"/>
    </row>
    <row r="29" spans="1:31" ht="23.25" customHeight="1">
      <c r="A29" s="13" t="s">
        <v>277</v>
      </c>
      <c r="B29" s="13" t="s">
        <v>407</v>
      </c>
      <c r="C29" s="1" t="s">
        <v>117</v>
      </c>
      <c r="D29" s="12" t="s">
        <v>118</v>
      </c>
      <c r="E29" s="12" t="s">
        <v>119</v>
      </c>
      <c r="F29" s="19" t="s">
        <v>120</v>
      </c>
      <c r="G29" s="15">
        <v>1</v>
      </c>
      <c r="H29" s="15">
        <f>합산자재!H4</f>
        <v>343</v>
      </c>
      <c r="I29" s="36">
        <f>IF(G29*H29&lt;&gt;0, TRUNC(G29*H29, 1), "")</f>
        <v>343</v>
      </c>
      <c r="J29" s="15">
        <v>1</v>
      </c>
      <c r="K29" s="15">
        <f>합산자재!I4</f>
        <v>0</v>
      </c>
      <c r="L29" s="36" t="str">
        <f t="shared" ref="L29:L35" si="0">IF(G29*K29&lt;&gt;0, TRUNC(G29*K29, 1), "")</f>
        <v/>
      </c>
      <c r="M29" s="15">
        <f>합산자재!J4</f>
        <v>0</v>
      </c>
      <c r="N29" s="36" t="str">
        <f t="shared" ref="N29:N35" si="1">IF(G29*M29&lt;&gt;0, TRUNC(G29*M29, 1), "")</f>
        <v/>
      </c>
      <c r="O29" s="15">
        <f t="shared" ref="O29:O36" si="2">IF((H29+K29+M29)=0, "", (H29+K29+M29))</f>
        <v>343</v>
      </c>
      <c r="P29" s="15">
        <f t="shared" ref="P29:P36" si="3">IF(SUM(I29,L29,N29)&lt;&gt;0,SUM(I29,L29,N29),"")</f>
        <v>343</v>
      </c>
      <c r="Q29" s="12"/>
      <c r="R29" s="2" t="s">
        <v>494</v>
      </c>
      <c r="AB29" s="2">
        <f>I29</f>
        <v>343</v>
      </c>
      <c r="AC29" s="2">
        <f>G29*H29</f>
        <v>343</v>
      </c>
    </row>
    <row r="30" spans="1:31" ht="23.25" customHeight="1">
      <c r="A30" s="13" t="s">
        <v>277</v>
      </c>
      <c r="B30" s="13" t="s">
        <v>407</v>
      </c>
      <c r="C30" s="1" t="s">
        <v>117</v>
      </c>
      <c r="D30" s="12" t="s">
        <v>118</v>
      </c>
      <c r="E30" s="12" t="s">
        <v>119</v>
      </c>
      <c r="F30" s="19" t="s">
        <v>120</v>
      </c>
      <c r="G30" s="15">
        <v>0.03</v>
      </c>
      <c r="H30" s="15">
        <f>합산자재!H4</f>
        <v>343</v>
      </c>
      <c r="I30" s="36">
        <f>IF(G30*H30&lt;&gt;0, TRUNC(G30*H30, 1), "")</f>
        <v>10.199999999999999</v>
      </c>
      <c r="J30" s="15">
        <v>0.03</v>
      </c>
      <c r="K30" s="15">
        <f>합산자재!I4</f>
        <v>0</v>
      </c>
      <c r="L30" s="36" t="str">
        <f t="shared" si="0"/>
        <v/>
      </c>
      <c r="M30" s="15">
        <f>합산자재!J4</f>
        <v>0</v>
      </c>
      <c r="N30" s="36" t="str">
        <f t="shared" si="1"/>
        <v/>
      </c>
      <c r="O30" s="15">
        <f t="shared" si="2"/>
        <v>343</v>
      </c>
      <c r="P30" s="15">
        <f t="shared" si="3"/>
        <v>10.199999999999999</v>
      </c>
      <c r="Q30" s="12"/>
      <c r="R30" s="2" t="s">
        <v>494</v>
      </c>
    </row>
    <row r="31" spans="1:31" ht="23.25" customHeight="1">
      <c r="A31" s="13" t="s">
        <v>495</v>
      </c>
      <c r="B31" s="13" t="s">
        <v>407</v>
      </c>
      <c r="C31" s="1" t="s">
        <v>496</v>
      </c>
      <c r="D31" s="12" t="s">
        <v>497</v>
      </c>
      <c r="E31" s="12" t="s">
        <v>498</v>
      </c>
      <c r="F31" s="19" t="s">
        <v>332</v>
      </c>
      <c r="G31" s="15">
        <v>1</v>
      </c>
      <c r="H31" s="15">
        <f>TRUNC(AB31*옵션!$B$31/100,1)</f>
        <v>51.4</v>
      </c>
      <c r="I31" s="36">
        <f>IF(G31*H31&lt;&gt;0, TRUNC(G31*H31, 1), "")</f>
        <v>51.4</v>
      </c>
      <c r="J31" s="15">
        <v>1</v>
      </c>
      <c r="K31" s="15"/>
      <c r="L31" s="36" t="str">
        <f t="shared" si="0"/>
        <v/>
      </c>
      <c r="M31" s="15"/>
      <c r="N31" s="36" t="str">
        <f t="shared" si="1"/>
        <v/>
      </c>
      <c r="O31" s="15">
        <f t="shared" si="2"/>
        <v>51.4</v>
      </c>
      <c r="P31" s="15">
        <f t="shared" si="3"/>
        <v>51.4</v>
      </c>
      <c r="Q31" s="12"/>
      <c r="AB31" s="2">
        <f>TRUNC(SUM(AB28:AB30))</f>
        <v>343</v>
      </c>
    </row>
    <row r="32" spans="1:31" ht="23.25" customHeight="1">
      <c r="A32" s="13" t="s">
        <v>499</v>
      </c>
      <c r="B32" s="13" t="s">
        <v>407</v>
      </c>
      <c r="C32" s="1" t="s">
        <v>500</v>
      </c>
      <c r="D32" s="12" t="s">
        <v>501</v>
      </c>
      <c r="E32" s="12" t="s">
        <v>502</v>
      </c>
      <c r="F32" s="19" t="s">
        <v>332</v>
      </c>
      <c r="G32" s="15">
        <v>1</v>
      </c>
      <c r="H32" s="15">
        <f>IF(TRUNC((AD32+AC32)/$AD$3,1)*$AD$3-AD32 &lt;0, AC32, TRUNC((AD32+AC32)/$AD$3,1)*$AD$3-AD32)</f>
        <v>6.8000000000000114</v>
      </c>
      <c r="I32" s="36">
        <f>H32</f>
        <v>6.8000000000000114</v>
      </c>
      <c r="J32" s="15">
        <v>1</v>
      </c>
      <c r="K32" s="15"/>
      <c r="L32" s="36" t="str">
        <f t="shared" si="0"/>
        <v/>
      </c>
      <c r="M32" s="15"/>
      <c r="N32" s="36" t="str">
        <f t="shared" si="1"/>
        <v/>
      </c>
      <c r="O32" s="15">
        <f t="shared" si="2"/>
        <v>6.8000000000000114</v>
      </c>
      <c r="P32" s="15">
        <f t="shared" si="3"/>
        <v>6.8000000000000114</v>
      </c>
      <c r="Q32" s="12"/>
      <c r="AC32" s="2">
        <f>TRUNC(TRUNC(SUM(AC28:AC31))*옵션!$B$33/100,1)</f>
        <v>6.8</v>
      </c>
      <c r="AD32" s="2">
        <f>TRUNC(SUM(I28:I31))+TRUNC(SUM(N28:N31))</f>
        <v>404</v>
      </c>
    </row>
    <row r="33" spans="1:31" ht="23.25" customHeight="1">
      <c r="A33" s="13" t="s">
        <v>319</v>
      </c>
      <c r="B33" s="13" t="s">
        <v>407</v>
      </c>
      <c r="C33" s="1" t="s">
        <v>270</v>
      </c>
      <c r="D33" s="12" t="s">
        <v>265</v>
      </c>
      <c r="E33" s="12" t="s">
        <v>271</v>
      </c>
      <c r="F33" s="19" t="s">
        <v>267</v>
      </c>
      <c r="G33" s="15">
        <f>일위노임!G16</f>
        <v>6.0000000000000001E-3</v>
      </c>
      <c r="H33" s="15">
        <f>합산자재!H45</f>
        <v>0</v>
      </c>
      <c r="I33" s="36" t="str">
        <f>IF(G33*H33&lt;&gt;0, TRUNC(G33*H33, 1), "")</f>
        <v/>
      </c>
      <c r="J33" s="15">
        <v>6.0000000000000001E-3</v>
      </c>
      <c r="K33" s="15">
        <f>합산자재!I45</f>
        <v>402085</v>
      </c>
      <c r="L33" s="36">
        <f t="shared" si="0"/>
        <v>2412.5</v>
      </c>
      <c r="M33" s="15">
        <f>합산자재!J45</f>
        <v>0</v>
      </c>
      <c r="N33" s="36" t="str">
        <f t="shared" si="1"/>
        <v/>
      </c>
      <c r="O33" s="15">
        <f t="shared" si="2"/>
        <v>402085</v>
      </c>
      <c r="P33" s="15">
        <f t="shared" si="3"/>
        <v>2412.5</v>
      </c>
      <c r="Q33" s="12"/>
      <c r="AE33" s="2">
        <f>L33</f>
        <v>2412.5</v>
      </c>
    </row>
    <row r="34" spans="1:31" ht="23.25" customHeight="1">
      <c r="A34" s="13" t="s">
        <v>320</v>
      </c>
      <c r="B34" s="13" t="s">
        <v>407</v>
      </c>
      <c r="C34" s="1" t="s">
        <v>272</v>
      </c>
      <c r="D34" s="12" t="s">
        <v>265</v>
      </c>
      <c r="E34" s="12" t="s">
        <v>273</v>
      </c>
      <c r="F34" s="19" t="s">
        <v>267</v>
      </c>
      <c r="G34" s="15">
        <f>일위노임!G17</f>
        <v>1.4E-2</v>
      </c>
      <c r="H34" s="15">
        <f>합산자재!H46</f>
        <v>0</v>
      </c>
      <c r="I34" s="36" t="str">
        <f>IF(G34*H34&lt;&gt;0, TRUNC(G34*H34, 1), "")</f>
        <v/>
      </c>
      <c r="J34" s="15">
        <v>1.4E-2</v>
      </c>
      <c r="K34" s="15">
        <f>합산자재!I46</f>
        <v>165545</v>
      </c>
      <c r="L34" s="36">
        <f t="shared" si="0"/>
        <v>2317.6</v>
      </c>
      <c r="M34" s="15">
        <f>합산자재!J46</f>
        <v>0</v>
      </c>
      <c r="N34" s="36" t="str">
        <f t="shared" si="1"/>
        <v/>
      </c>
      <c r="O34" s="15">
        <f t="shared" si="2"/>
        <v>165545</v>
      </c>
      <c r="P34" s="15">
        <f t="shared" si="3"/>
        <v>2317.6</v>
      </c>
      <c r="Q34" s="12"/>
      <c r="AE34" s="2">
        <f>L34</f>
        <v>2317.6</v>
      </c>
    </row>
    <row r="35" spans="1:31" ht="23.25" customHeight="1">
      <c r="A35" s="13" t="s">
        <v>490</v>
      </c>
      <c r="B35" s="13" t="s">
        <v>407</v>
      </c>
      <c r="C35" s="1" t="s">
        <v>491</v>
      </c>
      <c r="D35" s="12" t="s">
        <v>492</v>
      </c>
      <c r="E35" s="12" t="s">
        <v>493</v>
      </c>
      <c r="F35" s="19" t="s">
        <v>332</v>
      </c>
      <c r="G35" s="15">
        <v>1</v>
      </c>
      <c r="H35" s="15">
        <f>IF(TRUNC((AD36+AC36)/$AE$3,1)*$AE$3-AD36 &lt;0, AC36, TRUNC((AD36+AC36)/$AE$3,1)*$AE$3-AD36)</f>
        <v>141.89999999999964</v>
      </c>
      <c r="I35" s="36">
        <f>H35</f>
        <v>141.89999999999964</v>
      </c>
      <c r="J35" s="15">
        <v>1</v>
      </c>
      <c r="K35" s="15"/>
      <c r="L35" s="36" t="str">
        <f t="shared" si="0"/>
        <v/>
      </c>
      <c r="M35" s="15"/>
      <c r="N35" s="36" t="str">
        <f t="shared" si="1"/>
        <v/>
      </c>
      <c r="O35" s="15">
        <f t="shared" si="2"/>
        <v>141.89999999999964</v>
      </c>
      <c r="P35" s="15">
        <f t="shared" si="3"/>
        <v>141.89999999999964</v>
      </c>
      <c r="Q35" s="12"/>
    </row>
    <row r="36" spans="1:31" ht="23.25" customHeight="1">
      <c r="B36" s="13" t="s">
        <v>486</v>
      </c>
      <c r="D36" s="12" t="s">
        <v>487</v>
      </c>
      <c r="E36" s="12"/>
      <c r="F36" s="19"/>
      <c r="G36" s="15"/>
      <c r="H36" s="15"/>
      <c r="I36" s="36">
        <f>TRUNC(SUM(I28:I35))</f>
        <v>553</v>
      </c>
      <c r="J36" s="15"/>
      <c r="K36" s="15"/>
      <c r="L36" s="36">
        <f>TRUNC(SUM(L28:L35))</f>
        <v>4730</v>
      </c>
      <c r="M36" s="15"/>
      <c r="N36" s="36">
        <f>TRUNC(SUM(N28:N35))</f>
        <v>0</v>
      </c>
      <c r="O36" s="15" t="str">
        <f t="shared" si="2"/>
        <v/>
      </c>
      <c r="P36" s="15">
        <f t="shared" si="3"/>
        <v>5283</v>
      </c>
      <c r="Q36" s="12"/>
      <c r="AC36" s="2">
        <f>TRUNC(AE36*옵션!$B$36/100,1)</f>
        <v>141.9</v>
      </c>
      <c r="AD36" s="2">
        <f>TRUNC(SUM(L28:L34))</f>
        <v>4730</v>
      </c>
      <c r="AE36" s="2">
        <f>TRUNC(SUM(AE28:AE35))</f>
        <v>4730</v>
      </c>
    </row>
    <row r="37" spans="1:31" ht="23.25" customHeight="1">
      <c r="D37" s="12"/>
      <c r="E37" s="12"/>
      <c r="F37" s="19"/>
      <c r="G37" s="15"/>
      <c r="H37" s="15"/>
      <c r="I37" s="36"/>
      <c r="J37" s="15"/>
      <c r="K37" s="15"/>
      <c r="L37" s="36"/>
      <c r="M37" s="15"/>
      <c r="N37" s="36"/>
      <c r="O37" s="15"/>
      <c r="P37" s="15"/>
      <c r="Q37" s="12"/>
    </row>
    <row r="38" spans="1:31" ht="23.25" customHeight="1">
      <c r="A38" s="13" t="s">
        <v>524</v>
      </c>
      <c r="B38" s="13" t="s">
        <v>506</v>
      </c>
      <c r="C38" s="1" t="s">
        <v>525</v>
      </c>
      <c r="D38" s="177" t="s">
        <v>523</v>
      </c>
      <c r="E38" s="179"/>
      <c r="F38" s="19"/>
      <c r="G38" s="15"/>
      <c r="H38" s="15"/>
      <c r="I38" s="36"/>
      <c r="J38" s="15"/>
      <c r="K38" s="15"/>
      <c r="L38" s="36"/>
      <c r="M38" s="15"/>
      <c r="N38" s="36"/>
      <c r="O38" s="15"/>
      <c r="P38" s="15"/>
      <c r="Q38" s="12"/>
    </row>
    <row r="39" spans="1:31" ht="23.25" customHeight="1">
      <c r="A39" s="13" t="s">
        <v>279</v>
      </c>
      <c r="B39" s="13" t="s">
        <v>410</v>
      </c>
      <c r="C39" s="1" t="s">
        <v>130</v>
      </c>
      <c r="D39" s="12" t="s">
        <v>125</v>
      </c>
      <c r="E39" s="12" t="s">
        <v>131</v>
      </c>
      <c r="F39" s="19" t="s">
        <v>120</v>
      </c>
      <c r="G39" s="15">
        <v>1</v>
      </c>
      <c r="H39" s="15">
        <f>합산자재!H6</f>
        <v>544</v>
      </c>
      <c r="I39" s="36">
        <f>IF(G39*H39&lt;&gt;0, TRUNC(G39*H39, 1), "")</f>
        <v>544</v>
      </c>
      <c r="J39" s="15">
        <v>1</v>
      </c>
      <c r="K39" s="15">
        <f>합산자재!I6</f>
        <v>0</v>
      </c>
      <c r="L39" s="36" t="str">
        <f>IF(G39*K39&lt;&gt;0, TRUNC(G39*K39, 1), "")</f>
        <v/>
      </c>
      <c r="M39" s="15">
        <f>합산자재!J6</f>
        <v>0</v>
      </c>
      <c r="N39" s="36" t="str">
        <f>IF(G39*M39&lt;&gt;0, TRUNC(G39*M39, 1), "")</f>
        <v/>
      </c>
      <c r="O39" s="15">
        <f t="shared" ref="O39:O44" si="4">IF((H39+K39+M39)=0, "", (H39+K39+M39))</f>
        <v>544</v>
      </c>
      <c r="P39" s="15">
        <f t="shared" ref="P39:P44" si="5">IF(SUM(I39,L39,N39)&lt;&gt;0,SUM(I39,L39,N39),"")</f>
        <v>544</v>
      </c>
      <c r="Q39" s="12"/>
      <c r="R39" s="2" t="s">
        <v>503</v>
      </c>
      <c r="AC39" s="2">
        <f>G39*H39</f>
        <v>544</v>
      </c>
    </row>
    <row r="40" spans="1:31" ht="23.25" customHeight="1">
      <c r="A40" s="13" t="s">
        <v>279</v>
      </c>
      <c r="B40" s="13" t="s">
        <v>410</v>
      </c>
      <c r="C40" s="1" t="s">
        <v>130</v>
      </c>
      <c r="D40" s="12" t="s">
        <v>125</v>
      </c>
      <c r="E40" s="12" t="s">
        <v>131</v>
      </c>
      <c r="F40" s="19" t="s">
        <v>120</v>
      </c>
      <c r="G40" s="15">
        <v>0.1</v>
      </c>
      <c r="H40" s="15">
        <f>합산자재!H6</f>
        <v>544</v>
      </c>
      <c r="I40" s="36">
        <f>IF(G40*H40&lt;&gt;0, TRUNC(G40*H40, 1), "")</f>
        <v>54.4</v>
      </c>
      <c r="J40" s="15">
        <v>0.1</v>
      </c>
      <c r="K40" s="15">
        <f>합산자재!I6</f>
        <v>0</v>
      </c>
      <c r="L40" s="36" t="str">
        <f>IF(G40*K40&lt;&gt;0, TRUNC(G40*K40, 1), "")</f>
        <v/>
      </c>
      <c r="M40" s="15">
        <f>합산자재!J6</f>
        <v>0</v>
      </c>
      <c r="N40" s="36" t="str">
        <f>IF(G40*M40&lt;&gt;0, TRUNC(G40*M40, 1), "")</f>
        <v/>
      </c>
      <c r="O40" s="15">
        <f t="shared" si="4"/>
        <v>544</v>
      </c>
      <c r="P40" s="15">
        <f t="shared" si="5"/>
        <v>54.4</v>
      </c>
      <c r="Q40" s="12"/>
      <c r="R40" s="2" t="s">
        <v>503</v>
      </c>
    </row>
    <row r="41" spans="1:31" ht="23.25" customHeight="1">
      <c r="A41" s="13" t="s">
        <v>499</v>
      </c>
      <c r="B41" s="13" t="s">
        <v>410</v>
      </c>
      <c r="C41" s="1" t="s">
        <v>500</v>
      </c>
      <c r="D41" s="12" t="s">
        <v>501</v>
      </c>
      <c r="E41" s="12" t="s">
        <v>502</v>
      </c>
      <c r="F41" s="19" t="s">
        <v>332</v>
      </c>
      <c r="G41" s="15">
        <v>1</v>
      </c>
      <c r="H41" s="15">
        <f>IF(TRUNC((AD41+AC41)/$AD$3,1)*$AD$3-AD41 &lt;0, AC41, TRUNC((AD41+AC41)/$AD$3,1)*$AD$3-AD41)</f>
        <v>10.799999999999955</v>
      </c>
      <c r="I41" s="36">
        <f>H41</f>
        <v>10.799999999999955</v>
      </c>
      <c r="J41" s="15">
        <v>1</v>
      </c>
      <c r="K41" s="15"/>
      <c r="L41" s="36" t="str">
        <f>IF(G41*K41&lt;&gt;0, TRUNC(G41*K41, 1), "")</f>
        <v/>
      </c>
      <c r="M41" s="15"/>
      <c r="N41" s="36" t="str">
        <f>IF(G41*M41&lt;&gt;0, TRUNC(G41*M41, 1), "")</f>
        <v/>
      </c>
      <c r="O41" s="15">
        <f t="shared" si="4"/>
        <v>10.799999999999955</v>
      </c>
      <c r="P41" s="15">
        <f t="shared" si="5"/>
        <v>10.799999999999955</v>
      </c>
      <c r="Q41" s="12"/>
      <c r="AC41" s="2">
        <f>TRUNC(TRUNC(SUM(AC38:AC40))*옵션!$B$33/100,1)</f>
        <v>10.8</v>
      </c>
      <c r="AD41" s="2">
        <f>TRUNC(SUM(I38:I40))+TRUNC(SUM(N38:N40))</f>
        <v>598</v>
      </c>
    </row>
    <row r="42" spans="1:31" ht="23.25" customHeight="1">
      <c r="A42" s="13" t="s">
        <v>317</v>
      </c>
      <c r="B42" s="13" t="s">
        <v>410</v>
      </c>
      <c r="C42" s="1" t="s">
        <v>264</v>
      </c>
      <c r="D42" s="12" t="s">
        <v>265</v>
      </c>
      <c r="E42" s="12" t="s">
        <v>266</v>
      </c>
      <c r="F42" s="19" t="s">
        <v>267</v>
      </c>
      <c r="G42" s="15">
        <f>일위노임!G20</f>
        <v>5.28E-2</v>
      </c>
      <c r="H42" s="15">
        <f>합산자재!H43</f>
        <v>0</v>
      </c>
      <c r="I42" s="36" t="str">
        <f>IF(G42*H42&lt;&gt;0, TRUNC(G42*H42, 1), "")</f>
        <v/>
      </c>
      <c r="J42" s="15">
        <v>5.28E-2</v>
      </c>
      <c r="K42" s="15">
        <f>합산자재!I43</f>
        <v>270251</v>
      </c>
      <c r="L42" s="36">
        <f>IF(G42*K42&lt;&gt;0, TRUNC(G42*K42, 1), "")</f>
        <v>14269.2</v>
      </c>
      <c r="M42" s="15">
        <f>합산자재!J43</f>
        <v>0</v>
      </c>
      <c r="N42" s="36" t="str">
        <f>IF(G42*M42&lt;&gt;0, TRUNC(G42*M42, 1), "")</f>
        <v/>
      </c>
      <c r="O42" s="15">
        <f t="shared" si="4"/>
        <v>270251</v>
      </c>
      <c r="P42" s="15">
        <f t="shared" si="5"/>
        <v>14269.2</v>
      </c>
      <c r="Q42" s="12"/>
      <c r="AE42" s="2">
        <f>L42</f>
        <v>14269.2</v>
      </c>
    </row>
    <row r="43" spans="1:31" ht="23.25" customHeight="1">
      <c r="A43" s="13" t="s">
        <v>490</v>
      </c>
      <c r="B43" s="13" t="s">
        <v>410</v>
      </c>
      <c r="C43" s="1" t="s">
        <v>491</v>
      </c>
      <c r="D43" s="12" t="s">
        <v>492</v>
      </c>
      <c r="E43" s="12" t="s">
        <v>493</v>
      </c>
      <c r="F43" s="19" t="s">
        <v>332</v>
      </c>
      <c r="G43" s="15">
        <v>1</v>
      </c>
      <c r="H43" s="15">
        <f>IF(TRUNC((AD44+AC44)/$AE$3,1)*$AE$3-AD44 &lt;0, AC44, TRUNC((AD44+AC44)/$AE$3,1)*$AE$3-AD44)</f>
        <v>428</v>
      </c>
      <c r="I43" s="36">
        <f>H43</f>
        <v>428</v>
      </c>
      <c r="J43" s="15">
        <v>1</v>
      </c>
      <c r="K43" s="15"/>
      <c r="L43" s="36" t="str">
        <f>IF(G43*K43&lt;&gt;0, TRUNC(G43*K43, 1), "")</f>
        <v/>
      </c>
      <c r="M43" s="15"/>
      <c r="N43" s="36" t="str">
        <f>IF(G43*M43&lt;&gt;0, TRUNC(G43*M43, 1), "")</f>
        <v/>
      </c>
      <c r="O43" s="15">
        <f t="shared" si="4"/>
        <v>428</v>
      </c>
      <c r="P43" s="15">
        <f t="shared" si="5"/>
        <v>428</v>
      </c>
      <c r="Q43" s="12"/>
    </row>
    <row r="44" spans="1:31" ht="23.25" customHeight="1">
      <c r="B44" s="13" t="s">
        <v>486</v>
      </c>
      <c r="D44" s="12" t="s">
        <v>487</v>
      </c>
      <c r="E44" s="12"/>
      <c r="F44" s="19"/>
      <c r="G44" s="15"/>
      <c r="H44" s="15"/>
      <c r="I44" s="36">
        <f>TRUNC(SUM(I38:I43))</f>
        <v>1037</v>
      </c>
      <c r="J44" s="15"/>
      <c r="K44" s="15"/>
      <c r="L44" s="36">
        <f>TRUNC(SUM(L38:L43))</f>
        <v>14269</v>
      </c>
      <c r="M44" s="15"/>
      <c r="N44" s="36">
        <f>TRUNC(SUM(N38:N43))</f>
        <v>0</v>
      </c>
      <c r="O44" s="15" t="str">
        <f t="shared" si="4"/>
        <v/>
      </c>
      <c r="P44" s="15">
        <f t="shared" si="5"/>
        <v>15306</v>
      </c>
      <c r="Q44" s="12"/>
      <c r="AC44" s="2">
        <f>TRUNC(AE44*옵션!$B$36/100,1)</f>
        <v>428</v>
      </c>
      <c r="AD44" s="2">
        <f>TRUNC(SUM(L38:L42))</f>
        <v>14269</v>
      </c>
      <c r="AE44" s="2">
        <f>TRUNC(SUM(AE38:AE43))</f>
        <v>14269</v>
      </c>
    </row>
    <row r="45" spans="1:31" ht="23.25" customHeight="1">
      <c r="D45" s="12"/>
      <c r="E45" s="12"/>
      <c r="F45" s="19"/>
      <c r="G45" s="15"/>
      <c r="H45" s="15"/>
      <c r="I45" s="36"/>
      <c r="J45" s="15"/>
      <c r="K45" s="15"/>
      <c r="L45" s="36"/>
      <c r="M45" s="15"/>
      <c r="N45" s="36"/>
      <c r="O45" s="15"/>
      <c r="P45" s="15"/>
      <c r="Q45" s="12"/>
    </row>
    <row r="46" spans="1:31" ht="23.25" customHeight="1">
      <c r="A46" s="13" t="s">
        <v>527</v>
      </c>
      <c r="B46" s="13" t="s">
        <v>506</v>
      </c>
      <c r="C46" s="1" t="s">
        <v>528</v>
      </c>
      <c r="D46" s="177" t="s">
        <v>526</v>
      </c>
      <c r="E46" s="179"/>
      <c r="F46" s="19"/>
      <c r="G46" s="15"/>
      <c r="H46" s="15"/>
      <c r="I46" s="36"/>
      <c r="J46" s="15"/>
      <c r="K46" s="15"/>
      <c r="L46" s="36"/>
      <c r="M46" s="15"/>
      <c r="N46" s="36"/>
      <c r="O46" s="15"/>
      <c r="P46" s="15"/>
      <c r="Q46" s="12"/>
    </row>
    <row r="47" spans="1:31" ht="23.25" customHeight="1">
      <c r="A47" s="13" t="s">
        <v>305</v>
      </c>
      <c r="B47" s="13" t="s">
        <v>413</v>
      </c>
      <c r="C47" s="1" t="s">
        <v>233</v>
      </c>
      <c r="D47" s="12" t="s">
        <v>234</v>
      </c>
      <c r="E47" s="12" t="s">
        <v>235</v>
      </c>
      <c r="F47" s="19" t="s">
        <v>120</v>
      </c>
      <c r="G47" s="15">
        <v>1</v>
      </c>
      <c r="H47" s="15">
        <f>합산자재!H32</f>
        <v>2107</v>
      </c>
      <c r="I47" s="36">
        <f>IF(G47*H47&lt;&gt;0, TRUNC(G47*H47, 1), "")</f>
        <v>2107</v>
      </c>
      <c r="J47" s="15">
        <v>1</v>
      </c>
      <c r="K47" s="15">
        <f>합산자재!I32</f>
        <v>0</v>
      </c>
      <c r="L47" s="36" t="str">
        <f>IF(G47*K47&lt;&gt;0, TRUNC(G47*K47, 1), "")</f>
        <v/>
      </c>
      <c r="M47" s="15">
        <f>합산자재!J32</f>
        <v>0</v>
      </c>
      <c r="N47" s="36" t="str">
        <f>IF(G47*M47&lt;&gt;0, TRUNC(G47*M47, 1), "")</f>
        <v/>
      </c>
      <c r="O47" s="15">
        <f t="shared" ref="O47:O52" si="6">IF((H47+K47+M47)=0, "", (H47+K47+M47))</f>
        <v>2107</v>
      </c>
      <c r="P47" s="15">
        <f t="shared" ref="P47:P52" si="7">IF(SUM(I47,L47,N47)&lt;&gt;0,SUM(I47,L47,N47),"")</f>
        <v>2107</v>
      </c>
      <c r="Q47" s="12"/>
      <c r="AC47" s="2">
        <f>G47*H47</f>
        <v>2107</v>
      </c>
    </row>
    <row r="48" spans="1:31" ht="23.25" customHeight="1">
      <c r="A48" s="13" t="s">
        <v>305</v>
      </c>
      <c r="B48" s="13" t="s">
        <v>413</v>
      </c>
      <c r="C48" s="1" t="s">
        <v>233</v>
      </c>
      <c r="D48" s="12" t="s">
        <v>234</v>
      </c>
      <c r="E48" s="12" t="s">
        <v>235</v>
      </c>
      <c r="F48" s="19" t="s">
        <v>120</v>
      </c>
      <c r="G48" s="15">
        <v>0.1</v>
      </c>
      <c r="H48" s="15">
        <f>합산자재!H32</f>
        <v>2107</v>
      </c>
      <c r="I48" s="36">
        <f>IF(G48*H48&lt;&gt;0, TRUNC(G48*H48, 1), "")</f>
        <v>210.7</v>
      </c>
      <c r="J48" s="15">
        <v>0.1</v>
      </c>
      <c r="K48" s="15">
        <f>합산자재!I32</f>
        <v>0</v>
      </c>
      <c r="L48" s="36" t="str">
        <f>IF(G48*K48&lt;&gt;0, TRUNC(G48*K48, 1), "")</f>
        <v/>
      </c>
      <c r="M48" s="15">
        <f>합산자재!J32</f>
        <v>0</v>
      </c>
      <c r="N48" s="36" t="str">
        <f>IF(G48*M48&lt;&gt;0, TRUNC(G48*M48, 1), "")</f>
        <v/>
      </c>
      <c r="O48" s="15">
        <f t="shared" si="6"/>
        <v>2107</v>
      </c>
      <c r="P48" s="15">
        <f t="shared" si="7"/>
        <v>210.7</v>
      </c>
      <c r="Q48" s="12"/>
    </row>
    <row r="49" spans="1:31" ht="23.25" customHeight="1">
      <c r="A49" s="13" t="s">
        <v>499</v>
      </c>
      <c r="B49" s="13" t="s">
        <v>413</v>
      </c>
      <c r="C49" s="1" t="s">
        <v>500</v>
      </c>
      <c r="D49" s="12" t="s">
        <v>501</v>
      </c>
      <c r="E49" s="12" t="s">
        <v>502</v>
      </c>
      <c r="F49" s="19" t="s">
        <v>332</v>
      </c>
      <c r="G49" s="15">
        <v>1</v>
      </c>
      <c r="H49" s="15">
        <f>IF(TRUNC((AD49+AC49)/$AD$3,1)*$AD$3-AD49 &lt;0, AC49, TRUNC((AD49+AC49)/$AD$3,1)*$AD$3-AD49)</f>
        <v>42.099999999999909</v>
      </c>
      <c r="I49" s="36">
        <f>H49</f>
        <v>42.099999999999909</v>
      </c>
      <c r="J49" s="15">
        <v>1</v>
      </c>
      <c r="K49" s="15"/>
      <c r="L49" s="36" t="str">
        <f>IF(G49*K49&lt;&gt;0, TRUNC(G49*K49, 1), "")</f>
        <v/>
      </c>
      <c r="M49" s="15"/>
      <c r="N49" s="36" t="str">
        <f>IF(G49*M49&lt;&gt;0, TRUNC(G49*M49, 1), "")</f>
        <v/>
      </c>
      <c r="O49" s="15">
        <f t="shared" si="6"/>
        <v>42.099999999999909</v>
      </c>
      <c r="P49" s="15">
        <f t="shared" si="7"/>
        <v>42.099999999999909</v>
      </c>
      <c r="Q49" s="12"/>
      <c r="AC49" s="2">
        <f>TRUNC(TRUNC(SUM(AC46:AC48))*옵션!$B$33/100,1)</f>
        <v>42.1</v>
      </c>
      <c r="AD49" s="2">
        <f>TRUNC(SUM(I46:I48))+TRUNC(SUM(N46:N48))</f>
        <v>2317</v>
      </c>
    </row>
    <row r="50" spans="1:31" ht="23.25" customHeight="1">
      <c r="A50" s="13" t="s">
        <v>317</v>
      </c>
      <c r="B50" s="13" t="s">
        <v>413</v>
      </c>
      <c r="C50" s="1" t="s">
        <v>264</v>
      </c>
      <c r="D50" s="12" t="s">
        <v>265</v>
      </c>
      <c r="E50" s="12" t="s">
        <v>266</v>
      </c>
      <c r="F50" s="19" t="s">
        <v>267</v>
      </c>
      <c r="G50" s="15">
        <f>일위노임!G23</f>
        <v>0.05</v>
      </c>
      <c r="H50" s="15">
        <f>합산자재!H43</f>
        <v>0</v>
      </c>
      <c r="I50" s="36" t="str">
        <f>IF(G50*H50&lt;&gt;0, TRUNC(G50*H50, 1), "")</f>
        <v/>
      </c>
      <c r="J50" s="15">
        <v>0.05</v>
      </c>
      <c r="K50" s="15">
        <f>합산자재!I43</f>
        <v>270251</v>
      </c>
      <c r="L50" s="36">
        <f>IF(G50*K50&lt;&gt;0, TRUNC(G50*K50, 1), "")</f>
        <v>13512.5</v>
      </c>
      <c r="M50" s="15">
        <f>합산자재!J43</f>
        <v>0</v>
      </c>
      <c r="N50" s="36" t="str">
        <f>IF(G50*M50&lt;&gt;0, TRUNC(G50*M50, 1), "")</f>
        <v/>
      </c>
      <c r="O50" s="15">
        <f t="shared" si="6"/>
        <v>270251</v>
      </c>
      <c r="P50" s="15">
        <f t="shared" si="7"/>
        <v>13512.5</v>
      </c>
      <c r="Q50" s="12"/>
      <c r="AE50" s="2">
        <f>L50</f>
        <v>13512.5</v>
      </c>
    </row>
    <row r="51" spans="1:31" ht="23.25" customHeight="1">
      <c r="A51" s="13" t="s">
        <v>490</v>
      </c>
      <c r="B51" s="13" t="s">
        <v>413</v>
      </c>
      <c r="C51" s="1" t="s">
        <v>491</v>
      </c>
      <c r="D51" s="12" t="s">
        <v>492</v>
      </c>
      <c r="E51" s="12" t="s">
        <v>493</v>
      </c>
      <c r="F51" s="19" t="s">
        <v>332</v>
      </c>
      <c r="G51" s="15">
        <v>1</v>
      </c>
      <c r="H51" s="15">
        <f>IF(TRUNC((AD52+AC52)/$AE$3,1)*$AE$3-AD52 &lt;0, AC52, TRUNC((AD52+AC52)/$AE$3,1)*$AE$3-AD52)</f>
        <v>405.29999999999927</v>
      </c>
      <c r="I51" s="36">
        <f>H51</f>
        <v>405.29999999999927</v>
      </c>
      <c r="J51" s="15">
        <v>1</v>
      </c>
      <c r="K51" s="15"/>
      <c r="L51" s="36" t="str">
        <f>IF(G51*K51&lt;&gt;0, TRUNC(G51*K51, 1), "")</f>
        <v/>
      </c>
      <c r="M51" s="15"/>
      <c r="N51" s="36" t="str">
        <f>IF(G51*M51&lt;&gt;0, TRUNC(G51*M51, 1), "")</f>
        <v/>
      </c>
      <c r="O51" s="15">
        <f t="shared" si="6"/>
        <v>405.29999999999927</v>
      </c>
      <c r="P51" s="15">
        <f t="shared" si="7"/>
        <v>405.29999999999927</v>
      </c>
      <c r="Q51" s="12"/>
    </row>
    <row r="52" spans="1:31" ht="23.25" customHeight="1">
      <c r="B52" s="13" t="s">
        <v>486</v>
      </c>
      <c r="D52" s="12" t="s">
        <v>487</v>
      </c>
      <c r="E52" s="12"/>
      <c r="F52" s="19"/>
      <c r="G52" s="15"/>
      <c r="H52" s="15"/>
      <c r="I52" s="36">
        <f>TRUNC(SUM(I46:I51))</f>
        <v>2765</v>
      </c>
      <c r="J52" s="15"/>
      <c r="K52" s="15"/>
      <c r="L52" s="36">
        <f>TRUNC(SUM(L46:L51))</f>
        <v>13512</v>
      </c>
      <c r="M52" s="15"/>
      <c r="N52" s="36">
        <f>TRUNC(SUM(N46:N51))</f>
        <v>0</v>
      </c>
      <c r="O52" s="15" t="str">
        <f t="shared" si="6"/>
        <v/>
      </c>
      <c r="P52" s="15">
        <f t="shared" si="7"/>
        <v>16277</v>
      </c>
      <c r="Q52" s="12"/>
      <c r="AC52" s="2">
        <f>TRUNC(AE52*옵션!$B$36/100,1)</f>
        <v>405.3</v>
      </c>
      <c r="AD52" s="2">
        <f>TRUNC(SUM(L46:L50))</f>
        <v>13512</v>
      </c>
      <c r="AE52" s="2">
        <f>TRUNC(SUM(AE46:AE51))</f>
        <v>13512</v>
      </c>
    </row>
    <row r="53" spans="1:31" ht="23.25" customHeight="1">
      <c r="D53" s="12"/>
      <c r="E53" s="12"/>
      <c r="F53" s="19"/>
      <c r="G53" s="15"/>
      <c r="H53" s="15"/>
      <c r="I53" s="36"/>
      <c r="J53" s="15"/>
      <c r="K53" s="15"/>
      <c r="L53" s="36"/>
      <c r="M53" s="15"/>
      <c r="N53" s="36"/>
      <c r="O53" s="15"/>
      <c r="P53" s="15"/>
      <c r="Q53" s="12"/>
    </row>
    <row r="54" spans="1:31" ht="23.25" customHeight="1">
      <c r="A54" s="13" t="s">
        <v>530</v>
      </c>
      <c r="B54" s="13" t="s">
        <v>506</v>
      </c>
      <c r="C54" s="1" t="s">
        <v>531</v>
      </c>
      <c r="D54" s="177" t="s">
        <v>529</v>
      </c>
      <c r="E54" s="179"/>
      <c r="F54" s="19"/>
      <c r="G54" s="15"/>
      <c r="H54" s="15"/>
      <c r="I54" s="36"/>
      <c r="J54" s="15"/>
      <c r="K54" s="15"/>
      <c r="L54" s="36"/>
      <c r="M54" s="15"/>
      <c r="N54" s="36"/>
      <c r="O54" s="15"/>
      <c r="P54" s="15"/>
      <c r="Q54" s="12"/>
    </row>
    <row r="55" spans="1:31" ht="23.25" customHeight="1">
      <c r="A55" s="13" t="s">
        <v>306</v>
      </c>
      <c r="B55" s="13" t="s">
        <v>416</v>
      </c>
      <c r="C55" s="1" t="s">
        <v>237</v>
      </c>
      <c r="D55" s="12" t="s">
        <v>234</v>
      </c>
      <c r="E55" s="12" t="s">
        <v>238</v>
      </c>
      <c r="F55" s="19" t="s">
        <v>120</v>
      </c>
      <c r="G55" s="15">
        <v>1</v>
      </c>
      <c r="H55" s="15">
        <f>합산자재!H33</f>
        <v>3890</v>
      </c>
      <c r="I55" s="36">
        <f>IF(G55*H55&lt;&gt;0, TRUNC(G55*H55, 1), "")</f>
        <v>3890</v>
      </c>
      <c r="J55" s="15">
        <v>1</v>
      </c>
      <c r="K55" s="15">
        <f>합산자재!I33</f>
        <v>0</v>
      </c>
      <c r="L55" s="36" t="str">
        <f>IF(G55*K55&lt;&gt;0, TRUNC(G55*K55, 1), "")</f>
        <v/>
      </c>
      <c r="M55" s="15">
        <f>합산자재!J33</f>
        <v>0</v>
      </c>
      <c r="N55" s="36" t="str">
        <f>IF(G55*M55&lt;&gt;0, TRUNC(G55*M55, 1), "")</f>
        <v/>
      </c>
      <c r="O55" s="15">
        <f t="shared" ref="O55:O60" si="8">IF((H55+K55+M55)=0, "", (H55+K55+M55))</f>
        <v>3890</v>
      </c>
      <c r="P55" s="15">
        <f t="shared" ref="P55:P60" si="9">IF(SUM(I55,L55,N55)&lt;&gt;0,SUM(I55,L55,N55),"")</f>
        <v>3890</v>
      </c>
      <c r="Q55" s="12"/>
      <c r="AC55" s="2">
        <f>G55*H55</f>
        <v>3890</v>
      </c>
    </row>
    <row r="56" spans="1:31" ht="23.25" customHeight="1">
      <c r="A56" s="13" t="s">
        <v>306</v>
      </c>
      <c r="B56" s="13" t="s">
        <v>416</v>
      </c>
      <c r="C56" s="1" t="s">
        <v>237</v>
      </c>
      <c r="D56" s="12" t="s">
        <v>234</v>
      </c>
      <c r="E56" s="12" t="s">
        <v>238</v>
      </c>
      <c r="F56" s="19" t="s">
        <v>120</v>
      </c>
      <c r="G56" s="15">
        <v>0.1</v>
      </c>
      <c r="H56" s="15">
        <f>합산자재!H33</f>
        <v>3890</v>
      </c>
      <c r="I56" s="36">
        <f>IF(G56*H56&lt;&gt;0, TRUNC(G56*H56, 1), "")</f>
        <v>389</v>
      </c>
      <c r="J56" s="15">
        <v>0.1</v>
      </c>
      <c r="K56" s="15">
        <f>합산자재!I33</f>
        <v>0</v>
      </c>
      <c r="L56" s="36" t="str">
        <f>IF(G56*K56&lt;&gt;0, TRUNC(G56*K56, 1), "")</f>
        <v/>
      </c>
      <c r="M56" s="15">
        <f>합산자재!J33</f>
        <v>0</v>
      </c>
      <c r="N56" s="36" t="str">
        <f>IF(G56*M56&lt;&gt;0, TRUNC(G56*M56, 1), "")</f>
        <v/>
      </c>
      <c r="O56" s="15">
        <f t="shared" si="8"/>
        <v>3890</v>
      </c>
      <c r="P56" s="15">
        <f t="shared" si="9"/>
        <v>389</v>
      </c>
      <c r="Q56" s="12"/>
    </row>
    <row r="57" spans="1:31" ht="23.25" customHeight="1">
      <c r="A57" s="13" t="s">
        <v>499</v>
      </c>
      <c r="B57" s="13" t="s">
        <v>416</v>
      </c>
      <c r="C57" s="1" t="s">
        <v>500</v>
      </c>
      <c r="D57" s="12" t="s">
        <v>501</v>
      </c>
      <c r="E57" s="12" t="s">
        <v>502</v>
      </c>
      <c r="F57" s="19" t="s">
        <v>332</v>
      </c>
      <c r="G57" s="15">
        <v>1</v>
      </c>
      <c r="H57" s="15">
        <f>IF(TRUNC((AD57+AC57)/$AD$3,1)*$AD$3-AD57 &lt;0, AC57, TRUNC((AD57+AC57)/$AD$3,1)*$AD$3-AD57)</f>
        <v>77.800000000000182</v>
      </c>
      <c r="I57" s="36">
        <f>H57</f>
        <v>77.800000000000182</v>
      </c>
      <c r="J57" s="15">
        <v>1</v>
      </c>
      <c r="K57" s="15"/>
      <c r="L57" s="36" t="str">
        <f>IF(G57*K57&lt;&gt;0, TRUNC(G57*K57, 1), "")</f>
        <v/>
      </c>
      <c r="M57" s="15"/>
      <c r="N57" s="36" t="str">
        <f>IF(G57*M57&lt;&gt;0, TRUNC(G57*M57, 1), "")</f>
        <v/>
      </c>
      <c r="O57" s="15">
        <f t="shared" si="8"/>
        <v>77.800000000000182</v>
      </c>
      <c r="P57" s="15">
        <f t="shared" si="9"/>
        <v>77.800000000000182</v>
      </c>
      <c r="Q57" s="12"/>
      <c r="AC57" s="2">
        <f>TRUNC(TRUNC(SUM(AC54:AC56))*옵션!$B$33/100,1)</f>
        <v>77.8</v>
      </c>
      <c r="AD57" s="2">
        <f>TRUNC(SUM(I54:I56))+TRUNC(SUM(N54:N56))</f>
        <v>4279</v>
      </c>
    </row>
    <row r="58" spans="1:31" ht="23.25" customHeight="1">
      <c r="A58" s="13" t="s">
        <v>317</v>
      </c>
      <c r="B58" s="13" t="s">
        <v>416</v>
      </c>
      <c r="C58" s="1" t="s">
        <v>264</v>
      </c>
      <c r="D58" s="12" t="s">
        <v>265</v>
      </c>
      <c r="E58" s="12" t="s">
        <v>266</v>
      </c>
      <c r="F58" s="19" t="s">
        <v>267</v>
      </c>
      <c r="G58" s="15">
        <f>일위노임!G26</f>
        <v>0.08</v>
      </c>
      <c r="H58" s="15">
        <f>합산자재!H43</f>
        <v>0</v>
      </c>
      <c r="I58" s="36" t="str">
        <f>IF(G58*H58&lt;&gt;0, TRUNC(G58*H58, 1), "")</f>
        <v/>
      </c>
      <c r="J58" s="15">
        <v>0.08</v>
      </c>
      <c r="K58" s="15">
        <f>합산자재!I43</f>
        <v>270251</v>
      </c>
      <c r="L58" s="36">
        <f>IF(G58*K58&lt;&gt;0, TRUNC(G58*K58, 1), "")</f>
        <v>21620</v>
      </c>
      <c r="M58" s="15">
        <f>합산자재!J43</f>
        <v>0</v>
      </c>
      <c r="N58" s="36" t="str">
        <f>IF(G58*M58&lt;&gt;0, TRUNC(G58*M58, 1), "")</f>
        <v/>
      </c>
      <c r="O58" s="15">
        <f t="shared" si="8"/>
        <v>270251</v>
      </c>
      <c r="P58" s="15">
        <f t="shared" si="9"/>
        <v>21620</v>
      </c>
      <c r="Q58" s="12"/>
      <c r="AE58" s="2">
        <f>L58</f>
        <v>21620</v>
      </c>
    </row>
    <row r="59" spans="1:31" ht="23.25" customHeight="1">
      <c r="A59" s="13" t="s">
        <v>490</v>
      </c>
      <c r="B59" s="13" t="s">
        <v>416</v>
      </c>
      <c r="C59" s="1" t="s">
        <v>491</v>
      </c>
      <c r="D59" s="12" t="s">
        <v>492</v>
      </c>
      <c r="E59" s="12" t="s">
        <v>493</v>
      </c>
      <c r="F59" s="19" t="s">
        <v>332</v>
      </c>
      <c r="G59" s="15">
        <v>1</v>
      </c>
      <c r="H59" s="15">
        <f>IF(TRUNC((AD60+AC60)/$AE$3,1)*$AE$3-AD60 &lt;0, AC60, TRUNC((AD60+AC60)/$AE$3,1)*$AE$3-AD60)</f>
        <v>648.59999999999854</v>
      </c>
      <c r="I59" s="36">
        <f>H59</f>
        <v>648.59999999999854</v>
      </c>
      <c r="J59" s="15">
        <v>1</v>
      </c>
      <c r="K59" s="15"/>
      <c r="L59" s="36" t="str">
        <f>IF(G59*K59&lt;&gt;0, TRUNC(G59*K59, 1), "")</f>
        <v/>
      </c>
      <c r="M59" s="15"/>
      <c r="N59" s="36" t="str">
        <f>IF(G59*M59&lt;&gt;0, TRUNC(G59*M59, 1), "")</f>
        <v/>
      </c>
      <c r="O59" s="15">
        <f t="shared" si="8"/>
        <v>648.59999999999854</v>
      </c>
      <c r="P59" s="15">
        <f t="shared" si="9"/>
        <v>648.59999999999854</v>
      </c>
      <c r="Q59" s="12"/>
    </row>
    <row r="60" spans="1:31" ht="23.25" customHeight="1">
      <c r="B60" s="13" t="s">
        <v>486</v>
      </c>
      <c r="D60" s="12" t="s">
        <v>487</v>
      </c>
      <c r="E60" s="12"/>
      <c r="F60" s="19"/>
      <c r="G60" s="15"/>
      <c r="H60" s="15"/>
      <c r="I60" s="36">
        <f>TRUNC(SUM(I54:I59))</f>
        <v>5005</v>
      </c>
      <c r="J60" s="15"/>
      <c r="K60" s="15"/>
      <c r="L60" s="36">
        <f>TRUNC(SUM(L54:L59))</f>
        <v>21620</v>
      </c>
      <c r="M60" s="15"/>
      <c r="N60" s="36">
        <f>TRUNC(SUM(N54:N59))</f>
        <v>0</v>
      </c>
      <c r="O60" s="15" t="str">
        <f t="shared" si="8"/>
        <v/>
      </c>
      <c r="P60" s="15">
        <f t="shared" si="9"/>
        <v>26625</v>
      </c>
      <c r="Q60" s="12"/>
      <c r="AC60" s="2">
        <f>TRUNC(AE60*옵션!$B$36/100,1)</f>
        <v>648.6</v>
      </c>
      <c r="AD60" s="2">
        <f>TRUNC(SUM(L54:L58))</f>
        <v>21620</v>
      </c>
      <c r="AE60" s="2">
        <f>TRUNC(SUM(AE54:AE59))</f>
        <v>21620</v>
      </c>
    </row>
    <row r="61" spans="1:31" ht="23.25" customHeight="1">
      <c r="D61" s="12"/>
      <c r="E61" s="12"/>
      <c r="F61" s="19"/>
      <c r="G61" s="15"/>
      <c r="H61" s="15"/>
      <c r="I61" s="36"/>
      <c r="J61" s="15"/>
      <c r="K61" s="15"/>
      <c r="L61" s="36"/>
      <c r="M61" s="15"/>
      <c r="N61" s="36"/>
      <c r="O61" s="15"/>
      <c r="P61" s="15"/>
      <c r="Q61" s="12"/>
    </row>
    <row r="62" spans="1:31" ht="23.25" customHeight="1">
      <c r="A62" s="13" t="s">
        <v>533</v>
      </c>
      <c r="B62" s="13" t="s">
        <v>506</v>
      </c>
      <c r="C62" s="1" t="s">
        <v>534</v>
      </c>
      <c r="D62" s="177" t="s">
        <v>532</v>
      </c>
      <c r="E62" s="179"/>
      <c r="F62" s="19"/>
      <c r="G62" s="15"/>
      <c r="H62" s="15"/>
      <c r="I62" s="36"/>
      <c r="J62" s="15"/>
      <c r="K62" s="15"/>
      <c r="L62" s="36"/>
      <c r="M62" s="15"/>
      <c r="N62" s="36"/>
      <c r="O62" s="15"/>
      <c r="P62" s="15"/>
      <c r="Q62" s="12"/>
    </row>
    <row r="63" spans="1:31" ht="23.25" customHeight="1">
      <c r="A63" s="13" t="s">
        <v>280</v>
      </c>
      <c r="B63" s="13" t="s">
        <v>419</v>
      </c>
      <c r="C63" s="1" t="s">
        <v>132</v>
      </c>
      <c r="D63" s="12" t="s">
        <v>133</v>
      </c>
      <c r="E63" s="12" t="s">
        <v>134</v>
      </c>
      <c r="F63" s="19" t="s">
        <v>135</v>
      </c>
      <c r="G63" s="15">
        <v>1</v>
      </c>
      <c r="H63" s="15">
        <f>합산자재!H7</f>
        <v>12750</v>
      </c>
      <c r="I63" s="36">
        <f>IF(G63*H63&lt;&gt;0, TRUNC(G63*H63, 1), "")</f>
        <v>12750</v>
      </c>
      <c r="J63" s="15">
        <v>1</v>
      </c>
      <c r="K63" s="15">
        <f>합산자재!I7</f>
        <v>0</v>
      </c>
      <c r="L63" s="36" t="str">
        <f>IF(G63*K63&lt;&gt;0, TRUNC(G63*K63, 1), "")</f>
        <v/>
      </c>
      <c r="M63" s="15">
        <f>합산자재!J7</f>
        <v>0</v>
      </c>
      <c r="N63" s="36" t="str">
        <f>IF(G63*M63&lt;&gt;0, TRUNC(G63*M63, 1), "")</f>
        <v/>
      </c>
      <c r="O63" s="15">
        <f>IF((H63+K63+M63)=0, "", (H63+K63+M63))</f>
        <v>12750</v>
      </c>
      <c r="P63" s="15">
        <f>IF(SUM(I63,L63,N63)&lt;&gt;0,SUM(I63,L63,N63),"")</f>
        <v>12750</v>
      </c>
      <c r="Q63" s="12"/>
    </row>
    <row r="64" spans="1:31" ht="23.25" customHeight="1">
      <c r="A64" s="13" t="s">
        <v>318</v>
      </c>
      <c r="B64" s="13" t="s">
        <v>419</v>
      </c>
      <c r="C64" s="1" t="s">
        <v>268</v>
      </c>
      <c r="D64" s="12" t="s">
        <v>265</v>
      </c>
      <c r="E64" s="12" t="s">
        <v>269</v>
      </c>
      <c r="F64" s="19" t="s">
        <v>267</v>
      </c>
      <c r="G64" s="15">
        <f>일위노임!G30</f>
        <v>2.4E-2</v>
      </c>
      <c r="H64" s="15">
        <f>합산자재!H44</f>
        <v>0</v>
      </c>
      <c r="I64" s="36" t="str">
        <f>IF(G64*H64&lt;&gt;0, TRUNC(G64*H64, 1), "")</f>
        <v/>
      </c>
      <c r="J64" s="15">
        <v>2.4E-2</v>
      </c>
      <c r="K64" s="15">
        <f>합산자재!I44</f>
        <v>295784</v>
      </c>
      <c r="L64" s="36">
        <f>IF(G64*K64&lt;&gt;0, TRUNC(G64*K64, 1), "")</f>
        <v>7098.8</v>
      </c>
      <c r="M64" s="15">
        <f>합산자재!J44</f>
        <v>0</v>
      </c>
      <c r="N64" s="36" t="str">
        <f>IF(G64*M64&lt;&gt;0, TRUNC(G64*M64, 1), "")</f>
        <v/>
      </c>
      <c r="O64" s="15">
        <f>IF((H64+K64+M64)=0, "", (H64+K64+M64))</f>
        <v>295784</v>
      </c>
      <c r="P64" s="15">
        <f>IF(SUM(I64,L64,N64)&lt;&gt;0,SUM(I64,L64,N64),"")</f>
        <v>7098.8</v>
      </c>
      <c r="Q64" s="12"/>
      <c r="AE64" s="2">
        <f>L64</f>
        <v>7098.8</v>
      </c>
    </row>
    <row r="65" spans="1:31" ht="23.25" customHeight="1">
      <c r="A65" s="13" t="s">
        <v>320</v>
      </c>
      <c r="B65" s="13" t="s">
        <v>419</v>
      </c>
      <c r="C65" s="1" t="s">
        <v>272</v>
      </c>
      <c r="D65" s="12" t="s">
        <v>265</v>
      </c>
      <c r="E65" s="12" t="s">
        <v>273</v>
      </c>
      <c r="F65" s="19" t="s">
        <v>267</v>
      </c>
      <c r="G65" s="15">
        <f>일위노임!G31</f>
        <v>0.12</v>
      </c>
      <c r="H65" s="15">
        <f>합산자재!H46</f>
        <v>0</v>
      </c>
      <c r="I65" s="36" t="str">
        <f>IF(G65*H65&lt;&gt;0, TRUNC(G65*H65, 1), "")</f>
        <v/>
      </c>
      <c r="J65" s="15">
        <v>0.12</v>
      </c>
      <c r="K65" s="15">
        <f>합산자재!I46</f>
        <v>165545</v>
      </c>
      <c r="L65" s="36">
        <f>IF(G65*K65&lt;&gt;0, TRUNC(G65*K65, 1), "")</f>
        <v>19865.400000000001</v>
      </c>
      <c r="M65" s="15">
        <f>합산자재!J46</f>
        <v>0</v>
      </c>
      <c r="N65" s="36" t="str">
        <f>IF(G65*M65&lt;&gt;0, TRUNC(G65*M65, 1), "")</f>
        <v/>
      </c>
      <c r="O65" s="15">
        <f>IF((H65+K65+M65)=0, "", (H65+K65+M65))</f>
        <v>165545</v>
      </c>
      <c r="P65" s="15">
        <f>IF(SUM(I65,L65,N65)&lt;&gt;0,SUM(I65,L65,N65),"")</f>
        <v>19865.400000000001</v>
      </c>
      <c r="Q65" s="12"/>
      <c r="AE65" s="2">
        <f>L65</f>
        <v>19865.400000000001</v>
      </c>
    </row>
    <row r="66" spans="1:31" ht="23.25" customHeight="1">
      <c r="A66" s="13" t="s">
        <v>490</v>
      </c>
      <c r="B66" s="13" t="s">
        <v>419</v>
      </c>
      <c r="C66" s="1" t="s">
        <v>491</v>
      </c>
      <c r="D66" s="12" t="s">
        <v>492</v>
      </c>
      <c r="E66" s="12" t="s">
        <v>493</v>
      </c>
      <c r="F66" s="19" t="s">
        <v>332</v>
      </c>
      <c r="G66" s="15">
        <v>1</v>
      </c>
      <c r="H66" s="15">
        <f>IF(TRUNC((AD67+AC67)/$AE$3,1)*$AE$3-AD67 &lt;0, AC67, TRUNC((AD67+AC67)/$AE$3,1)*$AE$3-AD67)</f>
        <v>808.90000000000146</v>
      </c>
      <c r="I66" s="36">
        <f>H66</f>
        <v>808.90000000000146</v>
      </c>
      <c r="J66" s="15">
        <v>1</v>
      </c>
      <c r="K66" s="15"/>
      <c r="L66" s="36" t="str">
        <f>IF(G66*K66&lt;&gt;0, TRUNC(G66*K66, 1), "")</f>
        <v/>
      </c>
      <c r="M66" s="15"/>
      <c r="N66" s="36" t="str">
        <f>IF(G66*M66&lt;&gt;0, TRUNC(G66*M66, 1), "")</f>
        <v/>
      </c>
      <c r="O66" s="15">
        <f>IF((H66+K66+M66)=0, "", (H66+K66+M66))</f>
        <v>808.90000000000146</v>
      </c>
      <c r="P66" s="15">
        <f>IF(SUM(I66,L66,N66)&lt;&gt;0,SUM(I66,L66,N66),"")</f>
        <v>808.90000000000146</v>
      </c>
      <c r="Q66" s="12"/>
    </row>
    <row r="67" spans="1:31" ht="23.25" customHeight="1">
      <c r="B67" s="13" t="s">
        <v>486</v>
      </c>
      <c r="D67" s="12" t="s">
        <v>487</v>
      </c>
      <c r="E67" s="12"/>
      <c r="F67" s="19"/>
      <c r="G67" s="15"/>
      <c r="H67" s="15"/>
      <c r="I67" s="36">
        <f>TRUNC(SUM(I62:I66))</f>
        <v>13558</v>
      </c>
      <c r="J67" s="15"/>
      <c r="K67" s="15"/>
      <c r="L67" s="36">
        <f>TRUNC(SUM(L62:L66))</f>
        <v>26964</v>
      </c>
      <c r="M67" s="15"/>
      <c r="N67" s="36">
        <f>TRUNC(SUM(N62:N66))</f>
        <v>0</v>
      </c>
      <c r="O67" s="15" t="str">
        <f>IF((H67+K67+M67)=0, "", (H67+K67+M67))</f>
        <v/>
      </c>
      <c r="P67" s="15">
        <f>IF(SUM(I67,L67,N67)&lt;&gt;0,SUM(I67,L67,N67),"")</f>
        <v>40522</v>
      </c>
      <c r="Q67" s="12"/>
      <c r="AC67" s="2">
        <f>TRUNC(AE67*옵션!$B$36/100,1)</f>
        <v>808.9</v>
      </c>
      <c r="AD67" s="2">
        <f>TRUNC(SUM(L62:L65))</f>
        <v>26964</v>
      </c>
      <c r="AE67" s="2">
        <f>TRUNC(SUM(AE62:AE66))</f>
        <v>26964</v>
      </c>
    </row>
    <row r="68" spans="1:31" ht="23.25" customHeight="1">
      <c r="B68" s="13" t="s">
        <v>506</v>
      </c>
      <c r="D68" s="177"/>
      <c r="E68" s="179"/>
      <c r="F68" s="19"/>
      <c r="G68" s="15"/>
      <c r="H68" s="15"/>
      <c r="I68" s="36"/>
      <c r="J68" s="15"/>
      <c r="K68" s="15"/>
      <c r="L68" s="36"/>
      <c r="M68" s="15"/>
      <c r="N68" s="36"/>
      <c r="O68" s="15"/>
      <c r="P68" s="15"/>
      <c r="Q68" s="12"/>
    </row>
    <row r="69" spans="1:31" ht="23.25" customHeight="1">
      <c r="A69" s="13" t="s">
        <v>536</v>
      </c>
      <c r="B69" s="13" t="s">
        <v>506</v>
      </c>
      <c r="C69" s="1" t="s">
        <v>537</v>
      </c>
      <c r="D69" s="177" t="s">
        <v>535</v>
      </c>
      <c r="E69" s="179"/>
      <c r="F69" s="19"/>
      <c r="G69" s="15"/>
      <c r="H69" s="15"/>
      <c r="I69" s="36"/>
      <c r="J69" s="15"/>
      <c r="K69" s="15"/>
      <c r="L69" s="36"/>
      <c r="M69" s="15"/>
      <c r="N69" s="36"/>
      <c r="O69" s="15"/>
      <c r="P69" s="15"/>
      <c r="Q69" s="12"/>
    </row>
    <row r="70" spans="1:31" ht="23.25" customHeight="1">
      <c r="A70" s="13" t="s">
        <v>290</v>
      </c>
      <c r="B70" s="13" t="s">
        <v>422</v>
      </c>
      <c r="C70" s="1" t="s">
        <v>166</v>
      </c>
      <c r="D70" s="12" t="s">
        <v>159</v>
      </c>
      <c r="E70" s="12" t="s">
        <v>167</v>
      </c>
      <c r="F70" s="19" t="s">
        <v>168</v>
      </c>
      <c r="G70" s="15">
        <v>1</v>
      </c>
      <c r="H70" s="15">
        <f>합산자재!H17</f>
        <v>88</v>
      </c>
      <c r="I70" s="36">
        <f>IF(G70*H70&lt;&gt;0, TRUNC(G70*H70, 1), "")</f>
        <v>88</v>
      </c>
      <c r="J70" s="15">
        <v>1</v>
      </c>
      <c r="K70" s="15">
        <f>합산자재!I17</f>
        <v>0</v>
      </c>
      <c r="L70" s="36" t="str">
        <f>IF(G70*K70&lt;&gt;0, TRUNC(G70*K70, 1), "")</f>
        <v/>
      </c>
      <c r="M70" s="15">
        <f>합산자재!J17</f>
        <v>0</v>
      </c>
      <c r="N70" s="36" t="str">
        <f>IF(G70*M70&lt;&gt;0, TRUNC(G70*M70, 1), "")</f>
        <v/>
      </c>
      <c r="O70" s="15">
        <f>IF((H70+K70+M70)=0, "", (H70+K70+M70))</f>
        <v>88</v>
      </c>
      <c r="P70" s="15">
        <f>IF(SUM(I70,L70,N70)&lt;&gt;0,SUM(I70,L70,N70),"")</f>
        <v>88</v>
      </c>
      <c r="Q70" s="12"/>
    </row>
    <row r="71" spans="1:31" ht="23.25" customHeight="1">
      <c r="A71" s="13" t="s">
        <v>317</v>
      </c>
      <c r="B71" s="13" t="s">
        <v>422</v>
      </c>
      <c r="C71" s="1" t="s">
        <v>264</v>
      </c>
      <c r="D71" s="12" t="s">
        <v>265</v>
      </c>
      <c r="E71" s="12" t="s">
        <v>266</v>
      </c>
      <c r="F71" s="19" t="s">
        <v>267</v>
      </c>
      <c r="G71" s="15">
        <f>일위노임!G34</f>
        <v>1.7999999999999999E-2</v>
      </c>
      <c r="H71" s="15">
        <f>합산자재!H43</f>
        <v>0</v>
      </c>
      <c r="I71" s="36" t="str">
        <f>IF(G71*H71&lt;&gt;0, TRUNC(G71*H71, 1), "")</f>
        <v/>
      </c>
      <c r="J71" s="15">
        <v>1.7999999999999999E-2</v>
      </c>
      <c r="K71" s="15">
        <f>합산자재!I43</f>
        <v>270251</v>
      </c>
      <c r="L71" s="36">
        <f>IF(G71*K71&lt;&gt;0, TRUNC(G71*K71, 1), "")</f>
        <v>4864.5</v>
      </c>
      <c r="M71" s="15">
        <f>합산자재!J43</f>
        <v>0</v>
      </c>
      <c r="N71" s="36" t="str">
        <f>IF(G71*M71&lt;&gt;0, TRUNC(G71*M71, 1), "")</f>
        <v/>
      </c>
      <c r="O71" s="15">
        <f>IF((H71+K71+M71)=0, "", (H71+K71+M71))</f>
        <v>270251</v>
      </c>
      <c r="P71" s="15">
        <f>IF(SUM(I71,L71,N71)&lt;&gt;0,SUM(I71,L71,N71),"")</f>
        <v>4864.5</v>
      </c>
      <c r="Q71" s="12"/>
      <c r="AE71" s="2">
        <f>L71</f>
        <v>4864.5</v>
      </c>
    </row>
    <row r="72" spans="1:31" ht="23.25" customHeight="1">
      <c r="A72" s="13" t="s">
        <v>490</v>
      </c>
      <c r="B72" s="13" t="s">
        <v>422</v>
      </c>
      <c r="C72" s="1" t="s">
        <v>491</v>
      </c>
      <c r="D72" s="12" t="s">
        <v>492</v>
      </c>
      <c r="E72" s="12" t="s">
        <v>493</v>
      </c>
      <c r="F72" s="19" t="s">
        <v>332</v>
      </c>
      <c r="G72" s="15">
        <v>1</v>
      </c>
      <c r="H72" s="15">
        <f>IF(TRUNC((AD73+AC73)/$AE$3,1)*$AE$3-AD73 &lt;0, AC73, TRUNC((AD73+AC73)/$AE$3,1)*$AE$3-AD73)</f>
        <v>145.89999999999964</v>
      </c>
      <c r="I72" s="36">
        <f>H72</f>
        <v>145.89999999999964</v>
      </c>
      <c r="J72" s="15">
        <v>1</v>
      </c>
      <c r="K72" s="15"/>
      <c r="L72" s="36" t="str">
        <f>IF(G72*K72&lt;&gt;0, TRUNC(G72*K72, 1), "")</f>
        <v/>
      </c>
      <c r="M72" s="15"/>
      <c r="N72" s="36" t="str">
        <f>IF(G72*M72&lt;&gt;0, TRUNC(G72*M72, 1), "")</f>
        <v/>
      </c>
      <c r="O72" s="15">
        <f>IF((H72+K72+M72)=0, "", (H72+K72+M72))</f>
        <v>145.89999999999964</v>
      </c>
      <c r="P72" s="15">
        <f>IF(SUM(I72,L72,N72)&lt;&gt;0,SUM(I72,L72,N72),"")</f>
        <v>145.89999999999964</v>
      </c>
      <c r="Q72" s="12"/>
    </row>
    <row r="73" spans="1:31" ht="23.25" customHeight="1">
      <c r="B73" s="13" t="s">
        <v>486</v>
      </c>
      <c r="D73" s="12" t="s">
        <v>487</v>
      </c>
      <c r="E73" s="12"/>
      <c r="F73" s="19"/>
      <c r="G73" s="15"/>
      <c r="H73" s="15"/>
      <c r="I73" s="36">
        <f>TRUNC(SUM(I69:I72))</f>
        <v>233</v>
      </c>
      <c r="J73" s="15"/>
      <c r="K73" s="15"/>
      <c r="L73" s="36">
        <f>TRUNC(SUM(L69:L72))</f>
        <v>4864</v>
      </c>
      <c r="M73" s="15"/>
      <c r="N73" s="36">
        <f>TRUNC(SUM(N69:N72))</f>
        <v>0</v>
      </c>
      <c r="O73" s="15" t="str">
        <f>IF((H73+K73+M73)=0, "", (H73+K73+M73))</f>
        <v/>
      </c>
      <c r="P73" s="15">
        <f>IF(SUM(I73,L73,N73)&lt;&gt;0,SUM(I73,L73,N73),"")</f>
        <v>5097</v>
      </c>
      <c r="Q73" s="12"/>
      <c r="AC73" s="2">
        <f>TRUNC(AE73*옵션!$B$36/100,1)</f>
        <v>145.9</v>
      </c>
      <c r="AD73" s="2">
        <f>TRUNC(SUM(L69:L71))</f>
        <v>4864</v>
      </c>
      <c r="AE73" s="2">
        <f>TRUNC(SUM(AE69:AE72))</f>
        <v>4864</v>
      </c>
    </row>
    <row r="74" spans="1:31" ht="23.25" customHeight="1">
      <c r="D74" s="12"/>
      <c r="E74" s="12"/>
      <c r="F74" s="19"/>
      <c r="G74" s="15"/>
      <c r="H74" s="15"/>
      <c r="I74" s="36"/>
      <c r="J74" s="15"/>
      <c r="K74" s="15"/>
      <c r="L74" s="36"/>
      <c r="M74" s="15"/>
      <c r="N74" s="36"/>
      <c r="O74" s="15"/>
      <c r="P74" s="15"/>
      <c r="Q74" s="12"/>
    </row>
    <row r="75" spans="1:31" ht="23.25" customHeight="1">
      <c r="A75" s="13" t="s">
        <v>539</v>
      </c>
      <c r="B75" s="13" t="s">
        <v>506</v>
      </c>
      <c r="C75" s="1" t="s">
        <v>540</v>
      </c>
      <c r="D75" s="177" t="s">
        <v>538</v>
      </c>
      <c r="E75" s="179"/>
      <c r="F75" s="19"/>
      <c r="G75" s="15"/>
      <c r="H75" s="15"/>
      <c r="I75" s="36"/>
      <c r="J75" s="15"/>
      <c r="K75" s="15"/>
      <c r="L75" s="36"/>
      <c r="M75" s="15"/>
      <c r="N75" s="36"/>
      <c r="O75" s="15"/>
      <c r="P75" s="15"/>
      <c r="Q75" s="12"/>
    </row>
    <row r="76" spans="1:31" ht="23.25" customHeight="1">
      <c r="A76" s="13" t="s">
        <v>291</v>
      </c>
      <c r="B76" s="13" t="s">
        <v>428</v>
      </c>
      <c r="C76" s="1" t="s">
        <v>169</v>
      </c>
      <c r="D76" s="12" t="s">
        <v>159</v>
      </c>
      <c r="E76" s="12" t="s">
        <v>170</v>
      </c>
      <c r="F76" s="19" t="s">
        <v>168</v>
      </c>
      <c r="G76" s="15">
        <v>1</v>
      </c>
      <c r="H76" s="15">
        <f>합산자재!H18</f>
        <v>124</v>
      </c>
      <c r="I76" s="36">
        <f>IF(G76*H76&lt;&gt;0, TRUNC(G76*H76, 1), "")</f>
        <v>124</v>
      </c>
      <c r="J76" s="15">
        <v>1</v>
      </c>
      <c r="K76" s="15">
        <f>합산자재!I18</f>
        <v>0</v>
      </c>
      <c r="L76" s="36" t="str">
        <f>IF(G76*K76&lt;&gt;0, TRUNC(G76*K76, 1), "")</f>
        <v/>
      </c>
      <c r="M76" s="15">
        <f>합산자재!J18</f>
        <v>0</v>
      </c>
      <c r="N76" s="36" t="str">
        <f>IF(G76*M76&lt;&gt;0, TRUNC(G76*M76, 1), "")</f>
        <v/>
      </c>
      <c r="O76" s="15">
        <f>IF((H76+K76+M76)=0, "", (H76+K76+M76))</f>
        <v>124</v>
      </c>
      <c r="P76" s="15">
        <f>IF(SUM(I76,L76,N76)&lt;&gt;0,SUM(I76,L76,N76),"")</f>
        <v>124</v>
      </c>
      <c r="Q76" s="12"/>
    </row>
    <row r="77" spans="1:31" ht="23.25" customHeight="1">
      <c r="A77" s="13" t="s">
        <v>317</v>
      </c>
      <c r="B77" s="13" t="s">
        <v>428</v>
      </c>
      <c r="C77" s="1" t="s">
        <v>264</v>
      </c>
      <c r="D77" s="12" t="s">
        <v>265</v>
      </c>
      <c r="E77" s="12" t="s">
        <v>266</v>
      </c>
      <c r="F77" s="19" t="s">
        <v>267</v>
      </c>
      <c r="G77" s="15">
        <f>일위노임!G37</f>
        <v>1.7999999999999999E-2</v>
      </c>
      <c r="H77" s="15">
        <f>합산자재!H43</f>
        <v>0</v>
      </c>
      <c r="I77" s="36" t="str">
        <f>IF(G77*H77&lt;&gt;0, TRUNC(G77*H77, 1), "")</f>
        <v/>
      </c>
      <c r="J77" s="15">
        <v>1.7999999999999999E-2</v>
      </c>
      <c r="K77" s="15">
        <f>합산자재!I43</f>
        <v>270251</v>
      </c>
      <c r="L77" s="36">
        <f>IF(G77*K77&lt;&gt;0, TRUNC(G77*K77, 1), "")</f>
        <v>4864.5</v>
      </c>
      <c r="M77" s="15">
        <f>합산자재!J43</f>
        <v>0</v>
      </c>
      <c r="N77" s="36" t="str">
        <f>IF(G77*M77&lt;&gt;0, TRUNC(G77*M77, 1), "")</f>
        <v/>
      </c>
      <c r="O77" s="15">
        <f>IF((H77+K77+M77)=0, "", (H77+K77+M77))</f>
        <v>270251</v>
      </c>
      <c r="P77" s="15">
        <f>IF(SUM(I77,L77,N77)&lt;&gt;0,SUM(I77,L77,N77),"")</f>
        <v>4864.5</v>
      </c>
      <c r="Q77" s="12"/>
      <c r="AE77" s="2">
        <f>L77</f>
        <v>4864.5</v>
      </c>
    </row>
    <row r="78" spans="1:31" ht="23.25" customHeight="1">
      <c r="A78" s="13" t="s">
        <v>490</v>
      </c>
      <c r="B78" s="13" t="s">
        <v>428</v>
      </c>
      <c r="C78" s="1" t="s">
        <v>491</v>
      </c>
      <c r="D78" s="12" t="s">
        <v>492</v>
      </c>
      <c r="E78" s="12" t="s">
        <v>493</v>
      </c>
      <c r="F78" s="19" t="s">
        <v>332</v>
      </c>
      <c r="G78" s="15">
        <v>1</v>
      </c>
      <c r="H78" s="15">
        <f>IF(TRUNC((AD79+AC79)/$AE$3,1)*$AE$3-AD79 &lt;0, AC79, TRUNC((AD79+AC79)/$AE$3,1)*$AE$3-AD79)</f>
        <v>145.89999999999964</v>
      </c>
      <c r="I78" s="36">
        <f>H78</f>
        <v>145.89999999999964</v>
      </c>
      <c r="J78" s="15">
        <v>1</v>
      </c>
      <c r="K78" s="15"/>
      <c r="L78" s="36" t="str">
        <f>IF(G78*K78&lt;&gt;0, TRUNC(G78*K78, 1), "")</f>
        <v/>
      </c>
      <c r="M78" s="15"/>
      <c r="N78" s="36" t="str">
        <f>IF(G78*M78&lt;&gt;0, TRUNC(G78*M78, 1), "")</f>
        <v/>
      </c>
      <c r="O78" s="15">
        <f>IF((H78+K78+M78)=0, "", (H78+K78+M78))</f>
        <v>145.89999999999964</v>
      </c>
      <c r="P78" s="15">
        <f>IF(SUM(I78,L78,N78)&lt;&gt;0,SUM(I78,L78,N78),"")</f>
        <v>145.89999999999964</v>
      </c>
      <c r="Q78" s="12"/>
    </row>
    <row r="79" spans="1:31" ht="23.25" customHeight="1">
      <c r="B79" s="13" t="s">
        <v>486</v>
      </c>
      <c r="D79" s="12" t="s">
        <v>487</v>
      </c>
      <c r="E79" s="12"/>
      <c r="F79" s="19"/>
      <c r="G79" s="15"/>
      <c r="H79" s="15"/>
      <c r="I79" s="36">
        <f>TRUNC(SUM(I75:I78))</f>
        <v>269</v>
      </c>
      <c r="J79" s="15"/>
      <c r="K79" s="15"/>
      <c r="L79" s="36">
        <f>TRUNC(SUM(L75:L78))</f>
        <v>4864</v>
      </c>
      <c r="M79" s="15"/>
      <c r="N79" s="36">
        <f>TRUNC(SUM(N75:N78))</f>
        <v>0</v>
      </c>
      <c r="O79" s="15" t="str">
        <f>IF((H79+K79+M79)=0, "", (H79+K79+M79))</f>
        <v/>
      </c>
      <c r="P79" s="15">
        <f>IF(SUM(I79,L79,N79)&lt;&gt;0,SUM(I79,L79,N79),"")</f>
        <v>5133</v>
      </c>
      <c r="Q79" s="12"/>
      <c r="AC79" s="2">
        <f>TRUNC(AE79*옵션!$B$36/100,1)</f>
        <v>145.9</v>
      </c>
      <c r="AD79" s="2">
        <f>TRUNC(SUM(L75:L77))</f>
        <v>4864</v>
      </c>
      <c r="AE79" s="2">
        <f>TRUNC(SUM(AE75:AE78))</f>
        <v>4864</v>
      </c>
    </row>
    <row r="80" spans="1:31" ht="23.25" customHeight="1">
      <c r="D80" s="12"/>
      <c r="E80" s="12"/>
      <c r="F80" s="19"/>
      <c r="G80" s="15"/>
      <c r="H80" s="15"/>
      <c r="I80" s="36"/>
      <c r="J80" s="15"/>
      <c r="K80" s="15"/>
      <c r="L80" s="36"/>
      <c r="M80" s="15"/>
      <c r="N80" s="36"/>
      <c r="O80" s="15"/>
      <c r="P80" s="15"/>
      <c r="Q80" s="12"/>
    </row>
    <row r="81" spans="1:31" ht="23.25" customHeight="1">
      <c r="A81" s="13" t="s">
        <v>542</v>
      </c>
      <c r="B81" s="13" t="s">
        <v>506</v>
      </c>
      <c r="C81" s="1" t="s">
        <v>543</v>
      </c>
      <c r="D81" s="177" t="s">
        <v>541</v>
      </c>
      <c r="E81" s="179"/>
      <c r="F81" s="19"/>
      <c r="G81" s="15"/>
      <c r="H81" s="15"/>
      <c r="I81" s="36"/>
      <c r="J81" s="15"/>
      <c r="K81" s="15"/>
      <c r="L81" s="36"/>
      <c r="M81" s="15"/>
      <c r="N81" s="36"/>
      <c r="O81" s="15"/>
      <c r="P81" s="15"/>
      <c r="Q81" s="12"/>
    </row>
    <row r="82" spans="1:31" ht="23.25" customHeight="1">
      <c r="A82" s="13" t="s">
        <v>288</v>
      </c>
      <c r="B82" s="13" t="s">
        <v>432</v>
      </c>
      <c r="C82" s="1" t="s">
        <v>158</v>
      </c>
      <c r="D82" s="12" t="s">
        <v>159</v>
      </c>
      <c r="E82" s="12" t="s">
        <v>160</v>
      </c>
      <c r="F82" s="19" t="s">
        <v>127</v>
      </c>
      <c r="G82" s="15">
        <v>1</v>
      </c>
      <c r="H82" s="15">
        <f>합산자재!H15</f>
        <v>324</v>
      </c>
      <c r="I82" s="36">
        <f t="shared" ref="I82:I87" si="10">IF(G82*H82&lt;&gt;0, TRUNC(G82*H82, 1), "")</f>
        <v>324</v>
      </c>
      <c r="J82" s="15">
        <v>1</v>
      </c>
      <c r="K82" s="15">
        <f>합산자재!I15</f>
        <v>0</v>
      </c>
      <c r="L82" s="36" t="str">
        <f t="shared" ref="L82:L88" si="11">IF(G82*K82&lt;&gt;0, TRUNC(G82*K82, 1), "")</f>
        <v/>
      </c>
      <c r="M82" s="15">
        <f>합산자재!J15</f>
        <v>0</v>
      </c>
      <c r="N82" s="36" t="str">
        <f t="shared" ref="N82:N88" si="12">IF(G82*M82&lt;&gt;0, TRUNC(G82*M82, 1), "")</f>
        <v/>
      </c>
      <c r="O82" s="15">
        <f t="shared" ref="O82:O89" si="13">IF((H82+K82+M82)=0, "", (H82+K82+M82))</f>
        <v>324</v>
      </c>
      <c r="P82" s="15">
        <f t="shared" ref="P82:P89" si="14">IF(SUM(I82,L82,N82)&lt;&gt;0,SUM(I82,L82,N82),"")</f>
        <v>324</v>
      </c>
      <c r="Q82" s="12"/>
    </row>
    <row r="83" spans="1:31" ht="23.25" customHeight="1">
      <c r="A83" s="13" t="s">
        <v>293</v>
      </c>
      <c r="B83" s="13" t="s">
        <v>432</v>
      </c>
      <c r="C83" s="1" t="s">
        <v>175</v>
      </c>
      <c r="D83" s="12" t="s">
        <v>176</v>
      </c>
      <c r="E83" s="12" t="s">
        <v>177</v>
      </c>
      <c r="F83" s="19" t="s">
        <v>127</v>
      </c>
      <c r="G83" s="15">
        <v>1</v>
      </c>
      <c r="H83" s="15">
        <f>합산자재!H20</f>
        <v>1017</v>
      </c>
      <c r="I83" s="36">
        <f t="shared" si="10"/>
        <v>1017</v>
      </c>
      <c r="J83" s="15">
        <v>1</v>
      </c>
      <c r="K83" s="15">
        <f>합산자재!I20</f>
        <v>0</v>
      </c>
      <c r="L83" s="36" t="str">
        <f t="shared" si="11"/>
        <v/>
      </c>
      <c r="M83" s="15">
        <f>합산자재!J20</f>
        <v>0</v>
      </c>
      <c r="N83" s="36" t="str">
        <f t="shared" si="12"/>
        <v/>
      </c>
      <c r="O83" s="15">
        <f t="shared" si="13"/>
        <v>1017</v>
      </c>
      <c r="P83" s="15">
        <f t="shared" si="14"/>
        <v>1017</v>
      </c>
      <c r="Q83" s="12"/>
    </row>
    <row r="84" spans="1:31" ht="23.25" customHeight="1">
      <c r="A84" s="13" t="s">
        <v>292</v>
      </c>
      <c r="B84" s="13" t="s">
        <v>432</v>
      </c>
      <c r="C84" s="1" t="s">
        <v>171</v>
      </c>
      <c r="D84" s="12" t="s">
        <v>172</v>
      </c>
      <c r="E84" s="12" t="s">
        <v>173</v>
      </c>
      <c r="F84" s="19" t="s">
        <v>127</v>
      </c>
      <c r="G84" s="15">
        <v>1</v>
      </c>
      <c r="H84" s="15">
        <f>합산자재!H19</f>
        <v>100</v>
      </c>
      <c r="I84" s="36">
        <f t="shared" si="10"/>
        <v>100</v>
      </c>
      <c r="J84" s="15">
        <v>1</v>
      </c>
      <c r="K84" s="15">
        <f>합산자재!I19</f>
        <v>0</v>
      </c>
      <c r="L84" s="36" t="str">
        <f t="shared" si="11"/>
        <v/>
      </c>
      <c r="M84" s="15">
        <f>합산자재!J19</f>
        <v>0</v>
      </c>
      <c r="N84" s="36" t="str">
        <f t="shared" si="12"/>
        <v/>
      </c>
      <c r="O84" s="15">
        <f t="shared" si="13"/>
        <v>100</v>
      </c>
      <c r="P84" s="15">
        <f t="shared" si="14"/>
        <v>100</v>
      </c>
      <c r="Q84" s="12"/>
    </row>
    <row r="85" spans="1:31" ht="23.25" customHeight="1">
      <c r="A85" s="13" t="s">
        <v>303</v>
      </c>
      <c r="B85" s="13" t="s">
        <v>432</v>
      </c>
      <c r="C85" s="1" t="s">
        <v>224</v>
      </c>
      <c r="D85" s="12" t="s">
        <v>225</v>
      </c>
      <c r="E85" s="12" t="s">
        <v>226</v>
      </c>
      <c r="F85" s="19" t="s">
        <v>168</v>
      </c>
      <c r="G85" s="15">
        <v>2</v>
      </c>
      <c r="H85" s="15">
        <f>합산자재!H30</f>
        <v>25</v>
      </c>
      <c r="I85" s="36">
        <f t="shared" si="10"/>
        <v>50</v>
      </c>
      <c r="J85" s="15">
        <v>2</v>
      </c>
      <c r="K85" s="15">
        <f>합산자재!I30</f>
        <v>0</v>
      </c>
      <c r="L85" s="36" t="str">
        <f t="shared" si="11"/>
        <v/>
      </c>
      <c r="M85" s="15">
        <f>합산자재!J30</f>
        <v>0</v>
      </c>
      <c r="N85" s="36" t="str">
        <f t="shared" si="12"/>
        <v/>
      </c>
      <c r="O85" s="15">
        <f t="shared" si="13"/>
        <v>25</v>
      </c>
      <c r="P85" s="15">
        <f t="shared" si="14"/>
        <v>50</v>
      </c>
      <c r="Q85" s="12"/>
    </row>
    <row r="86" spans="1:31" ht="23.25" customHeight="1">
      <c r="A86" s="13" t="s">
        <v>304</v>
      </c>
      <c r="B86" s="13" t="s">
        <v>432</v>
      </c>
      <c r="C86" s="1" t="s">
        <v>229</v>
      </c>
      <c r="D86" s="12" t="s">
        <v>230</v>
      </c>
      <c r="E86" s="12" t="s">
        <v>231</v>
      </c>
      <c r="F86" s="19" t="s">
        <v>168</v>
      </c>
      <c r="G86" s="15">
        <v>2</v>
      </c>
      <c r="H86" s="15">
        <f>합산자재!H31</f>
        <v>9</v>
      </c>
      <c r="I86" s="36">
        <f t="shared" si="10"/>
        <v>18</v>
      </c>
      <c r="J86" s="15">
        <v>2</v>
      </c>
      <c r="K86" s="15">
        <f>합산자재!I31</f>
        <v>0</v>
      </c>
      <c r="L86" s="36" t="str">
        <f t="shared" si="11"/>
        <v/>
      </c>
      <c r="M86" s="15">
        <f>합산자재!J31</f>
        <v>0</v>
      </c>
      <c r="N86" s="36" t="str">
        <f t="shared" si="12"/>
        <v/>
      </c>
      <c r="O86" s="15">
        <f t="shared" si="13"/>
        <v>9</v>
      </c>
      <c r="P86" s="15">
        <f t="shared" si="14"/>
        <v>18</v>
      </c>
      <c r="Q86" s="12"/>
    </row>
    <row r="87" spans="1:31" ht="23.25" customHeight="1">
      <c r="A87" s="13" t="s">
        <v>317</v>
      </c>
      <c r="B87" s="13" t="s">
        <v>432</v>
      </c>
      <c r="C87" s="1" t="s">
        <v>264</v>
      </c>
      <c r="D87" s="12" t="s">
        <v>265</v>
      </c>
      <c r="E87" s="12" t="s">
        <v>266</v>
      </c>
      <c r="F87" s="19" t="s">
        <v>267</v>
      </c>
      <c r="G87" s="15">
        <f>일위노임!G40</f>
        <v>5.3999999999999999E-2</v>
      </c>
      <c r="H87" s="15">
        <f>합산자재!H43</f>
        <v>0</v>
      </c>
      <c r="I87" s="36" t="str">
        <f t="shared" si="10"/>
        <v/>
      </c>
      <c r="J87" s="15">
        <v>5.3999999999999999E-2</v>
      </c>
      <c r="K87" s="15">
        <f>합산자재!I43</f>
        <v>270251</v>
      </c>
      <c r="L87" s="36">
        <f t="shared" si="11"/>
        <v>14593.5</v>
      </c>
      <c r="M87" s="15">
        <f>합산자재!J43</f>
        <v>0</v>
      </c>
      <c r="N87" s="36" t="str">
        <f t="shared" si="12"/>
        <v/>
      </c>
      <c r="O87" s="15">
        <f t="shared" si="13"/>
        <v>270251</v>
      </c>
      <c r="P87" s="15">
        <f t="shared" si="14"/>
        <v>14593.5</v>
      </c>
      <c r="Q87" s="12"/>
      <c r="AE87" s="2">
        <f>L87</f>
        <v>14593.5</v>
      </c>
    </row>
    <row r="88" spans="1:31" ht="23.25" customHeight="1">
      <c r="A88" s="13" t="s">
        <v>490</v>
      </c>
      <c r="B88" s="13" t="s">
        <v>432</v>
      </c>
      <c r="C88" s="1" t="s">
        <v>491</v>
      </c>
      <c r="D88" s="12" t="s">
        <v>492</v>
      </c>
      <c r="E88" s="12" t="s">
        <v>493</v>
      </c>
      <c r="F88" s="19" t="s">
        <v>332</v>
      </c>
      <c r="G88" s="15">
        <v>1</v>
      </c>
      <c r="H88" s="15">
        <f>IF(TRUNC((AD89+AC89)/$AE$3,1)*$AE$3-AD89 &lt;0, AC89, TRUNC((AD89+AC89)/$AE$3,1)*$AE$3-AD89)</f>
        <v>437.70000000000073</v>
      </c>
      <c r="I88" s="36">
        <f>H88</f>
        <v>437.70000000000073</v>
      </c>
      <c r="J88" s="15">
        <v>1</v>
      </c>
      <c r="K88" s="15"/>
      <c r="L88" s="36" t="str">
        <f t="shared" si="11"/>
        <v/>
      </c>
      <c r="M88" s="15"/>
      <c r="N88" s="36" t="str">
        <f t="shared" si="12"/>
        <v/>
      </c>
      <c r="O88" s="15">
        <f t="shared" si="13"/>
        <v>437.70000000000073</v>
      </c>
      <c r="P88" s="15">
        <f t="shared" si="14"/>
        <v>437.70000000000073</v>
      </c>
      <c r="Q88" s="12"/>
    </row>
    <row r="89" spans="1:31" ht="23.25" customHeight="1">
      <c r="B89" s="13" t="s">
        <v>486</v>
      </c>
      <c r="D89" s="12" t="s">
        <v>487</v>
      </c>
      <c r="E89" s="12"/>
      <c r="F89" s="19"/>
      <c r="G89" s="15"/>
      <c r="H89" s="15"/>
      <c r="I89" s="36">
        <f>TRUNC(SUM(I81:I88))</f>
        <v>1946</v>
      </c>
      <c r="J89" s="15"/>
      <c r="K89" s="15"/>
      <c r="L89" s="36">
        <f>TRUNC(SUM(L81:L88))</f>
        <v>14593</v>
      </c>
      <c r="M89" s="15"/>
      <c r="N89" s="36">
        <f>TRUNC(SUM(N81:N88))</f>
        <v>0</v>
      </c>
      <c r="O89" s="15" t="str">
        <f t="shared" si="13"/>
        <v/>
      </c>
      <c r="P89" s="15">
        <f t="shared" si="14"/>
        <v>16539</v>
      </c>
      <c r="Q89" s="12"/>
      <c r="AC89" s="2">
        <f>TRUNC(AE89*옵션!$B$36/100,1)</f>
        <v>437.7</v>
      </c>
      <c r="AD89" s="2">
        <f>TRUNC(SUM(L81:L87))</f>
        <v>14593</v>
      </c>
      <c r="AE89" s="2">
        <f>TRUNC(SUM(AE81:AE88))</f>
        <v>14593</v>
      </c>
    </row>
    <row r="90" spans="1:31" ht="23.25" customHeight="1">
      <c r="D90" s="12"/>
      <c r="E90" s="12"/>
      <c r="F90" s="19"/>
      <c r="G90" s="15"/>
      <c r="H90" s="15"/>
      <c r="I90" s="36"/>
      <c r="J90" s="15"/>
      <c r="K90" s="15"/>
      <c r="L90" s="36"/>
      <c r="M90" s="15"/>
      <c r="N90" s="36"/>
      <c r="O90" s="15"/>
      <c r="P90" s="15"/>
      <c r="Q90" s="12"/>
    </row>
    <row r="91" spans="1:31" ht="23.25" customHeight="1">
      <c r="A91" s="13" t="s">
        <v>545</v>
      </c>
      <c r="B91" s="13" t="s">
        <v>506</v>
      </c>
      <c r="C91" s="1" t="s">
        <v>546</v>
      </c>
      <c r="D91" s="177" t="s">
        <v>544</v>
      </c>
      <c r="E91" s="179"/>
      <c r="F91" s="19"/>
      <c r="G91" s="15"/>
      <c r="H91" s="15"/>
      <c r="I91" s="36"/>
      <c r="J91" s="15"/>
      <c r="K91" s="15"/>
      <c r="L91" s="36"/>
      <c r="M91" s="15"/>
      <c r="N91" s="36"/>
      <c r="O91" s="15"/>
      <c r="P91" s="15"/>
      <c r="Q91" s="12"/>
    </row>
    <row r="92" spans="1:31" ht="23.25" customHeight="1">
      <c r="A92" s="13" t="s">
        <v>289</v>
      </c>
      <c r="B92" s="13" t="s">
        <v>437</v>
      </c>
      <c r="C92" s="1" t="s">
        <v>164</v>
      </c>
      <c r="D92" s="12" t="s">
        <v>159</v>
      </c>
      <c r="E92" s="12" t="s">
        <v>165</v>
      </c>
      <c r="F92" s="19" t="s">
        <v>127</v>
      </c>
      <c r="G92" s="15">
        <v>1</v>
      </c>
      <c r="H92" s="15">
        <f>합산자재!H16</f>
        <v>353</v>
      </c>
      <c r="I92" s="36">
        <f t="shared" ref="I92:I97" si="15">IF(G92*H92&lt;&gt;0, TRUNC(G92*H92, 1), "")</f>
        <v>353</v>
      </c>
      <c r="J92" s="15">
        <v>1</v>
      </c>
      <c r="K92" s="15">
        <f>합산자재!I16</f>
        <v>0</v>
      </c>
      <c r="L92" s="36" t="str">
        <f t="shared" ref="L92:L98" si="16">IF(G92*K92&lt;&gt;0, TRUNC(G92*K92, 1), "")</f>
        <v/>
      </c>
      <c r="M92" s="15">
        <f>합산자재!J16</f>
        <v>0</v>
      </c>
      <c r="N92" s="36" t="str">
        <f t="shared" ref="N92:N98" si="17">IF(G92*M92&lt;&gt;0, TRUNC(G92*M92, 1), "")</f>
        <v/>
      </c>
      <c r="O92" s="15">
        <f t="shared" ref="O92:O99" si="18">IF((H92+K92+M92)=0, "", (H92+K92+M92))</f>
        <v>353</v>
      </c>
      <c r="P92" s="15">
        <f t="shared" ref="P92:P99" si="19">IF(SUM(I92,L92,N92)&lt;&gt;0,SUM(I92,L92,N92),"")</f>
        <v>353</v>
      </c>
      <c r="Q92" s="12"/>
    </row>
    <row r="93" spans="1:31" ht="23.25" customHeight="1">
      <c r="A93" s="13" t="s">
        <v>293</v>
      </c>
      <c r="B93" s="13" t="s">
        <v>437</v>
      </c>
      <c r="C93" s="1" t="s">
        <v>175</v>
      </c>
      <c r="D93" s="12" t="s">
        <v>176</v>
      </c>
      <c r="E93" s="12" t="s">
        <v>177</v>
      </c>
      <c r="F93" s="19" t="s">
        <v>127</v>
      </c>
      <c r="G93" s="15">
        <v>1</v>
      </c>
      <c r="H93" s="15">
        <f>합산자재!H20</f>
        <v>1017</v>
      </c>
      <c r="I93" s="36">
        <f t="shared" si="15"/>
        <v>1017</v>
      </c>
      <c r="J93" s="15">
        <v>1</v>
      </c>
      <c r="K93" s="15">
        <f>합산자재!I20</f>
        <v>0</v>
      </c>
      <c r="L93" s="36" t="str">
        <f t="shared" si="16"/>
        <v/>
      </c>
      <c r="M93" s="15">
        <f>합산자재!J20</f>
        <v>0</v>
      </c>
      <c r="N93" s="36" t="str">
        <f t="shared" si="17"/>
        <v/>
      </c>
      <c r="O93" s="15">
        <f t="shared" si="18"/>
        <v>1017</v>
      </c>
      <c r="P93" s="15">
        <f t="shared" si="19"/>
        <v>1017</v>
      </c>
      <c r="Q93" s="12"/>
    </row>
    <row r="94" spans="1:31" ht="23.25" customHeight="1">
      <c r="A94" s="13" t="s">
        <v>292</v>
      </c>
      <c r="B94" s="13" t="s">
        <v>437</v>
      </c>
      <c r="C94" s="1" t="s">
        <v>171</v>
      </c>
      <c r="D94" s="12" t="s">
        <v>172</v>
      </c>
      <c r="E94" s="12" t="s">
        <v>173</v>
      </c>
      <c r="F94" s="19" t="s">
        <v>127</v>
      </c>
      <c r="G94" s="15">
        <v>1</v>
      </c>
      <c r="H94" s="15">
        <f>합산자재!H19</f>
        <v>100</v>
      </c>
      <c r="I94" s="36">
        <f t="shared" si="15"/>
        <v>100</v>
      </c>
      <c r="J94" s="15">
        <v>1</v>
      </c>
      <c r="K94" s="15">
        <f>합산자재!I19</f>
        <v>0</v>
      </c>
      <c r="L94" s="36" t="str">
        <f t="shared" si="16"/>
        <v/>
      </c>
      <c r="M94" s="15">
        <f>합산자재!J19</f>
        <v>0</v>
      </c>
      <c r="N94" s="36" t="str">
        <f t="shared" si="17"/>
        <v/>
      </c>
      <c r="O94" s="15">
        <f t="shared" si="18"/>
        <v>100</v>
      </c>
      <c r="P94" s="15">
        <f t="shared" si="19"/>
        <v>100</v>
      </c>
      <c r="Q94" s="12"/>
    </row>
    <row r="95" spans="1:31" ht="23.25" customHeight="1">
      <c r="A95" s="13" t="s">
        <v>303</v>
      </c>
      <c r="B95" s="13" t="s">
        <v>437</v>
      </c>
      <c r="C95" s="1" t="s">
        <v>224</v>
      </c>
      <c r="D95" s="12" t="s">
        <v>225</v>
      </c>
      <c r="E95" s="12" t="s">
        <v>226</v>
      </c>
      <c r="F95" s="19" t="s">
        <v>168</v>
      </c>
      <c r="G95" s="15">
        <v>2</v>
      </c>
      <c r="H95" s="15">
        <f>합산자재!H30</f>
        <v>25</v>
      </c>
      <c r="I95" s="36">
        <f t="shared" si="15"/>
        <v>50</v>
      </c>
      <c r="J95" s="15">
        <v>2</v>
      </c>
      <c r="K95" s="15">
        <f>합산자재!I30</f>
        <v>0</v>
      </c>
      <c r="L95" s="36" t="str">
        <f t="shared" si="16"/>
        <v/>
      </c>
      <c r="M95" s="15">
        <f>합산자재!J30</f>
        <v>0</v>
      </c>
      <c r="N95" s="36" t="str">
        <f t="shared" si="17"/>
        <v/>
      </c>
      <c r="O95" s="15">
        <f t="shared" si="18"/>
        <v>25</v>
      </c>
      <c r="P95" s="15">
        <f t="shared" si="19"/>
        <v>50</v>
      </c>
      <c r="Q95" s="12"/>
    </row>
    <row r="96" spans="1:31" ht="23.25" customHeight="1">
      <c r="A96" s="13" t="s">
        <v>304</v>
      </c>
      <c r="B96" s="13" t="s">
        <v>437</v>
      </c>
      <c r="C96" s="1" t="s">
        <v>229</v>
      </c>
      <c r="D96" s="12" t="s">
        <v>230</v>
      </c>
      <c r="E96" s="12" t="s">
        <v>231</v>
      </c>
      <c r="F96" s="19" t="s">
        <v>168</v>
      </c>
      <c r="G96" s="15">
        <v>2</v>
      </c>
      <c r="H96" s="15">
        <f>합산자재!H31</f>
        <v>9</v>
      </c>
      <c r="I96" s="36">
        <f t="shared" si="15"/>
        <v>18</v>
      </c>
      <c r="J96" s="15">
        <v>2</v>
      </c>
      <c r="K96" s="15">
        <f>합산자재!I31</f>
        <v>0</v>
      </c>
      <c r="L96" s="36" t="str">
        <f t="shared" si="16"/>
        <v/>
      </c>
      <c r="M96" s="15">
        <f>합산자재!J31</f>
        <v>0</v>
      </c>
      <c r="N96" s="36" t="str">
        <f t="shared" si="17"/>
        <v/>
      </c>
      <c r="O96" s="15">
        <f t="shared" si="18"/>
        <v>9</v>
      </c>
      <c r="P96" s="15">
        <f t="shared" si="19"/>
        <v>18</v>
      </c>
      <c r="Q96" s="12"/>
    </row>
    <row r="97" spans="1:31" ht="23.25" customHeight="1">
      <c r="A97" s="13" t="s">
        <v>317</v>
      </c>
      <c r="B97" s="13" t="s">
        <v>437</v>
      </c>
      <c r="C97" s="1" t="s">
        <v>264</v>
      </c>
      <c r="D97" s="12" t="s">
        <v>265</v>
      </c>
      <c r="E97" s="12" t="s">
        <v>266</v>
      </c>
      <c r="F97" s="19" t="s">
        <v>267</v>
      </c>
      <c r="G97" s="15">
        <f>일위노임!G43</f>
        <v>5.3999999999999999E-2</v>
      </c>
      <c r="H97" s="15">
        <f>합산자재!H43</f>
        <v>0</v>
      </c>
      <c r="I97" s="36" t="str">
        <f t="shared" si="15"/>
        <v/>
      </c>
      <c r="J97" s="15">
        <v>5.3999999999999999E-2</v>
      </c>
      <c r="K97" s="15">
        <f>합산자재!I43</f>
        <v>270251</v>
      </c>
      <c r="L97" s="36">
        <f t="shared" si="16"/>
        <v>14593.5</v>
      </c>
      <c r="M97" s="15">
        <f>합산자재!J43</f>
        <v>0</v>
      </c>
      <c r="N97" s="36" t="str">
        <f t="shared" si="17"/>
        <v/>
      </c>
      <c r="O97" s="15">
        <f t="shared" si="18"/>
        <v>270251</v>
      </c>
      <c r="P97" s="15">
        <f t="shared" si="19"/>
        <v>14593.5</v>
      </c>
      <c r="Q97" s="12"/>
      <c r="AE97" s="2">
        <f>L97</f>
        <v>14593.5</v>
      </c>
    </row>
    <row r="98" spans="1:31" ht="23.25" customHeight="1">
      <c r="A98" s="13" t="s">
        <v>490</v>
      </c>
      <c r="B98" s="13" t="s">
        <v>437</v>
      </c>
      <c r="C98" s="1" t="s">
        <v>491</v>
      </c>
      <c r="D98" s="12" t="s">
        <v>492</v>
      </c>
      <c r="E98" s="12" t="s">
        <v>493</v>
      </c>
      <c r="F98" s="19" t="s">
        <v>332</v>
      </c>
      <c r="G98" s="15">
        <v>1</v>
      </c>
      <c r="H98" s="15">
        <f>IF(TRUNC((AD99+AC99)/$AE$3,1)*$AE$3-AD99 &lt;0, AC99, TRUNC((AD99+AC99)/$AE$3,1)*$AE$3-AD99)</f>
        <v>437.70000000000073</v>
      </c>
      <c r="I98" s="36">
        <f>H98</f>
        <v>437.70000000000073</v>
      </c>
      <c r="J98" s="15">
        <v>1</v>
      </c>
      <c r="K98" s="15"/>
      <c r="L98" s="36" t="str">
        <f t="shared" si="16"/>
        <v/>
      </c>
      <c r="M98" s="15"/>
      <c r="N98" s="36" t="str">
        <f t="shared" si="17"/>
        <v/>
      </c>
      <c r="O98" s="15">
        <f t="shared" si="18"/>
        <v>437.70000000000073</v>
      </c>
      <c r="P98" s="15">
        <f t="shared" si="19"/>
        <v>437.70000000000073</v>
      </c>
      <c r="Q98" s="12"/>
    </row>
    <row r="99" spans="1:31" ht="23.25" customHeight="1">
      <c r="B99" s="13" t="s">
        <v>486</v>
      </c>
      <c r="D99" s="12" t="s">
        <v>487</v>
      </c>
      <c r="E99" s="12"/>
      <c r="F99" s="19"/>
      <c r="G99" s="15"/>
      <c r="H99" s="15"/>
      <c r="I99" s="36">
        <f>TRUNC(SUM(I91:I98))</f>
        <v>1975</v>
      </c>
      <c r="J99" s="15"/>
      <c r="K99" s="15"/>
      <c r="L99" s="36">
        <f>TRUNC(SUM(L91:L98))</f>
        <v>14593</v>
      </c>
      <c r="M99" s="15"/>
      <c r="N99" s="36">
        <f>TRUNC(SUM(N91:N98))</f>
        <v>0</v>
      </c>
      <c r="O99" s="15" t="str">
        <f t="shared" si="18"/>
        <v/>
      </c>
      <c r="P99" s="15">
        <f t="shared" si="19"/>
        <v>16568</v>
      </c>
      <c r="Q99" s="12"/>
      <c r="AC99" s="2">
        <f>TRUNC(AE99*옵션!$B$36/100,1)</f>
        <v>437.7</v>
      </c>
      <c r="AD99" s="2">
        <f>TRUNC(SUM(L91:L97))</f>
        <v>14593</v>
      </c>
      <c r="AE99" s="2">
        <f>TRUNC(SUM(AE91:AE98))</f>
        <v>14593</v>
      </c>
    </row>
    <row r="100" spans="1:31" ht="23.25" customHeight="1">
      <c r="D100" s="12"/>
      <c r="E100" s="12"/>
      <c r="F100" s="19"/>
      <c r="G100" s="15"/>
      <c r="H100" s="15"/>
      <c r="I100" s="36"/>
      <c r="J100" s="15"/>
      <c r="K100" s="15"/>
      <c r="L100" s="36"/>
      <c r="M100" s="15"/>
      <c r="N100" s="36"/>
      <c r="O100" s="15"/>
      <c r="P100" s="15"/>
      <c r="Q100" s="12"/>
    </row>
    <row r="101" spans="1:31" ht="23.25" customHeight="1">
      <c r="A101" s="13" t="s">
        <v>548</v>
      </c>
      <c r="B101" s="13" t="s">
        <v>506</v>
      </c>
      <c r="C101" s="1" t="s">
        <v>549</v>
      </c>
      <c r="D101" s="177" t="s">
        <v>547</v>
      </c>
      <c r="E101" s="179"/>
      <c r="F101" s="19"/>
      <c r="G101" s="15"/>
      <c r="H101" s="15"/>
      <c r="I101" s="36"/>
      <c r="J101" s="15"/>
      <c r="K101" s="15"/>
      <c r="L101" s="36"/>
      <c r="M101" s="15"/>
      <c r="N101" s="36"/>
      <c r="O101" s="15"/>
      <c r="P101" s="15"/>
      <c r="Q101" s="12"/>
    </row>
    <row r="102" spans="1:31" ht="23.25" customHeight="1">
      <c r="A102" s="13" t="s">
        <v>321</v>
      </c>
      <c r="B102" s="13" t="s">
        <v>441</v>
      </c>
      <c r="C102" s="1" t="s">
        <v>274</v>
      </c>
      <c r="D102" s="12" t="s">
        <v>265</v>
      </c>
      <c r="E102" s="12" t="s">
        <v>275</v>
      </c>
      <c r="F102" s="19" t="s">
        <v>267</v>
      </c>
      <c r="G102" s="15">
        <f>일위노임!G46</f>
        <v>0.42</v>
      </c>
      <c r="H102" s="15">
        <f>합산자재!H47</f>
        <v>0</v>
      </c>
      <c r="I102" s="36" t="str">
        <f>IF(G102*H102&lt;&gt;0, TRUNC(G102*H102, 1), "")</f>
        <v/>
      </c>
      <c r="J102" s="15">
        <v>0.42</v>
      </c>
      <c r="K102" s="15">
        <f>합산자재!I47</f>
        <v>214222</v>
      </c>
      <c r="L102" s="36">
        <f>IF(G102*K102&lt;&gt;0, TRUNC(G102*K102, 1), "")</f>
        <v>89973.2</v>
      </c>
      <c r="M102" s="15">
        <f>합산자재!J47</f>
        <v>0</v>
      </c>
      <c r="N102" s="36" t="str">
        <f>IF(G102*M102&lt;&gt;0, TRUNC(G102*M102, 1), "")</f>
        <v/>
      </c>
      <c r="O102" s="15">
        <f>IF((H102+K102+M102)=0, "", (H102+K102+M102))</f>
        <v>214222</v>
      </c>
      <c r="P102" s="15">
        <f>IF(SUM(I102,L102,N102)&lt;&gt;0,SUM(I102,L102,N102),"")</f>
        <v>89973.2</v>
      </c>
      <c r="Q102" s="12"/>
      <c r="AE102" s="2">
        <f>L102</f>
        <v>89973.2</v>
      </c>
    </row>
    <row r="103" spans="1:31" ht="23.25" customHeight="1">
      <c r="A103" s="13" t="s">
        <v>490</v>
      </c>
      <c r="B103" s="13" t="s">
        <v>441</v>
      </c>
      <c r="C103" s="1" t="s">
        <v>491</v>
      </c>
      <c r="D103" s="12" t="s">
        <v>492</v>
      </c>
      <c r="E103" s="12" t="s">
        <v>493</v>
      </c>
      <c r="F103" s="19" t="s">
        <v>332</v>
      </c>
      <c r="G103" s="15">
        <v>1</v>
      </c>
      <c r="H103" s="15">
        <f>IF(TRUNC((AD104+AC104)/$AE$3,1)*$AE$3-AD104 &lt;0, AC104, TRUNC((AD104+AC104)/$AE$3,1)*$AE$3-AD104)</f>
        <v>2699.1000000000058</v>
      </c>
      <c r="I103" s="36">
        <f>H103</f>
        <v>2699.1000000000058</v>
      </c>
      <c r="J103" s="15">
        <v>1</v>
      </c>
      <c r="K103" s="15"/>
      <c r="L103" s="36" t="str">
        <f>IF(G103*K103&lt;&gt;0, TRUNC(G103*K103, 1), "")</f>
        <v/>
      </c>
      <c r="M103" s="15"/>
      <c r="N103" s="36" t="str">
        <f>IF(G103*M103&lt;&gt;0, TRUNC(G103*M103, 1), "")</f>
        <v/>
      </c>
      <c r="O103" s="15">
        <f>IF((H103+K103+M103)=0, "", (H103+K103+M103))</f>
        <v>2699.1000000000058</v>
      </c>
      <c r="P103" s="15">
        <f>IF(SUM(I103,L103,N103)&lt;&gt;0,SUM(I103,L103,N103),"")</f>
        <v>2699.1000000000058</v>
      </c>
      <c r="Q103" s="12"/>
    </row>
    <row r="104" spans="1:31" ht="23.25" customHeight="1">
      <c r="B104" s="13" t="s">
        <v>486</v>
      </c>
      <c r="D104" s="12" t="s">
        <v>487</v>
      </c>
      <c r="E104" s="12"/>
      <c r="F104" s="19"/>
      <c r="G104" s="15"/>
      <c r="H104" s="15"/>
      <c r="I104" s="36">
        <f>TRUNC(SUM(I101:I103))</f>
        <v>2699</v>
      </c>
      <c r="J104" s="15"/>
      <c r="K104" s="15"/>
      <c r="L104" s="36">
        <f>TRUNC(SUM(L101:L103))</f>
        <v>89973</v>
      </c>
      <c r="M104" s="15"/>
      <c r="N104" s="36">
        <f>TRUNC(SUM(N101:N103))</f>
        <v>0</v>
      </c>
      <c r="O104" s="15" t="str">
        <f>IF((H104+K104+M104)=0, "", (H104+K104+M104))</f>
        <v/>
      </c>
      <c r="P104" s="15">
        <f>IF(SUM(I104,L104,N104)&lt;&gt;0,SUM(I104,L104,N104),"")</f>
        <v>92672</v>
      </c>
      <c r="Q104" s="12"/>
      <c r="AC104" s="2">
        <f>TRUNC(AE104*옵션!$B$36/100,1)</f>
        <v>2699.1</v>
      </c>
      <c r="AD104" s="2">
        <f>TRUNC(SUM(L101:L102))</f>
        <v>89973</v>
      </c>
      <c r="AE104" s="2">
        <f>TRUNC(SUM(AE101:AE103))</f>
        <v>89973</v>
      </c>
    </row>
    <row r="105" spans="1:31" ht="23.25" customHeight="1">
      <c r="D105" s="12"/>
      <c r="E105" s="12"/>
      <c r="F105" s="19"/>
      <c r="G105" s="15"/>
      <c r="H105" s="15"/>
      <c r="I105" s="36"/>
      <c r="J105" s="15"/>
      <c r="K105" s="15"/>
      <c r="L105" s="36"/>
      <c r="M105" s="15"/>
      <c r="N105" s="36"/>
      <c r="O105" s="15"/>
      <c r="P105" s="15"/>
      <c r="Q105" s="12"/>
    </row>
    <row r="106" spans="1:31" ht="23.25" customHeight="1">
      <c r="A106" s="13" t="s">
        <v>551</v>
      </c>
      <c r="B106" s="13" t="s">
        <v>506</v>
      </c>
      <c r="C106" s="1" t="s">
        <v>552</v>
      </c>
      <c r="D106" s="177" t="s">
        <v>550</v>
      </c>
      <c r="E106" s="179"/>
      <c r="F106" s="19"/>
      <c r="G106" s="15"/>
      <c r="H106" s="15"/>
      <c r="I106" s="36"/>
      <c r="J106" s="15"/>
      <c r="K106" s="15"/>
      <c r="L106" s="36"/>
      <c r="M106" s="15"/>
      <c r="N106" s="36"/>
      <c r="O106" s="15"/>
      <c r="P106" s="15"/>
      <c r="Q106" s="12"/>
    </row>
    <row r="107" spans="1:31" ht="23.25" customHeight="1">
      <c r="A107" s="13" t="s">
        <v>281</v>
      </c>
      <c r="B107" s="13" t="s">
        <v>446</v>
      </c>
      <c r="C107" s="1" t="s">
        <v>137</v>
      </c>
      <c r="D107" s="12" t="s">
        <v>138</v>
      </c>
      <c r="E107" s="12" t="s">
        <v>139</v>
      </c>
      <c r="F107" s="19" t="s">
        <v>127</v>
      </c>
      <c r="G107" s="15">
        <v>1</v>
      </c>
      <c r="H107" s="15">
        <f>합산자재!H8</f>
        <v>617</v>
      </c>
      <c r="I107" s="36">
        <f>IF(G107*H107&lt;&gt;0, TRUNC(G107*H107, 1), "")</f>
        <v>617</v>
      </c>
      <c r="J107" s="15">
        <v>1</v>
      </c>
      <c r="K107" s="15">
        <f>합산자재!I8</f>
        <v>0</v>
      </c>
      <c r="L107" s="36" t="str">
        <f>IF(G107*K107&lt;&gt;0, TRUNC(G107*K107, 1), "")</f>
        <v/>
      </c>
      <c r="M107" s="15">
        <f>합산자재!J8</f>
        <v>0</v>
      </c>
      <c r="N107" s="36" t="str">
        <f>IF(G107*M107&lt;&gt;0, TRUNC(G107*M107, 1), "")</f>
        <v/>
      </c>
      <c r="O107" s="15">
        <f>IF((H107+K107+M107)=0, "", (H107+K107+M107))</f>
        <v>617</v>
      </c>
      <c r="P107" s="15">
        <f>IF(SUM(I107,L107,N107)&lt;&gt;0,SUM(I107,L107,N107),"")</f>
        <v>617</v>
      </c>
      <c r="Q107" s="12"/>
    </row>
    <row r="108" spans="1:31" ht="23.25" customHeight="1">
      <c r="A108" s="13" t="s">
        <v>317</v>
      </c>
      <c r="B108" s="13" t="s">
        <v>446</v>
      </c>
      <c r="C108" s="1" t="s">
        <v>264</v>
      </c>
      <c r="D108" s="12" t="s">
        <v>265</v>
      </c>
      <c r="E108" s="12" t="s">
        <v>266</v>
      </c>
      <c r="F108" s="19" t="s">
        <v>267</v>
      </c>
      <c r="G108" s="15">
        <f>일위노임!G49</f>
        <v>0.12</v>
      </c>
      <c r="H108" s="15">
        <f>합산자재!H43</f>
        <v>0</v>
      </c>
      <c r="I108" s="36" t="str">
        <f>IF(G108*H108&lt;&gt;0, TRUNC(G108*H108, 1), "")</f>
        <v/>
      </c>
      <c r="J108" s="15">
        <v>0.12</v>
      </c>
      <c r="K108" s="15">
        <f>합산자재!I43</f>
        <v>270251</v>
      </c>
      <c r="L108" s="36">
        <f>IF(G108*K108&lt;&gt;0, TRUNC(G108*K108, 1), "")</f>
        <v>32430.1</v>
      </c>
      <c r="M108" s="15">
        <f>합산자재!J43</f>
        <v>0</v>
      </c>
      <c r="N108" s="36" t="str">
        <f>IF(G108*M108&lt;&gt;0, TRUNC(G108*M108, 1), "")</f>
        <v/>
      </c>
      <c r="O108" s="15">
        <f>IF((H108+K108+M108)=0, "", (H108+K108+M108))</f>
        <v>270251</v>
      </c>
      <c r="P108" s="15">
        <f>IF(SUM(I108,L108,N108)&lt;&gt;0,SUM(I108,L108,N108),"")</f>
        <v>32430.1</v>
      </c>
      <c r="Q108" s="12"/>
      <c r="AE108" s="2">
        <f>L108</f>
        <v>32430.1</v>
      </c>
    </row>
    <row r="109" spans="1:31" ht="23.25" customHeight="1">
      <c r="A109" s="13" t="s">
        <v>490</v>
      </c>
      <c r="B109" s="13" t="s">
        <v>446</v>
      </c>
      <c r="C109" s="1" t="s">
        <v>491</v>
      </c>
      <c r="D109" s="12" t="s">
        <v>492</v>
      </c>
      <c r="E109" s="12" t="s">
        <v>493</v>
      </c>
      <c r="F109" s="19" t="s">
        <v>332</v>
      </c>
      <c r="G109" s="15">
        <v>1</v>
      </c>
      <c r="H109" s="15">
        <f>IF(TRUNC((AD110+AC110)/$AE$3,1)*$AE$3-AD110 &lt;0, AC110, TRUNC((AD110+AC110)/$AE$3,1)*$AE$3-AD110)</f>
        <v>972.90000000000146</v>
      </c>
      <c r="I109" s="36">
        <f>H109</f>
        <v>972.90000000000146</v>
      </c>
      <c r="J109" s="15">
        <v>1</v>
      </c>
      <c r="K109" s="15"/>
      <c r="L109" s="36" t="str">
        <f>IF(G109*K109&lt;&gt;0, TRUNC(G109*K109, 1), "")</f>
        <v/>
      </c>
      <c r="M109" s="15"/>
      <c r="N109" s="36" t="str">
        <f>IF(G109*M109&lt;&gt;0, TRUNC(G109*M109, 1), "")</f>
        <v/>
      </c>
      <c r="O109" s="15">
        <f>IF((H109+K109+M109)=0, "", (H109+K109+M109))</f>
        <v>972.90000000000146</v>
      </c>
      <c r="P109" s="15">
        <f>IF(SUM(I109,L109,N109)&lt;&gt;0,SUM(I109,L109,N109),"")</f>
        <v>972.90000000000146</v>
      </c>
      <c r="Q109" s="12"/>
    </row>
    <row r="110" spans="1:31" ht="23.25" customHeight="1">
      <c r="B110" s="13" t="s">
        <v>486</v>
      </c>
      <c r="D110" s="12" t="s">
        <v>487</v>
      </c>
      <c r="E110" s="12"/>
      <c r="F110" s="19"/>
      <c r="G110" s="15"/>
      <c r="H110" s="15"/>
      <c r="I110" s="36">
        <f>TRUNC(SUM(I106:I109))</f>
        <v>1589</v>
      </c>
      <c r="J110" s="15"/>
      <c r="K110" s="15"/>
      <c r="L110" s="36">
        <f>TRUNC(SUM(L106:L109))</f>
        <v>32430</v>
      </c>
      <c r="M110" s="15"/>
      <c r="N110" s="36">
        <f>TRUNC(SUM(N106:N109))</f>
        <v>0</v>
      </c>
      <c r="O110" s="15" t="str">
        <f>IF((H110+K110+M110)=0, "", (H110+K110+M110))</f>
        <v/>
      </c>
      <c r="P110" s="15">
        <f>IF(SUM(I110,L110,N110)&lt;&gt;0,SUM(I110,L110,N110),"")</f>
        <v>34019</v>
      </c>
      <c r="Q110" s="12"/>
      <c r="AC110" s="2">
        <f>TRUNC(AE110*옵션!$B$36/100,1)</f>
        <v>972.9</v>
      </c>
      <c r="AD110" s="2">
        <f>TRUNC(SUM(L106:L108))</f>
        <v>32430</v>
      </c>
      <c r="AE110" s="2">
        <f>TRUNC(SUM(AE106:AE109))</f>
        <v>32430</v>
      </c>
    </row>
    <row r="111" spans="1:31" ht="23.25" customHeight="1">
      <c r="D111" s="12"/>
      <c r="E111" s="12"/>
      <c r="F111" s="19"/>
      <c r="G111" s="15"/>
      <c r="H111" s="15"/>
      <c r="I111" s="36"/>
      <c r="J111" s="15"/>
      <c r="K111" s="15"/>
      <c r="L111" s="36"/>
      <c r="M111" s="15"/>
      <c r="N111" s="36"/>
      <c r="O111" s="15"/>
      <c r="P111" s="15"/>
      <c r="Q111" s="12"/>
    </row>
    <row r="112" spans="1:31" ht="23.25" customHeight="1">
      <c r="A112" s="13" t="s">
        <v>554</v>
      </c>
      <c r="B112" s="13" t="s">
        <v>506</v>
      </c>
      <c r="C112" s="1" t="s">
        <v>555</v>
      </c>
      <c r="D112" s="177" t="s">
        <v>553</v>
      </c>
      <c r="E112" s="179"/>
      <c r="F112" s="19"/>
      <c r="G112" s="15"/>
      <c r="H112" s="15"/>
      <c r="I112" s="36"/>
      <c r="J112" s="15"/>
      <c r="K112" s="15"/>
      <c r="L112" s="36"/>
      <c r="M112" s="15"/>
      <c r="N112" s="36"/>
      <c r="O112" s="15"/>
      <c r="P112" s="15"/>
      <c r="Q112" s="12"/>
    </row>
    <row r="113" spans="1:31" ht="23.25" customHeight="1">
      <c r="A113" s="13" t="s">
        <v>282</v>
      </c>
      <c r="B113" s="13" t="s">
        <v>449</v>
      </c>
      <c r="C113" s="1" t="s">
        <v>143</v>
      </c>
      <c r="D113" s="12" t="s">
        <v>138</v>
      </c>
      <c r="E113" s="12" t="s">
        <v>144</v>
      </c>
      <c r="F113" s="19" t="s">
        <v>127</v>
      </c>
      <c r="G113" s="15">
        <v>1</v>
      </c>
      <c r="H113" s="15">
        <f>합산자재!H9</f>
        <v>920</v>
      </c>
      <c r="I113" s="36">
        <f>IF(G113*H113&lt;&gt;0, TRUNC(G113*H113, 1), "")</f>
        <v>920</v>
      </c>
      <c r="J113" s="15">
        <v>1</v>
      </c>
      <c r="K113" s="15">
        <f>합산자재!I9</f>
        <v>0</v>
      </c>
      <c r="L113" s="36" t="str">
        <f>IF(G113*K113&lt;&gt;0, TRUNC(G113*K113, 1), "")</f>
        <v/>
      </c>
      <c r="M113" s="15">
        <f>합산자재!J9</f>
        <v>0</v>
      </c>
      <c r="N113" s="36" t="str">
        <f>IF(G113*M113&lt;&gt;0, TRUNC(G113*M113, 1), "")</f>
        <v/>
      </c>
      <c r="O113" s="15">
        <f>IF((H113+K113+M113)=0, "", (H113+K113+M113))</f>
        <v>920</v>
      </c>
      <c r="P113" s="15">
        <f>IF(SUM(I113,L113,N113)&lt;&gt;0,SUM(I113,L113,N113),"")</f>
        <v>920</v>
      </c>
      <c r="Q113" s="12"/>
    </row>
    <row r="114" spans="1:31" ht="23.25" customHeight="1">
      <c r="A114" s="13" t="s">
        <v>317</v>
      </c>
      <c r="B114" s="13" t="s">
        <v>449</v>
      </c>
      <c r="C114" s="1" t="s">
        <v>264</v>
      </c>
      <c r="D114" s="12" t="s">
        <v>265</v>
      </c>
      <c r="E114" s="12" t="s">
        <v>266</v>
      </c>
      <c r="F114" s="19" t="s">
        <v>267</v>
      </c>
      <c r="G114" s="15">
        <f>일위노임!G52</f>
        <v>0.2</v>
      </c>
      <c r="H114" s="15">
        <f>합산자재!H43</f>
        <v>0</v>
      </c>
      <c r="I114" s="36" t="str">
        <f>IF(G114*H114&lt;&gt;0, TRUNC(G114*H114, 1), "")</f>
        <v/>
      </c>
      <c r="J114" s="15">
        <v>0.2</v>
      </c>
      <c r="K114" s="15">
        <f>합산자재!I43</f>
        <v>270251</v>
      </c>
      <c r="L114" s="36">
        <f>IF(G114*K114&lt;&gt;0, TRUNC(G114*K114, 1), "")</f>
        <v>54050.2</v>
      </c>
      <c r="M114" s="15">
        <f>합산자재!J43</f>
        <v>0</v>
      </c>
      <c r="N114" s="36" t="str">
        <f>IF(G114*M114&lt;&gt;0, TRUNC(G114*M114, 1), "")</f>
        <v/>
      </c>
      <c r="O114" s="15">
        <f>IF((H114+K114+M114)=0, "", (H114+K114+M114))</f>
        <v>270251</v>
      </c>
      <c r="P114" s="15">
        <f>IF(SUM(I114,L114,N114)&lt;&gt;0,SUM(I114,L114,N114),"")</f>
        <v>54050.2</v>
      </c>
      <c r="Q114" s="12"/>
      <c r="AE114" s="2">
        <f>L114</f>
        <v>54050.2</v>
      </c>
    </row>
    <row r="115" spans="1:31" ht="23.25" customHeight="1">
      <c r="A115" s="13" t="s">
        <v>490</v>
      </c>
      <c r="B115" s="13" t="s">
        <v>449</v>
      </c>
      <c r="C115" s="1" t="s">
        <v>491</v>
      </c>
      <c r="D115" s="12" t="s">
        <v>492</v>
      </c>
      <c r="E115" s="12" t="s">
        <v>493</v>
      </c>
      <c r="F115" s="19" t="s">
        <v>332</v>
      </c>
      <c r="G115" s="15">
        <v>1</v>
      </c>
      <c r="H115" s="15">
        <f>IF(TRUNC((AD116+AC116)/$AE$3,1)*$AE$3-AD116 &lt;0, AC116, TRUNC((AD116+AC116)/$AE$3,1)*$AE$3-AD116)</f>
        <v>1621.5</v>
      </c>
      <c r="I115" s="36">
        <f>H115</f>
        <v>1621.5</v>
      </c>
      <c r="J115" s="15">
        <v>1</v>
      </c>
      <c r="K115" s="15"/>
      <c r="L115" s="36" t="str">
        <f>IF(G115*K115&lt;&gt;0, TRUNC(G115*K115, 1), "")</f>
        <v/>
      </c>
      <c r="M115" s="15"/>
      <c r="N115" s="36" t="str">
        <f>IF(G115*M115&lt;&gt;0, TRUNC(G115*M115, 1), "")</f>
        <v/>
      </c>
      <c r="O115" s="15">
        <f>IF((H115+K115+M115)=0, "", (H115+K115+M115))</f>
        <v>1621.5</v>
      </c>
      <c r="P115" s="15">
        <f>IF(SUM(I115,L115,N115)&lt;&gt;0,SUM(I115,L115,N115),"")</f>
        <v>1621.5</v>
      </c>
      <c r="Q115" s="12"/>
    </row>
    <row r="116" spans="1:31" ht="23.25" customHeight="1">
      <c r="B116" s="13" t="s">
        <v>486</v>
      </c>
      <c r="D116" s="12" t="s">
        <v>487</v>
      </c>
      <c r="E116" s="12"/>
      <c r="F116" s="19"/>
      <c r="G116" s="15"/>
      <c r="H116" s="15"/>
      <c r="I116" s="36">
        <f>TRUNC(SUM(I112:I115))</f>
        <v>2541</v>
      </c>
      <c r="J116" s="15"/>
      <c r="K116" s="15"/>
      <c r="L116" s="36">
        <f>TRUNC(SUM(L112:L115))</f>
        <v>54050</v>
      </c>
      <c r="M116" s="15"/>
      <c r="N116" s="36">
        <f>TRUNC(SUM(N112:N115))</f>
        <v>0</v>
      </c>
      <c r="O116" s="15" t="str">
        <f>IF((H116+K116+M116)=0, "", (H116+K116+M116))</f>
        <v/>
      </c>
      <c r="P116" s="15">
        <f>IF(SUM(I116,L116,N116)&lt;&gt;0,SUM(I116,L116,N116),"")</f>
        <v>56591</v>
      </c>
      <c r="Q116" s="12"/>
      <c r="AC116" s="2">
        <f>TRUNC(AE116*옵션!$B$36/100,1)</f>
        <v>1621.5</v>
      </c>
      <c r="AD116" s="2">
        <f>TRUNC(SUM(L112:L114))</f>
        <v>54050</v>
      </c>
      <c r="AE116" s="2">
        <f>TRUNC(SUM(AE112:AE115))</f>
        <v>54050</v>
      </c>
    </row>
    <row r="117" spans="1:31" ht="23.25" customHeight="1">
      <c r="D117" s="12"/>
      <c r="E117" s="12"/>
      <c r="F117" s="19"/>
      <c r="G117" s="15"/>
      <c r="H117" s="15"/>
      <c r="I117" s="36"/>
      <c r="J117" s="15"/>
      <c r="K117" s="15"/>
      <c r="L117" s="36"/>
      <c r="M117" s="15"/>
      <c r="N117" s="36"/>
      <c r="O117" s="15"/>
      <c r="P117" s="15"/>
      <c r="Q117" s="12"/>
    </row>
    <row r="118" spans="1:31" ht="23.25" customHeight="1">
      <c r="A118" s="13" t="s">
        <v>557</v>
      </c>
      <c r="B118" s="13" t="s">
        <v>506</v>
      </c>
      <c r="C118" s="1" t="s">
        <v>558</v>
      </c>
      <c r="D118" s="177" t="s">
        <v>556</v>
      </c>
      <c r="E118" s="179"/>
      <c r="F118" s="19"/>
      <c r="G118" s="15"/>
      <c r="H118" s="15"/>
      <c r="I118" s="36"/>
      <c r="J118" s="15"/>
      <c r="K118" s="15"/>
      <c r="L118" s="36"/>
      <c r="M118" s="15"/>
      <c r="N118" s="36"/>
      <c r="O118" s="15"/>
      <c r="P118" s="15"/>
      <c r="Q118" s="12"/>
    </row>
    <row r="119" spans="1:31" ht="23.25" customHeight="1">
      <c r="A119" s="13" t="s">
        <v>285</v>
      </c>
      <c r="B119" s="13" t="s">
        <v>452</v>
      </c>
      <c r="C119" s="1" t="s">
        <v>150</v>
      </c>
      <c r="D119" s="12" t="s">
        <v>151</v>
      </c>
      <c r="E119" s="12" t="s">
        <v>152</v>
      </c>
      <c r="F119" s="19" t="s">
        <v>127</v>
      </c>
      <c r="G119" s="15">
        <v>1</v>
      </c>
      <c r="H119" s="15">
        <f>합산자재!H12</f>
        <v>2284</v>
      </c>
      <c r="I119" s="36">
        <f>IF(G119*H119&lt;&gt;0, TRUNC(G119*H119, 1), "")</f>
        <v>2284</v>
      </c>
      <c r="J119" s="15">
        <v>1</v>
      </c>
      <c r="K119" s="15">
        <f>합산자재!I12</f>
        <v>0</v>
      </c>
      <c r="L119" s="36" t="str">
        <f>IF(G119*K119&lt;&gt;0, TRUNC(G119*K119, 1), "")</f>
        <v/>
      </c>
      <c r="M119" s="15">
        <f>합산자재!J12</f>
        <v>0</v>
      </c>
      <c r="N119" s="36" t="str">
        <f>IF(G119*M119&lt;&gt;0, TRUNC(G119*M119, 1), "")</f>
        <v/>
      </c>
      <c r="O119" s="15">
        <f>IF((H119+K119+M119)=0, "", (H119+K119+M119))</f>
        <v>2284</v>
      </c>
      <c r="P119" s="15">
        <f>IF(SUM(I119,L119,N119)&lt;&gt;0,SUM(I119,L119,N119),"")</f>
        <v>2284</v>
      </c>
      <c r="Q119" s="12"/>
    </row>
    <row r="120" spans="1:31" ht="23.25" customHeight="1">
      <c r="A120" s="13" t="s">
        <v>317</v>
      </c>
      <c r="B120" s="13" t="s">
        <v>452</v>
      </c>
      <c r="C120" s="1" t="s">
        <v>264</v>
      </c>
      <c r="D120" s="12" t="s">
        <v>265</v>
      </c>
      <c r="E120" s="12" t="s">
        <v>266</v>
      </c>
      <c r="F120" s="19" t="s">
        <v>267</v>
      </c>
      <c r="G120" s="15">
        <f>일위노임!G55</f>
        <v>0.04</v>
      </c>
      <c r="H120" s="15">
        <f>합산자재!H43</f>
        <v>0</v>
      </c>
      <c r="I120" s="36" t="str">
        <f>IF(G120*H120&lt;&gt;0, TRUNC(G120*H120, 1), "")</f>
        <v/>
      </c>
      <c r="J120" s="15">
        <v>0.04</v>
      </c>
      <c r="K120" s="15">
        <f>합산자재!I43</f>
        <v>270251</v>
      </c>
      <c r="L120" s="36">
        <f>IF(G120*K120&lt;&gt;0, TRUNC(G120*K120, 1), "")</f>
        <v>10810</v>
      </c>
      <c r="M120" s="15">
        <f>합산자재!J43</f>
        <v>0</v>
      </c>
      <c r="N120" s="36" t="str">
        <f>IF(G120*M120&lt;&gt;0, TRUNC(G120*M120, 1), "")</f>
        <v/>
      </c>
      <c r="O120" s="15">
        <f>IF((H120+K120+M120)=0, "", (H120+K120+M120))</f>
        <v>270251</v>
      </c>
      <c r="P120" s="15">
        <f>IF(SUM(I120,L120,N120)&lt;&gt;0,SUM(I120,L120,N120),"")</f>
        <v>10810</v>
      </c>
      <c r="Q120" s="12"/>
      <c r="AE120" s="2">
        <f>L120</f>
        <v>10810</v>
      </c>
    </row>
    <row r="121" spans="1:31" ht="23.25" customHeight="1">
      <c r="A121" s="13" t="s">
        <v>490</v>
      </c>
      <c r="B121" s="13" t="s">
        <v>452</v>
      </c>
      <c r="C121" s="1" t="s">
        <v>491</v>
      </c>
      <c r="D121" s="12" t="s">
        <v>492</v>
      </c>
      <c r="E121" s="12" t="s">
        <v>493</v>
      </c>
      <c r="F121" s="19" t="s">
        <v>332</v>
      </c>
      <c r="G121" s="15">
        <v>1</v>
      </c>
      <c r="H121" s="15">
        <f>IF(TRUNC((AD122+AC122)/$AE$3,1)*$AE$3-AD122 &lt;0, AC122, TRUNC((AD122+AC122)/$AE$3,1)*$AE$3-AD122)</f>
        <v>324.29999999999927</v>
      </c>
      <c r="I121" s="36">
        <f>H121</f>
        <v>324.29999999999927</v>
      </c>
      <c r="J121" s="15">
        <v>1</v>
      </c>
      <c r="K121" s="15"/>
      <c r="L121" s="36" t="str">
        <f>IF(G121*K121&lt;&gt;0, TRUNC(G121*K121, 1), "")</f>
        <v/>
      </c>
      <c r="M121" s="15"/>
      <c r="N121" s="36" t="str">
        <f>IF(G121*M121&lt;&gt;0, TRUNC(G121*M121, 1), "")</f>
        <v/>
      </c>
      <c r="O121" s="15">
        <f>IF((H121+K121+M121)=0, "", (H121+K121+M121))</f>
        <v>324.29999999999927</v>
      </c>
      <c r="P121" s="15">
        <f>IF(SUM(I121,L121,N121)&lt;&gt;0,SUM(I121,L121,N121),"")</f>
        <v>324.29999999999927</v>
      </c>
      <c r="Q121" s="12"/>
    </row>
    <row r="122" spans="1:31" ht="23.25" customHeight="1">
      <c r="B122" s="13" t="s">
        <v>486</v>
      </c>
      <c r="D122" s="12" t="s">
        <v>487</v>
      </c>
      <c r="E122" s="12"/>
      <c r="F122" s="19"/>
      <c r="G122" s="15"/>
      <c r="H122" s="15"/>
      <c r="I122" s="36">
        <f>TRUNC(SUM(I118:I121))</f>
        <v>2608</v>
      </c>
      <c r="J122" s="15"/>
      <c r="K122" s="15"/>
      <c r="L122" s="36">
        <f>TRUNC(SUM(L118:L121))</f>
        <v>10810</v>
      </c>
      <c r="M122" s="15"/>
      <c r="N122" s="36">
        <f>TRUNC(SUM(N118:N121))</f>
        <v>0</v>
      </c>
      <c r="O122" s="15" t="str">
        <f>IF((H122+K122+M122)=0, "", (H122+K122+M122))</f>
        <v/>
      </c>
      <c r="P122" s="15">
        <f>IF(SUM(I122,L122,N122)&lt;&gt;0,SUM(I122,L122,N122),"")</f>
        <v>13418</v>
      </c>
      <c r="Q122" s="12"/>
      <c r="AC122" s="2">
        <f>TRUNC(AE122*옵션!$B$36/100,1)</f>
        <v>324.3</v>
      </c>
      <c r="AD122" s="2">
        <f>TRUNC(SUM(L118:L120))</f>
        <v>10810</v>
      </c>
      <c r="AE122" s="2">
        <f>TRUNC(SUM(AE118:AE121))</f>
        <v>10810</v>
      </c>
    </row>
    <row r="123" spans="1:31" ht="23.25" customHeight="1">
      <c r="D123" s="12"/>
      <c r="E123" s="12"/>
      <c r="F123" s="19"/>
      <c r="G123" s="15"/>
      <c r="H123" s="15"/>
      <c r="I123" s="36"/>
      <c r="J123" s="15"/>
      <c r="K123" s="15"/>
      <c r="L123" s="36"/>
      <c r="M123" s="15"/>
      <c r="N123" s="36"/>
      <c r="O123" s="15"/>
      <c r="P123" s="15"/>
      <c r="Q123" s="12"/>
    </row>
    <row r="124" spans="1:31" ht="23.25" customHeight="1">
      <c r="A124" s="13" t="s">
        <v>560</v>
      </c>
      <c r="B124" s="13" t="s">
        <v>506</v>
      </c>
      <c r="C124" s="1" t="s">
        <v>561</v>
      </c>
      <c r="D124" s="177" t="s">
        <v>559</v>
      </c>
      <c r="E124" s="179"/>
      <c r="F124" s="19"/>
      <c r="G124" s="15"/>
      <c r="H124" s="15"/>
      <c r="I124" s="36"/>
      <c r="J124" s="15"/>
      <c r="K124" s="15"/>
      <c r="L124" s="36"/>
      <c r="M124" s="15"/>
      <c r="N124" s="36"/>
      <c r="O124" s="15"/>
      <c r="P124" s="15"/>
      <c r="Q124" s="12"/>
    </row>
    <row r="125" spans="1:31" ht="23.25" customHeight="1">
      <c r="A125" s="13" t="s">
        <v>286</v>
      </c>
      <c r="B125" s="13" t="s">
        <v>455</v>
      </c>
      <c r="C125" s="1" t="s">
        <v>153</v>
      </c>
      <c r="D125" s="12" t="s">
        <v>154</v>
      </c>
      <c r="E125" s="12" t="s">
        <v>155</v>
      </c>
      <c r="F125" s="19" t="s">
        <v>127</v>
      </c>
      <c r="G125" s="15">
        <v>1</v>
      </c>
      <c r="H125" s="15">
        <f>합산자재!H13</f>
        <v>2734</v>
      </c>
      <c r="I125" s="36">
        <f>IF(G125*H125&lt;&gt;0, TRUNC(G125*H125, 1), "")</f>
        <v>2734</v>
      </c>
      <c r="J125" s="15">
        <v>1</v>
      </c>
      <c r="K125" s="15">
        <f>합산자재!I13</f>
        <v>0</v>
      </c>
      <c r="L125" s="36" t="str">
        <f>IF(G125*K125&lt;&gt;0, TRUNC(G125*K125, 1), "")</f>
        <v/>
      </c>
      <c r="M125" s="15">
        <f>합산자재!J13</f>
        <v>0</v>
      </c>
      <c r="N125" s="36" t="str">
        <f>IF(G125*M125&lt;&gt;0, TRUNC(G125*M125, 1), "")</f>
        <v/>
      </c>
      <c r="O125" s="15">
        <f>IF((H125+K125+M125)=0, "", (H125+K125+M125))</f>
        <v>2734</v>
      </c>
      <c r="P125" s="15">
        <f>IF(SUM(I125,L125,N125)&lt;&gt;0,SUM(I125,L125,N125),"")</f>
        <v>2734</v>
      </c>
      <c r="Q125" s="12"/>
    </row>
    <row r="126" spans="1:31" ht="23.25" customHeight="1">
      <c r="A126" s="13" t="s">
        <v>317</v>
      </c>
      <c r="B126" s="13" t="s">
        <v>455</v>
      </c>
      <c r="C126" s="1" t="s">
        <v>264</v>
      </c>
      <c r="D126" s="12" t="s">
        <v>265</v>
      </c>
      <c r="E126" s="12" t="s">
        <v>266</v>
      </c>
      <c r="F126" s="19" t="s">
        <v>267</v>
      </c>
      <c r="G126" s="15">
        <f>일위노임!G58</f>
        <v>0.17</v>
      </c>
      <c r="H126" s="15">
        <f>합산자재!H43</f>
        <v>0</v>
      </c>
      <c r="I126" s="36" t="str">
        <f>IF(G126*H126&lt;&gt;0, TRUNC(G126*H126, 1), "")</f>
        <v/>
      </c>
      <c r="J126" s="15">
        <v>0.17</v>
      </c>
      <c r="K126" s="15">
        <f>합산자재!I43</f>
        <v>270251</v>
      </c>
      <c r="L126" s="36">
        <f>IF(G126*K126&lt;&gt;0, TRUNC(G126*K126, 1), "")</f>
        <v>45942.6</v>
      </c>
      <c r="M126" s="15">
        <f>합산자재!J43</f>
        <v>0</v>
      </c>
      <c r="N126" s="36" t="str">
        <f>IF(G126*M126&lt;&gt;0, TRUNC(G126*M126, 1), "")</f>
        <v/>
      </c>
      <c r="O126" s="15">
        <f>IF((H126+K126+M126)=0, "", (H126+K126+M126))</f>
        <v>270251</v>
      </c>
      <c r="P126" s="15">
        <f>IF(SUM(I126,L126,N126)&lt;&gt;0,SUM(I126,L126,N126),"")</f>
        <v>45942.6</v>
      </c>
      <c r="Q126" s="12"/>
      <c r="AE126" s="2">
        <f>L126</f>
        <v>45942.6</v>
      </c>
    </row>
    <row r="127" spans="1:31" ht="23.25" customHeight="1">
      <c r="A127" s="13" t="s">
        <v>490</v>
      </c>
      <c r="B127" s="13" t="s">
        <v>455</v>
      </c>
      <c r="C127" s="1" t="s">
        <v>491</v>
      </c>
      <c r="D127" s="12" t="s">
        <v>492</v>
      </c>
      <c r="E127" s="12" t="s">
        <v>493</v>
      </c>
      <c r="F127" s="19" t="s">
        <v>332</v>
      </c>
      <c r="G127" s="15">
        <v>1</v>
      </c>
      <c r="H127" s="15">
        <f>IF(TRUNC((AD128+AC128)/$AE$3,1)*$AE$3-AD128 &lt;0, AC128, TRUNC((AD128+AC128)/$AE$3,1)*$AE$3-AD128)</f>
        <v>1378.1999999999971</v>
      </c>
      <c r="I127" s="36">
        <f>H127</f>
        <v>1378.1999999999971</v>
      </c>
      <c r="J127" s="15">
        <v>1</v>
      </c>
      <c r="K127" s="15"/>
      <c r="L127" s="36" t="str">
        <f>IF(G127*K127&lt;&gt;0, TRUNC(G127*K127, 1), "")</f>
        <v/>
      </c>
      <c r="M127" s="15"/>
      <c r="N127" s="36" t="str">
        <f>IF(G127*M127&lt;&gt;0, TRUNC(G127*M127, 1), "")</f>
        <v/>
      </c>
      <c r="O127" s="15">
        <f>IF((H127+K127+M127)=0, "", (H127+K127+M127))</f>
        <v>1378.1999999999971</v>
      </c>
      <c r="P127" s="15">
        <f>IF(SUM(I127,L127,N127)&lt;&gt;0,SUM(I127,L127,N127),"")</f>
        <v>1378.1999999999971</v>
      </c>
      <c r="Q127" s="12"/>
    </row>
    <row r="128" spans="1:31" ht="23.25" customHeight="1">
      <c r="B128" s="13" t="s">
        <v>486</v>
      </c>
      <c r="D128" s="12" t="s">
        <v>487</v>
      </c>
      <c r="E128" s="12"/>
      <c r="F128" s="19"/>
      <c r="G128" s="15"/>
      <c r="H128" s="15"/>
      <c r="I128" s="36">
        <f>TRUNC(SUM(I124:I127))</f>
        <v>4112</v>
      </c>
      <c r="J128" s="15"/>
      <c r="K128" s="15"/>
      <c r="L128" s="36">
        <f>TRUNC(SUM(L124:L127))</f>
        <v>45942</v>
      </c>
      <c r="M128" s="15"/>
      <c r="N128" s="36">
        <f>TRUNC(SUM(N124:N127))</f>
        <v>0</v>
      </c>
      <c r="O128" s="15" t="str">
        <f>IF((H128+K128+M128)=0, "", (H128+K128+M128))</f>
        <v/>
      </c>
      <c r="P128" s="15">
        <f>IF(SUM(I128,L128,N128)&lt;&gt;0,SUM(I128,L128,N128),"")</f>
        <v>50054</v>
      </c>
      <c r="Q128" s="12"/>
      <c r="AC128" s="2">
        <f>TRUNC(AE128*옵션!$B$36/100,1)</f>
        <v>1378.2</v>
      </c>
      <c r="AD128" s="2">
        <f>TRUNC(SUM(L124:L126))</f>
        <v>45942</v>
      </c>
      <c r="AE128" s="2">
        <f>TRUNC(SUM(AE124:AE127))</f>
        <v>45942</v>
      </c>
    </row>
    <row r="129" spans="1:31" ht="23.25" customHeight="1">
      <c r="D129" s="12"/>
      <c r="E129" s="12"/>
      <c r="F129" s="19"/>
      <c r="G129" s="15"/>
      <c r="H129" s="15"/>
      <c r="I129" s="36"/>
      <c r="J129" s="15"/>
      <c r="K129" s="15"/>
      <c r="L129" s="36"/>
      <c r="M129" s="15"/>
      <c r="N129" s="36"/>
      <c r="O129" s="15"/>
      <c r="P129" s="15"/>
      <c r="Q129" s="12"/>
    </row>
    <row r="130" spans="1:31" ht="23.25" customHeight="1">
      <c r="A130" s="13" t="s">
        <v>563</v>
      </c>
      <c r="B130" s="13" t="s">
        <v>506</v>
      </c>
      <c r="C130" s="1" t="s">
        <v>564</v>
      </c>
      <c r="D130" s="177" t="s">
        <v>562</v>
      </c>
      <c r="E130" s="179"/>
      <c r="F130" s="19"/>
      <c r="G130" s="15"/>
      <c r="H130" s="15"/>
      <c r="I130" s="36"/>
      <c r="J130" s="15"/>
      <c r="K130" s="15"/>
      <c r="L130" s="36"/>
      <c r="M130" s="15"/>
      <c r="N130" s="36"/>
      <c r="O130" s="15"/>
      <c r="P130" s="15"/>
      <c r="Q130" s="12"/>
    </row>
    <row r="131" spans="1:31" ht="23.25" customHeight="1">
      <c r="A131" s="13" t="s">
        <v>287</v>
      </c>
      <c r="B131" s="13" t="s">
        <v>458</v>
      </c>
      <c r="C131" s="1" t="s">
        <v>156</v>
      </c>
      <c r="D131" s="12" t="s">
        <v>154</v>
      </c>
      <c r="E131" s="12" t="s">
        <v>157</v>
      </c>
      <c r="F131" s="19" t="s">
        <v>127</v>
      </c>
      <c r="G131" s="15">
        <v>1</v>
      </c>
      <c r="H131" s="15">
        <f>합산자재!H14</f>
        <v>2854</v>
      </c>
      <c r="I131" s="36">
        <f>IF(G131*H131&lt;&gt;0, TRUNC(G131*H131, 1), "")</f>
        <v>2854</v>
      </c>
      <c r="J131" s="15">
        <v>1</v>
      </c>
      <c r="K131" s="15">
        <f>합산자재!I14</f>
        <v>0</v>
      </c>
      <c r="L131" s="36" t="str">
        <f>IF(G131*K131&lt;&gt;0, TRUNC(G131*K131, 1), "")</f>
        <v/>
      </c>
      <c r="M131" s="15">
        <f>합산자재!J14</f>
        <v>0</v>
      </c>
      <c r="N131" s="36" t="str">
        <f>IF(G131*M131&lt;&gt;0, TRUNC(G131*M131, 1), "")</f>
        <v/>
      </c>
      <c r="O131" s="15">
        <f>IF((H131+K131+M131)=0, "", (H131+K131+M131))</f>
        <v>2854</v>
      </c>
      <c r="P131" s="15">
        <f>IF(SUM(I131,L131,N131)&lt;&gt;0,SUM(I131,L131,N131),"")</f>
        <v>2854</v>
      </c>
      <c r="Q131" s="12"/>
    </row>
    <row r="132" spans="1:31" ht="23.25" customHeight="1">
      <c r="A132" s="13" t="s">
        <v>317</v>
      </c>
      <c r="B132" s="13" t="s">
        <v>458</v>
      </c>
      <c r="C132" s="1" t="s">
        <v>264</v>
      </c>
      <c r="D132" s="12" t="s">
        <v>265</v>
      </c>
      <c r="E132" s="12" t="s">
        <v>266</v>
      </c>
      <c r="F132" s="19" t="s">
        <v>267</v>
      </c>
      <c r="G132" s="15">
        <f>일위노임!G61</f>
        <v>0.55000000000000004</v>
      </c>
      <c r="H132" s="15">
        <f>합산자재!H43</f>
        <v>0</v>
      </c>
      <c r="I132" s="36" t="str">
        <f>IF(G132*H132&lt;&gt;0, TRUNC(G132*H132, 1), "")</f>
        <v/>
      </c>
      <c r="J132" s="15">
        <v>0.55000000000000004</v>
      </c>
      <c r="K132" s="15">
        <f>합산자재!I43</f>
        <v>270251</v>
      </c>
      <c r="L132" s="36">
        <f>IF(G132*K132&lt;&gt;0, TRUNC(G132*K132, 1), "")</f>
        <v>148638</v>
      </c>
      <c r="M132" s="15">
        <f>합산자재!J43</f>
        <v>0</v>
      </c>
      <c r="N132" s="36" t="str">
        <f>IF(G132*M132&lt;&gt;0, TRUNC(G132*M132, 1), "")</f>
        <v/>
      </c>
      <c r="O132" s="15">
        <f>IF((H132+K132+M132)=0, "", (H132+K132+M132))</f>
        <v>270251</v>
      </c>
      <c r="P132" s="15">
        <f>IF(SUM(I132,L132,N132)&lt;&gt;0,SUM(I132,L132,N132),"")</f>
        <v>148638</v>
      </c>
      <c r="Q132" s="12"/>
      <c r="AE132" s="2">
        <f>L132</f>
        <v>148638</v>
      </c>
    </row>
    <row r="133" spans="1:31" ht="23.25" customHeight="1">
      <c r="A133" s="13" t="s">
        <v>490</v>
      </c>
      <c r="B133" s="13" t="s">
        <v>458</v>
      </c>
      <c r="C133" s="1" t="s">
        <v>491</v>
      </c>
      <c r="D133" s="12" t="s">
        <v>492</v>
      </c>
      <c r="E133" s="12" t="s">
        <v>493</v>
      </c>
      <c r="F133" s="19" t="s">
        <v>332</v>
      </c>
      <c r="G133" s="15">
        <v>1</v>
      </c>
      <c r="H133" s="15">
        <f>IF(TRUNC((AD134+AC134)/$AE$3,1)*$AE$3-AD134 &lt;0, AC134, TRUNC((AD134+AC134)/$AE$3,1)*$AE$3-AD134)</f>
        <v>4459.1000000000058</v>
      </c>
      <c r="I133" s="36">
        <f>H133</f>
        <v>4459.1000000000058</v>
      </c>
      <c r="J133" s="15">
        <v>1</v>
      </c>
      <c r="K133" s="15"/>
      <c r="L133" s="36" t="str">
        <f>IF(G133*K133&lt;&gt;0, TRUNC(G133*K133, 1), "")</f>
        <v/>
      </c>
      <c r="M133" s="15"/>
      <c r="N133" s="36" t="str">
        <f>IF(G133*M133&lt;&gt;0, TRUNC(G133*M133, 1), "")</f>
        <v/>
      </c>
      <c r="O133" s="15">
        <f>IF((H133+K133+M133)=0, "", (H133+K133+M133))</f>
        <v>4459.1000000000058</v>
      </c>
      <c r="P133" s="15">
        <f>IF(SUM(I133,L133,N133)&lt;&gt;0,SUM(I133,L133,N133),"")</f>
        <v>4459.1000000000058</v>
      </c>
      <c r="Q133" s="12"/>
    </row>
    <row r="134" spans="1:31" ht="23.25" customHeight="1">
      <c r="B134" s="13" t="s">
        <v>486</v>
      </c>
      <c r="D134" s="12" t="s">
        <v>487</v>
      </c>
      <c r="E134" s="12"/>
      <c r="F134" s="19"/>
      <c r="G134" s="15"/>
      <c r="H134" s="15"/>
      <c r="I134" s="36">
        <f>TRUNC(SUM(I130:I133))</f>
        <v>7313</v>
      </c>
      <c r="J134" s="15"/>
      <c r="K134" s="15"/>
      <c r="L134" s="36">
        <f>TRUNC(SUM(L130:L133))</f>
        <v>148638</v>
      </c>
      <c r="M134" s="15"/>
      <c r="N134" s="36">
        <f>TRUNC(SUM(N130:N133))</f>
        <v>0</v>
      </c>
      <c r="O134" s="15" t="str">
        <f>IF((H134+K134+M134)=0, "", (H134+K134+M134))</f>
        <v/>
      </c>
      <c r="P134" s="15">
        <f>IF(SUM(I134,L134,N134)&lt;&gt;0,SUM(I134,L134,N134),"")</f>
        <v>155951</v>
      </c>
      <c r="Q134" s="12"/>
      <c r="AC134" s="2">
        <f>TRUNC(AE134*옵션!$B$36/100,1)</f>
        <v>4459.1000000000004</v>
      </c>
      <c r="AD134" s="2">
        <f>TRUNC(SUM(L130:L132))</f>
        <v>148638</v>
      </c>
      <c r="AE134" s="2">
        <f>TRUNC(SUM(AE130:AE133))</f>
        <v>148638</v>
      </c>
    </row>
    <row r="135" spans="1:31" ht="23.25" customHeight="1">
      <c r="D135" s="12"/>
      <c r="E135" s="12"/>
      <c r="F135" s="19"/>
      <c r="G135" s="15"/>
      <c r="H135" s="15"/>
      <c r="I135" s="36"/>
      <c r="J135" s="15"/>
      <c r="K135" s="15"/>
      <c r="L135" s="36"/>
      <c r="M135" s="15"/>
      <c r="N135" s="36"/>
      <c r="O135" s="15"/>
      <c r="P135" s="15"/>
      <c r="Q135" s="12"/>
    </row>
    <row r="136" spans="1:31" ht="23.25" customHeight="1">
      <c r="A136" s="13" t="s">
        <v>566</v>
      </c>
      <c r="B136" s="13" t="s">
        <v>506</v>
      </c>
      <c r="C136" s="1" t="s">
        <v>567</v>
      </c>
      <c r="D136" s="177" t="s">
        <v>565</v>
      </c>
      <c r="E136" s="179"/>
      <c r="F136" s="19"/>
      <c r="G136" s="15"/>
      <c r="H136" s="15"/>
      <c r="I136" s="36"/>
      <c r="J136" s="15"/>
      <c r="K136" s="15"/>
      <c r="L136" s="36"/>
      <c r="M136" s="15"/>
      <c r="N136" s="36"/>
      <c r="O136" s="15"/>
      <c r="P136" s="15"/>
      <c r="Q136" s="12"/>
    </row>
    <row r="137" spans="1:31" ht="23.25" customHeight="1">
      <c r="A137" s="13" t="s">
        <v>294</v>
      </c>
      <c r="B137" s="13" t="s">
        <v>461</v>
      </c>
      <c r="C137" s="1" t="s">
        <v>180</v>
      </c>
      <c r="D137" s="12" t="s">
        <v>181</v>
      </c>
      <c r="E137" s="12" t="s">
        <v>182</v>
      </c>
      <c r="F137" s="19" t="s">
        <v>120</v>
      </c>
      <c r="G137" s="15">
        <v>1</v>
      </c>
      <c r="H137" s="15">
        <f>합산자재!H21</f>
        <v>402</v>
      </c>
      <c r="I137" s="36">
        <f>IF(G137*H137&lt;&gt;0, TRUNC(G137*H137, 1), "")</f>
        <v>402</v>
      </c>
      <c r="J137" s="15">
        <v>1</v>
      </c>
      <c r="K137" s="15">
        <f>합산자재!I21</f>
        <v>0</v>
      </c>
      <c r="L137" s="36" t="str">
        <f>IF(G137*K137&lt;&gt;0, TRUNC(G137*K137, 1), "")</f>
        <v/>
      </c>
      <c r="M137" s="15">
        <f>합산자재!J21</f>
        <v>0</v>
      </c>
      <c r="N137" s="36" t="str">
        <f>IF(G137*M137&lt;&gt;0, TRUNC(G137*M137, 1), "")</f>
        <v/>
      </c>
      <c r="O137" s="15">
        <f t="shared" ref="O137:O142" si="20">IF((H137+K137+M137)=0, "", (H137+K137+M137))</f>
        <v>402</v>
      </c>
      <c r="P137" s="15">
        <f t="shared" ref="P137:P142" si="21">IF(SUM(I137,L137,N137)&lt;&gt;0,SUM(I137,L137,N137),"")</f>
        <v>402</v>
      </c>
      <c r="Q137" s="12"/>
      <c r="AC137" s="2">
        <f>G137*H137</f>
        <v>402</v>
      </c>
    </row>
    <row r="138" spans="1:31" ht="23.25" customHeight="1">
      <c r="A138" s="13" t="s">
        <v>294</v>
      </c>
      <c r="B138" s="13" t="s">
        <v>461</v>
      </c>
      <c r="C138" s="1" t="s">
        <v>180</v>
      </c>
      <c r="D138" s="12" t="s">
        <v>181</v>
      </c>
      <c r="E138" s="12" t="s">
        <v>182</v>
      </c>
      <c r="F138" s="19" t="s">
        <v>120</v>
      </c>
      <c r="G138" s="15">
        <v>0.1</v>
      </c>
      <c r="H138" s="15">
        <f>합산자재!H21</f>
        <v>402</v>
      </c>
      <c r="I138" s="36">
        <f>IF(G138*H138&lt;&gt;0, TRUNC(G138*H138, 1), "")</f>
        <v>40.200000000000003</v>
      </c>
      <c r="J138" s="15">
        <v>0.1</v>
      </c>
      <c r="K138" s="15">
        <f>합산자재!I21</f>
        <v>0</v>
      </c>
      <c r="L138" s="36" t="str">
        <f>IF(G138*K138&lt;&gt;0, TRUNC(G138*K138, 1), "")</f>
        <v/>
      </c>
      <c r="M138" s="15">
        <f>합산자재!J21</f>
        <v>0</v>
      </c>
      <c r="N138" s="36" t="str">
        <f>IF(G138*M138&lt;&gt;0, TRUNC(G138*M138, 1), "")</f>
        <v/>
      </c>
      <c r="O138" s="15">
        <f t="shared" si="20"/>
        <v>402</v>
      </c>
      <c r="P138" s="15">
        <f t="shared" si="21"/>
        <v>40.200000000000003</v>
      </c>
      <c r="Q138" s="12"/>
    </row>
    <row r="139" spans="1:31" ht="23.25" customHeight="1">
      <c r="A139" s="13" t="s">
        <v>499</v>
      </c>
      <c r="B139" s="13" t="s">
        <v>461</v>
      </c>
      <c r="C139" s="1" t="s">
        <v>500</v>
      </c>
      <c r="D139" s="12" t="s">
        <v>501</v>
      </c>
      <c r="E139" s="12" t="s">
        <v>502</v>
      </c>
      <c r="F139" s="19" t="s">
        <v>332</v>
      </c>
      <c r="G139" s="15">
        <v>1</v>
      </c>
      <c r="H139" s="15">
        <f>IF(TRUNC((AD139+AC139)/$AD$3,1)*$AD$3-AD139 &lt;0, AC139, TRUNC((AD139+AC139)/$AD$3,1)*$AD$3-AD139)</f>
        <v>8</v>
      </c>
      <c r="I139" s="36">
        <f>H139</f>
        <v>8</v>
      </c>
      <c r="J139" s="15">
        <v>1</v>
      </c>
      <c r="K139" s="15"/>
      <c r="L139" s="36" t="str">
        <f>IF(G139*K139&lt;&gt;0, TRUNC(G139*K139, 1), "")</f>
        <v/>
      </c>
      <c r="M139" s="15"/>
      <c r="N139" s="36" t="str">
        <f>IF(G139*M139&lt;&gt;0, TRUNC(G139*M139, 1), "")</f>
        <v/>
      </c>
      <c r="O139" s="15">
        <f t="shared" si="20"/>
        <v>8</v>
      </c>
      <c r="P139" s="15">
        <f t="shared" si="21"/>
        <v>8</v>
      </c>
      <c r="Q139" s="12"/>
      <c r="AC139" s="2">
        <f>TRUNC(TRUNC(SUM(AC136:AC138))*옵션!$B$33/100,1)</f>
        <v>8</v>
      </c>
      <c r="AD139" s="2">
        <f>TRUNC(SUM(I136:I138))+TRUNC(SUM(N136:N138))</f>
        <v>442</v>
      </c>
    </row>
    <row r="140" spans="1:31" ht="23.25" customHeight="1">
      <c r="A140" s="13" t="s">
        <v>317</v>
      </c>
      <c r="B140" s="13" t="s">
        <v>461</v>
      </c>
      <c r="C140" s="1" t="s">
        <v>264</v>
      </c>
      <c r="D140" s="12" t="s">
        <v>265</v>
      </c>
      <c r="E140" s="12" t="s">
        <v>266</v>
      </c>
      <c r="F140" s="19" t="s">
        <v>267</v>
      </c>
      <c r="G140" s="15">
        <f>일위노임!G64</f>
        <v>0.01</v>
      </c>
      <c r="H140" s="15">
        <f>합산자재!H43</f>
        <v>0</v>
      </c>
      <c r="I140" s="36" t="str">
        <f>IF(G140*H140&lt;&gt;0, TRUNC(G140*H140, 1), "")</f>
        <v/>
      </c>
      <c r="J140" s="15">
        <v>0.01</v>
      </c>
      <c r="K140" s="15">
        <f>합산자재!I43</f>
        <v>270251</v>
      </c>
      <c r="L140" s="36">
        <f>IF(G140*K140&lt;&gt;0, TRUNC(G140*K140, 1), "")</f>
        <v>2702.5</v>
      </c>
      <c r="M140" s="15">
        <f>합산자재!J43</f>
        <v>0</v>
      </c>
      <c r="N140" s="36" t="str">
        <f>IF(G140*M140&lt;&gt;0, TRUNC(G140*M140, 1), "")</f>
        <v/>
      </c>
      <c r="O140" s="15">
        <f t="shared" si="20"/>
        <v>270251</v>
      </c>
      <c r="P140" s="15">
        <f t="shared" si="21"/>
        <v>2702.5</v>
      </c>
      <c r="Q140" s="12"/>
      <c r="AE140" s="2">
        <f>L140</f>
        <v>2702.5</v>
      </c>
    </row>
    <row r="141" spans="1:31" ht="23.25" customHeight="1">
      <c r="A141" s="13" t="s">
        <v>490</v>
      </c>
      <c r="B141" s="13" t="s">
        <v>461</v>
      </c>
      <c r="C141" s="1" t="s">
        <v>491</v>
      </c>
      <c r="D141" s="12" t="s">
        <v>492</v>
      </c>
      <c r="E141" s="12" t="s">
        <v>493</v>
      </c>
      <c r="F141" s="19" t="s">
        <v>332</v>
      </c>
      <c r="G141" s="15">
        <v>1</v>
      </c>
      <c r="H141" s="15">
        <f>IF(TRUNC((AD142+AC142)/$AE$3,1)*$AE$3-AD142 &lt;0, AC142, TRUNC((AD142+AC142)/$AE$3,1)*$AE$3-AD142)</f>
        <v>81</v>
      </c>
      <c r="I141" s="36">
        <f>H141</f>
        <v>81</v>
      </c>
      <c r="J141" s="15">
        <v>1</v>
      </c>
      <c r="K141" s="15"/>
      <c r="L141" s="36" t="str">
        <f>IF(G141*K141&lt;&gt;0, TRUNC(G141*K141, 1), "")</f>
        <v/>
      </c>
      <c r="M141" s="15"/>
      <c r="N141" s="36" t="str">
        <f>IF(G141*M141&lt;&gt;0, TRUNC(G141*M141, 1), "")</f>
        <v/>
      </c>
      <c r="O141" s="15">
        <f t="shared" si="20"/>
        <v>81</v>
      </c>
      <c r="P141" s="15">
        <f t="shared" si="21"/>
        <v>81</v>
      </c>
      <c r="Q141" s="12"/>
    </row>
    <row r="142" spans="1:31" ht="23.25" customHeight="1">
      <c r="B142" s="13" t="s">
        <v>486</v>
      </c>
      <c r="D142" s="12" t="s">
        <v>487</v>
      </c>
      <c r="E142" s="12"/>
      <c r="F142" s="19"/>
      <c r="G142" s="15"/>
      <c r="H142" s="15"/>
      <c r="I142" s="36">
        <f>TRUNC(SUM(I136:I141))</f>
        <v>531</v>
      </c>
      <c r="J142" s="15"/>
      <c r="K142" s="15"/>
      <c r="L142" s="36">
        <f>TRUNC(SUM(L136:L141))</f>
        <v>2702</v>
      </c>
      <c r="M142" s="15"/>
      <c r="N142" s="36">
        <f>TRUNC(SUM(N136:N141))</f>
        <v>0</v>
      </c>
      <c r="O142" s="15" t="str">
        <f t="shared" si="20"/>
        <v/>
      </c>
      <c r="P142" s="15">
        <f t="shared" si="21"/>
        <v>3233</v>
      </c>
      <c r="Q142" s="12"/>
      <c r="AC142" s="2">
        <f>TRUNC(AE142*옵션!$B$36/100,1)</f>
        <v>81</v>
      </c>
      <c r="AD142" s="2">
        <f>TRUNC(SUM(L136:L140))</f>
        <v>2702</v>
      </c>
      <c r="AE142" s="2">
        <f>TRUNC(SUM(AE136:AE141))</f>
        <v>2702</v>
      </c>
    </row>
    <row r="143" spans="1:31" ht="23.25" customHeight="1">
      <c r="D143" s="12"/>
      <c r="E143" s="12"/>
      <c r="F143" s="19"/>
      <c r="G143" s="15"/>
      <c r="H143" s="15"/>
      <c r="I143" s="36"/>
      <c r="J143" s="15"/>
      <c r="K143" s="15"/>
      <c r="L143" s="36"/>
      <c r="M143" s="15"/>
      <c r="N143" s="36"/>
      <c r="O143" s="15"/>
      <c r="P143" s="15"/>
      <c r="Q143" s="12"/>
    </row>
    <row r="144" spans="1:31" ht="23.25" customHeight="1">
      <c r="A144" s="13" t="s">
        <v>569</v>
      </c>
      <c r="B144" s="13" t="s">
        <v>506</v>
      </c>
      <c r="C144" s="1" t="s">
        <v>570</v>
      </c>
      <c r="D144" s="177" t="s">
        <v>568</v>
      </c>
      <c r="E144" s="179"/>
      <c r="F144" s="19"/>
      <c r="G144" s="15"/>
      <c r="H144" s="15"/>
      <c r="I144" s="36"/>
      <c r="J144" s="15"/>
      <c r="K144" s="15"/>
      <c r="L144" s="36"/>
      <c r="M144" s="15"/>
      <c r="N144" s="36"/>
      <c r="O144" s="15"/>
      <c r="P144" s="15"/>
      <c r="Q144" s="12"/>
    </row>
    <row r="145" spans="1:31" ht="23.25" customHeight="1">
      <c r="A145" s="13" t="s">
        <v>295</v>
      </c>
      <c r="B145" s="13" t="s">
        <v>464</v>
      </c>
      <c r="C145" s="1" t="s">
        <v>186</v>
      </c>
      <c r="D145" s="12" t="s">
        <v>187</v>
      </c>
      <c r="E145" s="12" t="s">
        <v>188</v>
      </c>
      <c r="F145" s="19" t="s">
        <v>120</v>
      </c>
      <c r="G145" s="15">
        <v>1</v>
      </c>
      <c r="H145" s="15">
        <f>합산자재!H22</f>
        <v>4298</v>
      </c>
      <c r="I145" s="36">
        <f>IF(G145*H145&lt;&gt;0, TRUNC(G145*H145, 1), "")</f>
        <v>4298</v>
      </c>
      <c r="J145" s="15">
        <v>1</v>
      </c>
      <c r="K145" s="15">
        <f>합산자재!I22</f>
        <v>0</v>
      </c>
      <c r="L145" s="36" t="str">
        <f>IF(G145*K145&lt;&gt;0, TRUNC(G145*K145, 1), "")</f>
        <v/>
      </c>
      <c r="M145" s="15">
        <f>합산자재!J22</f>
        <v>0</v>
      </c>
      <c r="N145" s="36" t="str">
        <f>IF(G145*M145&lt;&gt;0, TRUNC(G145*M145, 1), "")</f>
        <v/>
      </c>
      <c r="O145" s="15">
        <f t="shared" ref="O145:O150" si="22">IF((H145+K145+M145)=0, "", (H145+K145+M145))</f>
        <v>4298</v>
      </c>
      <c r="P145" s="15">
        <f t="shared" ref="P145:P150" si="23">IF(SUM(I145,L145,N145)&lt;&gt;0,SUM(I145,L145,N145),"")</f>
        <v>4298</v>
      </c>
      <c r="Q145" s="12"/>
      <c r="AC145" s="2">
        <f>G145*H145</f>
        <v>4298</v>
      </c>
    </row>
    <row r="146" spans="1:31" ht="23.25" customHeight="1">
      <c r="A146" s="13" t="s">
        <v>295</v>
      </c>
      <c r="B146" s="13" t="s">
        <v>464</v>
      </c>
      <c r="C146" s="1" t="s">
        <v>186</v>
      </c>
      <c r="D146" s="12" t="s">
        <v>187</v>
      </c>
      <c r="E146" s="12" t="s">
        <v>188</v>
      </c>
      <c r="F146" s="19" t="s">
        <v>120</v>
      </c>
      <c r="G146" s="15">
        <v>0.05</v>
      </c>
      <c r="H146" s="15">
        <f>합산자재!H22</f>
        <v>4298</v>
      </c>
      <c r="I146" s="36">
        <f>IF(G146*H146&lt;&gt;0, TRUNC(G146*H146, 1), "")</f>
        <v>214.9</v>
      </c>
      <c r="J146" s="15">
        <v>0.05</v>
      </c>
      <c r="K146" s="15">
        <f>합산자재!I22</f>
        <v>0</v>
      </c>
      <c r="L146" s="36" t="str">
        <f>IF(G146*K146&lt;&gt;0, TRUNC(G146*K146, 1), "")</f>
        <v/>
      </c>
      <c r="M146" s="15">
        <f>합산자재!J22</f>
        <v>0</v>
      </c>
      <c r="N146" s="36" t="str">
        <f>IF(G146*M146&lt;&gt;0, TRUNC(G146*M146, 1), "")</f>
        <v/>
      </c>
      <c r="O146" s="15">
        <f t="shared" si="22"/>
        <v>4298</v>
      </c>
      <c r="P146" s="15">
        <f t="shared" si="23"/>
        <v>214.9</v>
      </c>
      <c r="Q146" s="12"/>
    </row>
    <row r="147" spans="1:31" ht="23.25" customHeight="1">
      <c r="A147" s="13" t="s">
        <v>499</v>
      </c>
      <c r="B147" s="13" t="s">
        <v>464</v>
      </c>
      <c r="C147" s="1" t="s">
        <v>500</v>
      </c>
      <c r="D147" s="12" t="s">
        <v>501</v>
      </c>
      <c r="E147" s="12" t="s">
        <v>502</v>
      </c>
      <c r="F147" s="19" t="s">
        <v>332</v>
      </c>
      <c r="G147" s="15">
        <v>1</v>
      </c>
      <c r="H147" s="15">
        <f>IF(TRUNC((AD147+AC147)/$AD$3,1)*$AD$3-AD147 &lt;0, AC147, TRUNC((AD147+AC147)/$AD$3,1)*$AD$3-AD147)</f>
        <v>85.899999999999636</v>
      </c>
      <c r="I147" s="36">
        <f>H147</f>
        <v>85.899999999999636</v>
      </c>
      <c r="J147" s="15">
        <v>1</v>
      </c>
      <c r="K147" s="15"/>
      <c r="L147" s="36" t="str">
        <f>IF(G147*K147&lt;&gt;0, TRUNC(G147*K147, 1), "")</f>
        <v/>
      </c>
      <c r="M147" s="15"/>
      <c r="N147" s="36" t="str">
        <f>IF(G147*M147&lt;&gt;0, TRUNC(G147*M147, 1), "")</f>
        <v/>
      </c>
      <c r="O147" s="15">
        <f t="shared" si="22"/>
        <v>85.899999999999636</v>
      </c>
      <c r="P147" s="15">
        <f t="shared" si="23"/>
        <v>85.899999999999636</v>
      </c>
      <c r="Q147" s="12"/>
      <c r="AC147" s="2">
        <f>TRUNC(TRUNC(SUM(AC144:AC146))*옵션!$B$33/100,1)</f>
        <v>85.9</v>
      </c>
      <c r="AD147" s="2">
        <f>TRUNC(SUM(I144:I146))+TRUNC(SUM(N144:N146))</f>
        <v>4512</v>
      </c>
    </row>
    <row r="148" spans="1:31" ht="23.25" customHeight="1">
      <c r="A148" s="13" t="s">
        <v>318</v>
      </c>
      <c r="B148" s="13" t="s">
        <v>464</v>
      </c>
      <c r="C148" s="1" t="s">
        <v>268</v>
      </c>
      <c r="D148" s="12" t="s">
        <v>265</v>
      </c>
      <c r="E148" s="12" t="s">
        <v>269</v>
      </c>
      <c r="F148" s="19" t="s">
        <v>267</v>
      </c>
      <c r="G148" s="15">
        <f>일위노임!G67</f>
        <v>2.5999999999999999E-2</v>
      </c>
      <c r="H148" s="15">
        <f>합산자재!H44</f>
        <v>0</v>
      </c>
      <c r="I148" s="36" t="str">
        <f>IF(G148*H148&lt;&gt;0, TRUNC(G148*H148, 1), "")</f>
        <v/>
      </c>
      <c r="J148" s="15">
        <v>2.5999999999999999E-2</v>
      </c>
      <c r="K148" s="15">
        <f>합산자재!I44</f>
        <v>295784</v>
      </c>
      <c r="L148" s="36">
        <f>IF(G148*K148&lt;&gt;0, TRUNC(G148*K148, 1), "")</f>
        <v>7690.3</v>
      </c>
      <c r="M148" s="15">
        <f>합산자재!J44</f>
        <v>0</v>
      </c>
      <c r="N148" s="36" t="str">
        <f>IF(G148*M148&lt;&gt;0, TRUNC(G148*M148, 1), "")</f>
        <v/>
      </c>
      <c r="O148" s="15">
        <f t="shared" si="22"/>
        <v>295784</v>
      </c>
      <c r="P148" s="15">
        <f t="shared" si="23"/>
        <v>7690.3</v>
      </c>
      <c r="Q148" s="12"/>
      <c r="AE148" s="2">
        <f>L148</f>
        <v>7690.3</v>
      </c>
    </row>
    <row r="149" spans="1:31" ht="23.25" customHeight="1">
      <c r="A149" s="13" t="s">
        <v>490</v>
      </c>
      <c r="B149" s="13" t="s">
        <v>464</v>
      </c>
      <c r="C149" s="1" t="s">
        <v>491</v>
      </c>
      <c r="D149" s="12" t="s">
        <v>492</v>
      </c>
      <c r="E149" s="12" t="s">
        <v>493</v>
      </c>
      <c r="F149" s="19" t="s">
        <v>332</v>
      </c>
      <c r="G149" s="15">
        <v>1</v>
      </c>
      <c r="H149" s="15">
        <f>IF(TRUNC((AD150+AC150)/$AE$3,1)*$AE$3-AD150 &lt;0, AC150, TRUNC((AD150+AC150)/$AE$3,1)*$AE$3-AD150)</f>
        <v>230.69999999999982</v>
      </c>
      <c r="I149" s="36">
        <f>H149</f>
        <v>230.69999999999982</v>
      </c>
      <c r="J149" s="15">
        <v>1</v>
      </c>
      <c r="K149" s="15"/>
      <c r="L149" s="36" t="str">
        <f>IF(G149*K149&lt;&gt;0, TRUNC(G149*K149, 1), "")</f>
        <v/>
      </c>
      <c r="M149" s="15"/>
      <c r="N149" s="36" t="str">
        <f>IF(G149*M149&lt;&gt;0, TRUNC(G149*M149, 1), "")</f>
        <v/>
      </c>
      <c r="O149" s="15">
        <f t="shared" si="22"/>
        <v>230.69999999999982</v>
      </c>
      <c r="P149" s="15">
        <f t="shared" si="23"/>
        <v>230.69999999999982</v>
      </c>
      <c r="Q149" s="12"/>
    </row>
    <row r="150" spans="1:31" ht="23.25" customHeight="1">
      <c r="B150" s="13" t="s">
        <v>486</v>
      </c>
      <c r="D150" s="12" t="s">
        <v>487</v>
      </c>
      <c r="E150" s="12"/>
      <c r="F150" s="19"/>
      <c r="G150" s="15"/>
      <c r="H150" s="15"/>
      <c r="I150" s="36">
        <f>TRUNC(SUM(I144:I149))</f>
        <v>4829</v>
      </c>
      <c r="J150" s="15"/>
      <c r="K150" s="15"/>
      <c r="L150" s="36">
        <f>TRUNC(SUM(L144:L149))</f>
        <v>7690</v>
      </c>
      <c r="M150" s="15"/>
      <c r="N150" s="36">
        <f>TRUNC(SUM(N144:N149))</f>
        <v>0</v>
      </c>
      <c r="O150" s="15" t="str">
        <f t="shared" si="22"/>
        <v/>
      </c>
      <c r="P150" s="15">
        <f t="shared" si="23"/>
        <v>12519</v>
      </c>
      <c r="Q150" s="12"/>
      <c r="AC150" s="2">
        <f>TRUNC(AE150*옵션!$B$36/100,1)</f>
        <v>230.7</v>
      </c>
      <c r="AD150" s="2">
        <f>TRUNC(SUM(L144:L148))</f>
        <v>7690</v>
      </c>
      <c r="AE150" s="2">
        <f>TRUNC(SUM(AE144:AE149))</f>
        <v>7690</v>
      </c>
    </row>
    <row r="151" spans="1:31" ht="23.25" customHeight="1">
      <c r="D151" s="12"/>
      <c r="E151" s="12"/>
      <c r="F151" s="19"/>
      <c r="G151" s="15"/>
      <c r="H151" s="15"/>
      <c r="I151" s="36"/>
      <c r="J151" s="15"/>
      <c r="K151" s="15"/>
      <c r="L151" s="36"/>
      <c r="M151" s="15"/>
      <c r="N151" s="36"/>
      <c r="O151" s="15"/>
      <c r="P151" s="15"/>
      <c r="Q151" s="12"/>
    </row>
    <row r="152" spans="1:31" ht="23.25" customHeight="1">
      <c r="A152" s="13" t="s">
        <v>572</v>
      </c>
      <c r="B152" s="13" t="s">
        <v>506</v>
      </c>
      <c r="C152" s="1" t="s">
        <v>573</v>
      </c>
      <c r="D152" s="177" t="s">
        <v>571</v>
      </c>
      <c r="E152" s="179"/>
      <c r="F152" s="19"/>
      <c r="G152" s="15"/>
      <c r="H152" s="15"/>
      <c r="I152" s="36"/>
      <c r="J152" s="15"/>
      <c r="K152" s="15"/>
      <c r="L152" s="36"/>
      <c r="M152" s="15"/>
      <c r="N152" s="36"/>
      <c r="O152" s="15"/>
      <c r="P152" s="15"/>
      <c r="Q152" s="12"/>
    </row>
    <row r="153" spans="1:31" ht="23.25" customHeight="1">
      <c r="A153" s="13" t="s">
        <v>296</v>
      </c>
      <c r="B153" s="13" t="s">
        <v>467</v>
      </c>
      <c r="C153" s="1" t="s">
        <v>192</v>
      </c>
      <c r="D153" s="12" t="s">
        <v>193</v>
      </c>
      <c r="E153" s="12" t="s">
        <v>194</v>
      </c>
      <c r="F153" s="19" t="s">
        <v>127</v>
      </c>
      <c r="G153" s="15">
        <v>1</v>
      </c>
      <c r="H153" s="15">
        <f>합산자재!H23</f>
        <v>44833</v>
      </c>
      <c r="I153" s="36">
        <f>IF(G153*H153&lt;&gt;0, TRUNC(G153*H153, 1), "")</f>
        <v>44833</v>
      </c>
      <c r="J153" s="15">
        <v>1</v>
      </c>
      <c r="K153" s="15">
        <f>합산자재!I23</f>
        <v>0</v>
      </c>
      <c r="L153" s="36" t="str">
        <f>IF(G153*K153&lt;&gt;0, TRUNC(G153*K153, 1), "")</f>
        <v/>
      </c>
      <c r="M153" s="15">
        <f>합산자재!J23</f>
        <v>0</v>
      </c>
      <c r="N153" s="36" t="str">
        <f>IF(G153*M153&lt;&gt;0, TRUNC(G153*M153, 1), "")</f>
        <v/>
      </c>
      <c r="O153" s="15">
        <f>IF((H153+K153+M153)=0, "", (H153+K153+M153))</f>
        <v>44833</v>
      </c>
      <c r="P153" s="15">
        <f>IF(SUM(I153,L153,N153)&lt;&gt;0,SUM(I153,L153,N153),"")</f>
        <v>44833</v>
      </c>
      <c r="Q153" s="12"/>
    </row>
    <row r="154" spans="1:31" ht="23.25" customHeight="1">
      <c r="A154" s="13" t="s">
        <v>317</v>
      </c>
      <c r="B154" s="13" t="s">
        <v>467</v>
      </c>
      <c r="C154" s="1" t="s">
        <v>264</v>
      </c>
      <c r="D154" s="12" t="s">
        <v>265</v>
      </c>
      <c r="E154" s="12" t="s">
        <v>266</v>
      </c>
      <c r="F154" s="19" t="s">
        <v>267</v>
      </c>
      <c r="G154" s="15">
        <f>일위노임!G70</f>
        <v>0.2</v>
      </c>
      <c r="H154" s="15">
        <f>합산자재!H43</f>
        <v>0</v>
      </c>
      <c r="I154" s="36" t="str">
        <f>IF(G154*H154&lt;&gt;0, TRUNC(G154*H154, 1), "")</f>
        <v/>
      </c>
      <c r="J154" s="15">
        <v>0.2</v>
      </c>
      <c r="K154" s="15">
        <f>합산자재!I43</f>
        <v>270251</v>
      </c>
      <c r="L154" s="36">
        <f>IF(G154*K154&lt;&gt;0, TRUNC(G154*K154, 1), "")</f>
        <v>54050.2</v>
      </c>
      <c r="M154" s="15">
        <f>합산자재!J43</f>
        <v>0</v>
      </c>
      <c r="N154" s="36" t="str">
        <f>IF(G154*M154&lt;&gt;0, TRUNC(G154*M154, 1), "")</f>
        <v/>
      </c>
      <c r="O154" s="15">
        <f>IF((H154+K154+M154)=0, "", (H154+K154+M154))</f>
        <v>270251</v>
      </c>
      <c r="P154" s="15">
        <f>IF(SUM(I154,L154,N154)&lt;&gt;0,SUM(I154,L154,N154),"")</f>
        <v>54050.2</v>
      </c>
      <c r="Q154" s="12"/>
      <c r="AE154" s="2">
        <f>L154</f>
        <v>54050.2</v>
      </c>
    </row>
    <row r="155" spans="1:31" ht="23.25" customHeight="1">
      <c r="A155" s="13" t="s">
        <v>490</v>
      </c>
      <c r="B155" s="13" t="s">
        <v>467</v>
      </c>
      <c r="C155" s="1" t="s">
        <v>491</v>
      </c>
      <c r="D155" s="12" t="s">
        <v>492</v>
      </c>
      <c r="E155" s="12" t="s">
        <v>493</v>
      </c>
      <c r="F155" s="19" t="s">
        <v>332</v>
      </c>
      <c r="G155" s="15">
        <v>1</v>
      </c>
      <c r="H155" s="15">
        <f>IF(TRUNC((AD156+AC156)/$AE$3,1)*$AE$3-AD156 &lt;0, AC156, TRUNC((AD156+AC156)/$AE$3,1)*$AE$3-AD156)</f>
        <v>1621.5</v>
      </c>
      <c r="I155" s="36">
        <f>H155</f>
        <v>1621.5</v>
      </c>
      <c r="J155" s="15">
        <v>1</v>
      </c>
      <c r="K155" s="15"/>
      <c r="L155" s="36" t="str">
        <f>IF(G155*K155&lt;&gt;0, TRUNC(G155*K155, 1), "")</f>
        <v/>
      </c>
      <c r="M155" s="15"/>
      <c r="N155" s="36" t="str">
        <f>IF(G155*M155&lt;&gt;0, TRUNC(G155*M155, 1), "")</f>
        <v/>
      </c>
      <c r="O155" s="15">
        <f>IF((H155+K155+M155)=0, "", (H155+K155+M155))</f>
        <v>1621.5</v>
      </c>
      <c r="P155" s="15">
        <f>IF(SUM(I155,L155,N155)&lt;&gt;0,SUM(I155,L155,N155),"")</f>
        <v>1621.5</v>
      </c>
      <c r="Q155" s="12"/>
    </row>
    <row r="156" spans="1:31" ht="23.25" customHeight="1">
      <c r="B156" s="13" t="s">
        <v>486</v>
      </c>
      <c r="D156" s="12" t="s">
        <v>487</v>
      </c>
      <c r="E156" s="12"/>
      <c r="F156" s="19"/>
      <c r="G156" s="15"/>
      <c r="H156" s="15"/>
      <c r="I156" s="36">
        <f>TRUNC(SUM(I152:I155))</f>
        <v>46454</v>
      </c>
      <c r="J156" s="15"/>
      <c r="K156" s="15"/>
      <c r="L156" s="36">
        <f>TRUNC(SUM(L152:L155))</f>
        <v>54050</v>
      </c>
      <c r="M156" s="15"/>
      <c r="N156" s="36">
        <f>TRUNC(SUM(N152:N155))</f>
        <v>0</v>
      </c>
      <c r="O156" s="15" t="str">
        <f>IF((H156+K156+M156)=0, "", (H156+K156+M156))</f>
        <v/>
      </c>
      <c r="P156" s="15">
        <f>IF(SUM(I156,L156,N156)&lt;&gt;0,SUM(I156,L156,N156),"")</f>
        <v>100504</v>
      </c>
      <c r="Q156" s="12"/>
      <c r="AC156" s="2">
        <f>TRUNC(AE156*옵션!$B$36/100,1)</f>
        <v>1621.5</v>
      </c>
      <c r="AD156" s="2">
        <f>TRUNC(SUM(L152:L154))</f>
        <v>54050</v>
      </c>
      <c r="AE156" s="2">
        <f>TRUNC(SUM(AE152:AE155))</f>
        <v>54050</v>
      </c>
    </row>
    <row r="157" spans="1:31" ht="23.25" customHeight="1">
      <c r="D157" s="12"/>
      <c r="E157" s="12"/>
      <c r="F157" s="19"/>
      <c r="G157" s="15"/>
      <c r="H157" s="15"/>
      <c r="I157" s="36"/>
      <c r="J157" s="15"/>
      <c r="K157" s="15"/>
      <c r="L157" s="36"/>
      <c r="M157" s="15"/>
      <c r="N157" s="36"/>
      <c r="O157" s="15"/>
      <c r="P157" s="15"/>
      <c r="Q157" s="12"/>
    </row>
    <row r="158" spans="1:31" ht="23.25" customHeight="1">
      <c r="A158" s="13" t="s">
        <v>575</v>
      </c>
      <c r="B158" s="13" t="s">
        <v>506</v>
      </c>
      <c r="C158" s="1" t="s">
        <v>576</v>
      </c>
      <c r="D158" s="177" t="s">
        <v>574</v>
      </c>
      <c r="E158" s="179"/>
      <c r="F158" s="19"/>
      <c r="G158" s="15"/>
      <c r="H158" s="15"/>
      <c r="I158" s="36"/>
      <c r="J158" s="15"/>
      <c r="K158" s="15"/>
      <c r="L158" s="36"/>
      <c r="M158" s="15"/>
      <c r="N158" s="36"/>
      <c r="O158" s="15"/>
      <c r="P158" s="15"/>
      <c r="Q158" s="12"/>
    </row>
    <row r="159" spans="1:31" ht="23.25" customHeight="1">
      <c r="A159" s="13" t="s">
        <v>297</v>
      </c>
      <c r="B159" s="13" t="s">
        <v>470</v>
      </c>
      <c r="C159" s="1" t="s">
        <v>198</v>
      </c>
      <c r="D159" s="12" t="s">
        <v>193</v>
      </c>
      <c r="E159" s="12" t="s">
        <v>199</v>
      </c>
      <c r="F159" s="19" t="s">
        <v>127</v>
      </c>
      <c r="G159" s="15">
        <v>1</v>
      </c>
      <c r="H159" s="15">
        <f>합산자재!H24</f>
        <v>48521</v>
      </c>
      <c r="I159" s="36">
        <f>IF(G159*H159&lt;&gt;0, TRUNC(G159*H159, 1), "")</f>
        <v>48521</v>
      </c>
      <c r="J159" s="15">
        <v>1</v>
      </c>
      <c r="K159" s="15">
        <f>합산자재!I24</f>
        <v>0</v>
      </c>
      <c r="L159" s="36" t="str">
        <f>IF(G159*K159&lt;&gt;0, TRUNC(G159*K159, 1), "")</f>
        <v/>
      </c>
      <c r="M159" s="15">
        <f>합산자재!J24</f>
        <v>0</v>
      </c>
      <c r="N159" s="36" t="str">
        <f>IF(G159*M159&lt;&gt;0, TRUNC(G159*M159, 1), "")</f>
        <v/>
      </c>
      <c r="O159" s="15">
        <f>IF((H159+K159+M159)=0, "", (H159+K159+M159))</f>
        <v>48521</v>
      </c>
      <c r="P159" s="15">
        <f>IF(SUM(I159,L159,N159)&lt;&gt;0,SUM(I159,L159,N159),"")</f>
        <v>48521</v>
      </c>
      <c r="Q159" s="12"/>
    </row>
    <row r="160" spans="1:31" ht="23.25" customHeight="1">
      <c r="A160" s="13" t="s">
        <v>317</v>
      </c>
      <c r="B160" s="13" t="s">
        <v>470</v>
      </c>
      <c r="C160" s="1" t="s">
        <v>264</v>
      </c>
      <c r="D160" s="12" t="s">
        <v>265</v>
      </c>
      <c r="E160" s="12" t="s">
        <v>266</v>
      </c>
      <c r="F160" s="19" t="s">
        <v>267</v>
      </c>
      <c r="G160" s="15">
        <f>일위노임!G73</f>
        <v>0.2</v>
      </c>
      <c r="H160" s="15">
        <f>합산자재!H43</f>
        <v>0</v>
      </c>
      <c r="I160" s="36" t="str">
        <f>IF(G160*H160&lt;&gt;0, TRUNC(G160*H160, 1), "")</f>
        <v/>
      </c>
      <c r="J160" s="15">
        <v>0.2</v>
      </c>
      <c r="K160" s="15">
        <f>합산자재!I43</f>
        <v>270251</v>
      </c>
      <c r="L160" s="36">
        <f>IF(G160*K160&lt;&gt;0, TRUNC(G160*K160, 1), "")</f>
        <v>54050.2</v>
      </c>
      <c r="M160" s="15">
        <f>합산자재!J43</f>
        <v>0</v>
      </c>
      <c r="N160" s="36" t="str">
        <f>IF(G160*M160&lt;&gt;0, TRUNC(G160*M160, 1), "")</f>
        <v/>
      </c>
      <c r="O160" s="15">
        <f>IF((H160+K160+M160)=0, "", (H160+K160+M160))</f>
        <v>270251</v>
      </c>
      <c r="P160" s="15">
        <f>IF(SUM(I160,L160,N160)&lt;&gt;0,SUM(I160,L160,N160),"")</f>
        <v>54050.2</v>
      </c>
      <c r="Q160" s="12"/>
      <c r="AE160" s="2">
        <f>L160</f>
        <v>54050.2</v>
      </c>
    </row>
    <row r="161" spans="1:31" ht="23.25" customHeight="1">
      <c r="A161" s="13" t="s">
        <v>490</v>
      </c>
      <c r="B161" s="13" t="s">
        <v>470</v>
      </c>
      <c r="C161" s="1" t="s">
        <v>491</v>
      </c>
      <c r="D161" s="12" t="s">
        <v>492</v>
      </c>
      <c r="E161" s="12" t="s">
        <v>493</v>
      </c>
      <c r="F161" s="19" t="s">
        <v>332</v>
      </c>
      <c r="G161" s="15">
        <v>1</v>
      </c>
      <c r="H161" s="15">
        <f>IF(TRUNC((AD162+AC162)/$AE$3,1)*$AE$3-AD162 &lt;0, AC162, TRUNC((AD162+AC162)/$AE$3,1)*$AE$3-AD162)</f>
        <v>1621.5</v>
      </c>
      <c r="I161" s="36">
        <f>H161</f>
        <v>1621.5</v>
      </c>
      <c r="J161" s="15">
        <v>1</v>
      </c>
      <c r="K161" s="15"/>
      <c r="L161" s="36" t="str">
        <f>IF(G161*K161&lt;&gt;0, TRUNC(G161*K161, 1), "")</f>
        <v/>
      </c>
      <c r="M161" s="15"/>
      <c r="N161" s="36" t="str">
        <f>IF(G161*M161&lt;&gt;0, TRUNC(G161*M161, 1), "")</f>
        <v/>
      </c>
      <c r="O161" s="15">
        <f>IF((H161+K161+M161)=0, "", (H161+K161+M161))</f>
        <v>1621.5</v>
      </c>
      <c r="P161" s="15">
        <f>IF(SUM(I161,L161,N161)&lt;&gt;0,SUM(I161,L161,N161),"")</f>
        <v>1621.5</v>
      </c>
      <c r="Q161" s="12"/>
    </row>
    <row r="162" spans="1:31" ht="23.25" customHeight="1">
      <c r="B162" s="13" t="s">
        <v>486</v>
      </c>
      <c r="D162" s="12" t="s">
        <v>487</v>
      </c>
      <c r="E162" s="12"/>
      <c r="F162" s="19"/>
      <c r="G162" s="15"/>
      <c r="H162" s="15"/>
      <c r="I162" s="36">
        <f>TRUNC(SUM(I158:I161))</f>
        <v>50142</v>
      </c>
      <c r="J162" s="15"/>
      <c r="K162" s="15"/>
      <c r="L162" s="36">
        <f>TRUNC(SUM(L158:L161))</f>
        <v>54050</v>
      </c>
      <c r="M162" s="15"/>
      <c r="N162" s="36">
        <f>TRUNC(SUM(N158:N161))</f>
        <v>0</v>
      </c>
      <c r="O162" s="15" t="str">
        <f>IF((H162+K162+M162)=0, "", (H162+K162+M162))</f>
        <v/>
      </c>
      <c r="P162" s="15">
        <f>IF(SUM(I162,L162,N162)&lt;&gt;0,SUM(I162,L162,N162),"")</f>
        <v>104192</v>
      </c>
      <c r="Q162" s="12"/>
      <c r="AC162" s="2">
        <f>TRUNC(AE162*옵션!$B$36/100,1)</f>
        <v>1621.5</v>
      </c>
      <c r="AD162" s="2">
        <f>TRUNC(SUM(L158:L160))</f>
        <v>54050</v>
      </c>
      <c r="AE162" s="2">
        <f>TRUNC(SUM(AE158:AE161))</f>
        <v>54050</v>
      </c>
    </row>
    <row r="163" spans="1:31" ht="23.25" customHeight="1">
      <c r="D163" s="12"/>
      <c r="E163" s="12"/>
      <c r="F163" s="19"/>
      <c r="G163" s="15"/>
      <c r="H163" s="15"/>
      <c r="I163" s="36"/>
      <c r="J163" s="15"/>
      <c r="K163" s="15"/>
      <c r="L163" s="36"/>
      <c r="M163" s="15"/>
      <c r="N163" s="36"/>
      <c r="O163" s="15"/>
      <c r="P163" s="15"/>
      <c r="Q163" s="12"/>
    </row>
    <row r="164" spans="1:31" ht="23.25" customHeight="1">
      <c r="A164" s="13" t="s">
        <v>578</v>
      </c>
      <c r="B164" s="13" t="s">
        <v>506</v>
      </c>
      <c r="C164" s="1" t="s">
        <v>579</v>
      </c>
      <c r="D164" s="177" t="s">
        <v>577</v>
      </c>
      <c r="E164" s="179"/>
      <c r="F164" s="19"/>
      <c r="G164" s="15"/>
      <c r="H164" s="15"/>
      <c r="I164" s="36"/>
      <c r="J164" s="15"/>
      <c r="K164" s="15"/>
      <c r="L164" s="36"/>
      <c r="M164" s="15"/>
      <c r="N164" s="36"/>
      <c r="O164" s="15"/>
      <c r="P164" s="15"/>
      <c r="Q164" s="12"/>
    </row>
    <row r="165" spans="1:31" ht="23.25" customHeight="1">
      <c r="A165" s="13" t="s">
        <v>298</v>
      </c>
      <c r="B165" s="13" t="s">
        <v>473</v>
      </c>
      <c r="C165" s="1" t="s">
        <v>200</v>
      </c>
      <c r="D165" s="12" t="s">
        <v>201</v>
      </c>
      <c r="E165" s="12" t="s">
        <v>202</v>
      </c>
      <c r="F165" s="19" t="s">
        <v>127</v>
      </c>
      <c r="G165" s="15">
        <v>1</v>
      </c>
      <c r="H165" s="15">
        <f>합산자재!H25</f>
        <v>100000</v>
      </c>
      <c r="I165" s="36">
        <f>IF(G165*H165&lt;&gt;0, TRUNC(G165*H165, 1), "")</f>
        <v>100000</v>
      </c>
      <c r="J165" s="15">
        <v>1</v>
      </c>
      <c r="K165" s="15">
        <f>합산자재!I25</f>
        <v>0</v>
      </c>
      <c r="L165" s="36" t="str">
        <f>IF(G165*K165&lt;&gt;0, TRUNC(G165*K165, 1), "")</f>
        <v/>
      </c>
      <c r="M165" s="15">
        <f>합산자재!J25</f>
        <v>0</v>
      </c>
      <c r="N165" s="36" t="str">
        <f>IF(G165*M165&lt;&gt;0, TRUNC(G165*M165, 1), "")</f>
        <v/>
      </c>
      <c r="O165" s="15">
        <f>IF((H165+K165+M165)=0, "", (H165+K165+M165))</f>
        <v>100000</v>
      </c>
      <c r="P165" s="15">
        <f>IF(SUM(I165,L165,N165)&lt;&gt;0,SUM(I165,L165,N165),"")</f>
        <v>100000</v>
      </c>
      <c r="Q165" s="12"/>
    </row>
    <row r="166" spans="1:31" ht="23.25" customHeight="1">
      <c r="A166" s="13" t="s">
        <v>317</v>
      </c>
      <c r="B166" s="13" t="s">
        <v>473</v>
      </c>
      <c r="C166" s="1" t="s">
        <v>264</v>
      </c>
      <c r="D166" s="12" t="s">
        <v>265</v>
      </c>
      <c r="E166" s="12" t="s">
        <v>266</v>
      </c>
      <c r="F166" s="19" t="s">
        <v>267</v>
      </c>
      <c r="G166" s="15">
        <f>일위노임!G76</f>
        <v>0.2</v>
      </c>
      <c r="H166" s="15">
        <f>합산자재!H43</f>
        <v>0</v>
      </c>
      <c r="I166" s="36" t="str">
        <f>IF(G166*H166&lt;&gt;0, TRUNC(G166*H166, 1), "")</f>
        <v/>
      </c>
      <c r="J166" s="15">
        <v>0.2</v>
      </c>
      <c r="K166" s="15">
        <f>합산자재!I43</f>
        <v>270251</v>
      </c>
      <c r="L166" s="36">
        <f>IF(G166*K166&lt;&gt;0, TRUNC(G166*K166, 1), "")</f>
        <v>54050.2</v>
      </c>
      <c r="M166" s="15">
        <f>합산자재!J43</f>
        <v>0</v>
      </c>
      <c r="N166" s="36" t="str">
        <f>IF(G166*M166&lt;&gt;0, TRUNC(G166*M166, 1), "")</f>
        <v/>
      </c>
      <c r="O166" s="15">
        <f>IF((H166+K166+M166)=0, "", (H166+K166+M166))</f>
        <v>270251</v>
      </c>
      <c r="P166" s="15">
        <f>IF(SUM(I166,L166,N166)&lt;&gt;0,SUM(I166,L166,N166),"")</f>
        <v>54050.2</v>
      </c>
      <c r="Q166" s="12"/>
      <c r="AE166" s="2">
        <f>L166</f>
        <v>54050.2</v>
      </c>
    </row>
    <row r="167" spans="1:31" ht="23.25" customHeight="1">
      <c r="A167" s="13" t="s">
        <v>490</v>
      </c>
      <c r="B167" s="13" t="s">
        <v>473</v>
      </c>
      <c r="C167" s="1" t="s">
        <v>491</v>
      </c>
      <c r="D167" s="12" t="s">
        <v>492</v>
      </c>
      <c r="E167" s="12" t="s">
        <v>493</v>
      </c>
      <c r="F167" s="19" t="s">
        <v>332</v>
      </c>
      <c r="G167" s="15">
        <v>1</v>
      </c>
      <c r="H167" s="15">
        <f>IF(TRUNC((AD168+AC168)/$AE$3,1)*$AE$3-AD168 &lt;0, AC168, TRUNC((AD168+AC168)/$AE$3,1)*$AE$3-AD168)</f>
        <v>1621.5</v>
      </c>
      <c r="I167" s="36">
        <f>H167</f>
        <v>1621.5</v>
      </c>
      <c r="J167" s="15">
        <v>1</v>
      </c>
      <c r="K167" s="15"/>
      <c r="L167" s="36" t="str">
        <f>IF(G167*K167&lt;&gt;0, TRUNC(G167*K167, 1), "")</f>
        <v/>
      </c>
      <c r="M167" s="15"/>
      <c r="N167" s="36" t="str">
        <f>IF(G167*M167&lt;&gt;0, TRUNC(G167*M167, 1), "")</f>
        <v/>
      </c>
      <c r="O167" s="15">
        <f>IF((H167+K167+M167)=0, "", (H167+K167+M167))</f>
        <v>1621.5</v>
      </c>
      <c r="P167" s="15">
        <f>IF(SUM(I167,L167,N167)&lt;&gt;0,SUM(I167,L167,N167),"")</f>
        <v>1621.5</v>
      </c>
      <c r="Q167" s="12"/>
    </row>
    <row r="168" spans="1:31" ht="23.25" customHeight="1">
      <c r="B168" s="13" t="s">
        <v>486</v>
      </c>
      <c r="D168" s="12" t="s">
        <v>487</v>
      </c>
      <c r="E168" s="12"/>
      <c r="F168" s="19"/>
      <c r="G168" s="15"/>
      <c r="H168" s="15"/>
      <c r="I168" s="36">
        <f>TRUNC(SUM(I164:I167))</f>
        <v>101621</v>
      </c>
      <c r="J168" s="15"/>
      <c r="K168" s="15"/>
      <c r="L168" s="36">
        <f>TRUNC(SUM(L164:L167))</f>
        <v>54050</v>
      </c>
      <c r="M168" s="15"/>
      <c r="N168" s="36">
        <f>TRUNC(SUM(N164:N167))</f>
        <v>0</v>
      </c>
      <c r="O168" s="15" t="str">
        <f>IF((H168+K168+M168)=0, "", (H168+K168+M168))</f>
        <v/>
      </c>
      <c r="P168" s="15">
        <f>IF(SUM(I168,L168,N168)&lt;&gt;0,SUM(I168,L168,N168),"")</f>
        <v>155671</v>
      </c>
      <c r="Q168" s="12"/>
      <c r="AC168" s="2">
        <f>TRUNC(AE168*옵션!$B$36/100,1)</f>
        <v>1621.5</v>
      </c>
      <c r="AD168" s="2">
        <f>TRUNC(SUM(L164:L166))</f>
        <v>54050</v>
      </c>
      <c r="AE168" s="2">
        <f>TRUNC(SUM(AE164:AE167))</f>
        <v>54050</v>
      </c>
    </row>
    <row r="169" spans="1:31" ht="23.25" customHeight="1">
      <c r="D169" s="12"/>
      <c r="E169" s="12"/>
      <c r="F169" s="19"/>
      <c r="G169" s="15"/>
      <c r="H169" s="15"/>
      <c r="I169" s="36"/>
      <c r="J169" s="15"/>
      <c r="K169" s="15"/>
      <c r="L169" s="36"/>
      <c r="M169" s="15"/>
      <c r="N169" s="36"/>
      <c r="O169" s="15"/>
      <c r="P169" s="15"/>
      <c r="Q169" s="12"/>
    </row>
    <row r="170" spans="1:31" ht="23.25" customHeight="1">
      <c r="A170" s="13" t="s">
        <v>581</v>
      </c>
      <c r="B170" s="13" t="s">
        <v>506</v>
      </c>
      <c r="C170" s="1" t="s">
        <v>582</v>
      </c>
      <c r="D170" s="177" t="s">
        <v>580</v>
      </c>
      <c r="E170" s="179"/>
      <c r="F170" s="19"/>
      <c r="G170" s="15"/>
      <c r="H170" s="15"/>
      <c r="I170" s="36"/>
      <c r="J170" s="15"/>
      <c r="K170" s="15"/>
      <c r="L170" s="36"/>
      <c r="M170" s="15"/>
      <c r="N170" s="36"/>
      <c r="O170" s="15"/>
      <c r="P170" s="15"/>
      <c r="Q170" s="12"/>
    </row>
    <row r="171" spans="1:31" ht="23.25" customHeight="1">
      <c r="A171" s="13" t="s">
        <v>299</v>
      </c>
      <c r="B171" s="13" t="s">
        <v>476</v>
      </c>
      <c r="C171" s="1" t="s">
        <v>204</v>
      </c>
      <c r="D171" s="12" t="s">
        <v>205</v>
      </c>
      <c r="E171" s="12" t="s">
        <v>206</v>
      </c>
      <c r="F171" s="19" t="s">
        <v>207</v>
      </c>
      <c r="G171" s="15">
        <v>1</v>
      </c>
      <c r="H171" s="15">
        <f>합산자재!H26</f>
        <v>100000</v>
      </c>
      <c r="I171" s="36">
        <f>IF(G171*H171&lt;&gt;0, TRUNC(G171*H171, 1), "")</f>
        <v>100000</v>
      </c>
      <c r="J171" s="15">
        <v>1</v>
      </c>
      <c r="K171" s="15">
        <f>합산자재!I26</f>
        <v>0</v>
      </c>
      <c r="L171" s="36" t="str">
        <f>IF(G171*K171&lt;&gt;0, TRUNC(G171*K171, 1), "")</f>
        <v/>
      </c>
      <c r="M171" s="15">
        <f>합산자재!J26</f>
        <v>0</v>
      </c>
      <c r="N171" s="36" t="str">
        <f>IF(G171*M171&lt;&gt;0, TRUNC(G171*M171, 1), "")</f>
        <v/>
      </c>
      <c r="O171" s="15">
        <f>IF((H171+K171+M171)=0, "", (H171+K171+M171))</f>
        <v>100000</v>
      </c>
      <c r="P171" s="15">
        <f>IF(SUM(I171,L171,N171)&lt;&gt;0,SUM(I171,L171,N171),"")</f>
        <v>100000</v>
      </c>
      <c r="Q171" s="12"/>
    </row>
    <row r="172" spans="1:31" ht="23.25" customHeight="1">
      <c r="A172" s="13" t="s">
        <v>317</v>
      </c>
      <c r="B172" s="13" t="s">
        <v>476</v>
      </c>
      <c r="C172" s="1" t="s">
        <v>264</v>
      </c>
      <c r="D172" s="12" t="s">
        <v>265</v>
      </c>
      <c r="E172" s="12" t="s">
        <v>266</v>
      </c>
      <c r="F172" s="19" t="s">
        <v>267</v>
      </c>
      <c r="G172" s="15">
        <f>일위노임!G79</f>
        <v>0.96</v>
      </c>
      <c r="H172" s="15">
        <f>합산자재!H43</f>
        <v>0</v>
      </c>
      <c r="I172" s="36" t="str">
        <f>IF(G172*H172&lt;&gt;0, TRUNC(G172*H172, 1), "")</f>
        <v/>
      </c>
      <c r="J172" s="15">
        <v>0.96</v>
      </c>
      <c r="K172" s="15">
        <f>합산자재!I43</f>
        <v>270251</v>
      </c>
      <c r="L172" s="36">
        <f>IF(G172*K172&lt;&gt;0, TRUNC(G172*K172, 1), "")</f>
        <v>259440.9</v>
      </c>
      <c r="M172" s="15">
        <f>합산자재!J43</f>
        <v>0</v>
      </c>
      <c r="N172" s="36" t="str">
        <f>IF(G172*M172&lt;&gt;0, TRUNC(G172*M172, 1), "")</f>
        <v/>
      </c>
      <c r="O172" s="15">
        <f>IF((H172+K172+M172)=0, "", (H172+K172+M172))</f>
        <v>270251</v>
      </c>
      <c r="P172" s="15">
        <f>IF(SUM(I172,L172,N172)&lt;&gt;0,SUM(I172,L172,N172),"")</f>
        <v>259440.9</v>
      </c>
      <c r="Q172" s="12"/>
      <c r="AE172" s="2">
        <f>L172</f>
        <v>259440.9</v>
      </c>
    </row>
    <row r="173" spans="1:31" ht="23.25" customHeight="1">
      <c r="A173" s="13" t="s">
        <v>490</v>
      </c>
      <c r="B173" s="13" t="s">
        <v>476</v>
      </c>
      <c r="C173" s="1" t="s">
        <v>491</v>
      </c>
      <c r="D173" s="12" t="s">
        <v>492</v>
      </c>
      <c r="E173" s="12" t="s">
        <v>493</v>
      </c>
      <c r="F173" s="19" t="s">
        <v>332</v>
      </c>
      <c r="G173" s="15">
        <v>1</v>
      </c>
      <c r="H173" s="15">
        <f>IF(TRUNC((AD174+AC174)/$AE$3,1)*$AE$3-AD174 &lt;0, AC174, TRUNC((AD174+AC174)/$AE$3,1)*$AE$3-AD174)</f>
        <v>7783.2000000000116</v>
      </c>
      <c r="I173" s="36">
        <f>H173</f>
        <v>7783.2000000000116</v>
      </c>
      <c r="J173" s="15">
        <v>1</v>
      </c>
      <c r="K173" s="15"/>
      <c r="L173" s="36" t="str">
        <f>IF(G173*K173&lt;&gt;0, TRUNC(G173*K173, 1), "")</f>
        <v/>
      </c>
      <c r="M173" s="15"/>
      <c r="N173" s="36" t="str">
        <f>IF(G173*M173&lt;&gt;0, TRUNC(G173*M173, 1), "")</f>
        <v/>
      </c>
      <c r="O173" s="15">
        <f>IF((H173+K173+M173)=0, "", (H173+K173+M173))</f>
        <v>7783.2000000000116</v>
      </c>
      <c r="P173" s="15">
        <f>IF(SUM(I173,L173,N173)&lt;&gt;0,SUM(I173,L173,N173),"")</f>
        <v>7783.2000000000116</v>
      </c>
      <c r="Q173" s="12"/>
    </row>
    <row r="174" spans="1:31" ht="23.25" customHeight="1">
      <c r="B174" s="13" t="s">
        <v>486</v>
      </c>
      <c r="D174" s="12" t="s">
        <v>487</v>
      </c>
      <c r="E174" s="12"/>
      <c r="F174" s="19"/>
      <c r="G174" s="15"/>
      <c r="H174" s="15"/>
      <c r="I174" s="36">
        <f>TRUNC(SUM(I170:I173))</f>
        <v>107783</v>
      </c>
      <c r="J174" s="15"/>
      <c r="K174" s="15"/>
      <c r="L174" s="36">
        <f>TRUNC(SUM(L170:L173))</f>
        <v>259440</v>
      </c>
      <c r="M174" s="15"/>
      <c r="N174" s="36">
        <f>TRUNC(SUM(N170:N173))</f>
        <v>0</v>
      </c>
      <c r="O174" s="15" t="str">
        <f>IF((H174+K174+M174)=0, "", (H174+K174+M174))</f>
        <v/>
      </c>
      <c r="P174" s="15">
        <f>IF(SUM(I174,L174,N174)&lt;&gt;0,SUM(I174,L174,N174),"")</f>
        <v>367223</v>
      </c>
      <c r="Q174" s="12"/>
      <c r="AC174" s="2">
        <f>TRUNC(AE174*옵션!$B$36/100,1)</f>
        <v>7783.2</v>
      </c>
      <c r="AD174" s="2">
        <f>TRUNC(SUM(L170:L172))</f>
        <v>259440</v>
      </c>
      <c r="AE174" s="2">
        <f>TRUNC(SUM(AE170:AE173))</f>
        <v>259440</v>
      </c>
    </row>
    <row r="175" spans="1:31" ht="23.25" customHeight="1">
      <c r="D175" s="12"/>
      <c r="E175" s="12"/>
      <c r="F175" s="19"/>
      <c r="G175" s="15"/>
      <c r="H175" s="15"/>
      <c r="I175" s="36"/>
      <c r="J175" s="15"/>
      <c r="K175" s="15"/>
      <c r="L175" s="36"/>
      <c r="M175" s="15"/>
      <c r="N175" s="36"/>
      <c r="O175" s="15"/>
      <c r="P175" s="15"/>
      <c r="Q175" s="12"/>
    </row>
    <row r="176" spans="1:31" ht="23.25" customHeight="1">
      <c r="A176" s="13" t="s">
        <v>584</v>
      </c>
      <c r="B176" s="13" t="s">
        <v>506</v>
      </c>
      <c r="C176" s="1" t="s">
        <v>585</v>
      </c>
      <c r="D176" s="177" t="s">
        <v>583</v>
      </c>
      <c r="E176" s="179"/>
      <c r="F176" s="19"/>
      <c r="G176" s="15"/>
      <c r="H176" s="15"/>
      <c r="I176" s="36"/>
      <c r="J176" s="15"/>
      <c r="K176" s="15"/>
      <c r="L176" s="36"/>
      <c r="M176" s="15"/>
      <c r="N176" s="36"/>
      <c r="O176" s="15"/>
      <c r="P176" s="15"/>
      <c r="Q176" s="12"/>
    </row>
    <row r="177" spans="1:31" ht="23.25" customHeight="1">
      <c r="A177" s="13" t="s">
        <v>313</v>
      </c>
      <c r="B177" s="13" t="s">
        <v>479</v>
      </c>
      <c r="C177" s="1" t="s">
        <v>248</v>
      </c>
      <c r="D177" s="12" t="s">
        <v>253</v>
      </c>
      <c r="E177" s="12" t="s">
        <v>254</v>
      </c>
      <c r="F177" s="19" t="s">
        <v>251</v>
      </c>
      <c r="G177" s="15">
        <v>1</v>
      </c>
      <c r="H177" s="15">
        <f>합산자재!H40</f>
        <v>3300000</v>
      </c>
      <c r="I177" s="36">
        <f>IF(G177*H177&lt;&gt;0, TRUNC(G177*H177, 1), "")</f>
        <v>3300000</v>
      </c>
      <c r="J177" s="15">
        <v>1</v>
      </c>
      <c r="K177" s="15">
        <f>합산자재!I40</f>
        <v>0</v>
      </c>
      <c r="L177" s="36" t="str">
        <f>IF(G177*K177&lt;&gt;0, TRUNC(G177*K177, 1), "")</f>
        <v/>
      </c>
      <c r="M177" s="15">
        <f>합산자재!J40</f>
        <v>0</v>
      </c>
      <c r="N177" s="36" t="str">
        <f>IF(G177*M177&lt;&gt;0, TRUNC(G177*M177, 1), "")</f>
        <v/>
      </c>
      <c r="O177" s="15">
        <f>IF((H177+K177+M177)=0, "", (H177+K177+M177))</f>
        <v>3300000</v>
      </c>
      <c r="P177" s="15">
        <f>IF(SUM(I177,L177,N177)&lt;&gt;0,SUM(I177,L177,N177),"")</f>
        <v>3300000</v>
      </c>
      <c r="Q177" s="12"/>
    </row>
    <row r="178" spans="1:31" ht="23.25" customHeight="1">
      <c r="A178" s="13" t="s">
        <v>317</v>
      </c>
      <c r="B178" s="13" t="s">
        <v>479</v>
      </c>
      <c r="C178" s="1" t="s">
        <v>264</v>
      </c>
      <c r="D178" s="12" t="s">
        <v>265</v>
      </c>
      <c r="E178" s="12" t="s">
        <v>266</v>
      </c>
      <c r="F178" s="19" t="s">
        <v>267</v>
      </c>
      <c r="G178" s="15">
        <f>일위노임!G82</f>
        <v>24</v>
      </c>
      <c r="H178" s="15">
        <f>합산자재!H43</f>
        <v>0</v>
      </c>
      <c r="I178" s="36" t="str">
        <f>IF(G178*H178&lt;&gt;0, TRUNC(G178*H178, 1), "")</f>
        <v/>
      </c>
      <c r="J178" s="15">
        <v>24</v>
      </c>
      <c r="K178" s="15">
        <f>합산자재!I43</f>
        <v>270251</v>
      </c>
      <c r="L178" s="36">
        <f>IF(G178*K178&lt;&gt;0, TRUNC(G178*K178, 1), "")</f>
        <v>6486024</v>
      </c>
      <c r="M178" s="15">
        <f>합산자재!J43</f>
        <v>0</v>
      </c>
      <c r="N178" s="36" t="str">
        <f>IF(G178*M178&lt;&gt;0, TRUNC(G178*M178, 1), "")</f>
        <v/>
      </c>
      <c r="O178" s="15">
        <f>IF((H178+K178+M178)=0, "", (H178+K178+M178))</f>
        <v>270251</v>
      </c>
      <c r="P178" s="15">
        <f>IF(SUM(I178,L178,N178)&lt;&gt;0,SUM(I178,L178,N178),"")</f>
        <v>6486024</v>
      </c>
      <c r="Q178" s="12"/>
      <c r="AE178" s="2">
        <f>L178</f>
        <v>6486024</v>
      </c>
    </row>
    <row r="179" spans="1:31" ht="23.25" customHeight="1">
      <c r="A179" s="13" t="s">
        <v>490</v>
      </c>
      <c r="B179" s="13" t="s">
        <v>479</v>
      </c>
      <c r="C179" s="1" t="s">
        <v>491</v>
      </c>
      <c r="D179" s="12" t="s">
        <v>492</v>
      </c>
      <c r="E179" s="12" t="s">
        <v>493</v>
      </c>
      <c r="F179" s="19" t="s">
        <v>332</v>
      </c>
      <c r="G179" s="15">
        <v>1</v>
      </c>
      <c r="H179" s="15">
        <f>IF(TRUNC((AD180+AC180)/$AE$3,1)*$AE$3-AD180 &lt;0, AC180, TRUNC((AD180+AC180)/$AE$3,1)*$AE$3-AD180)</f>
        <v>194580.70000000019</v>
      </c>
      <c r="I179" s="36">
        <f>H179</f>
        <v>194580.70000000019</v>
      </c>
      <c r="J179" s="15">
        <v>1</v>
      </c>
      <c r="K179" s="15"/>
      <c r="L179" s="36" t="str">
        <f>IF(G179*K179&lt;&gt;0, TRUNC(G179*K179, 1), "")</f>
        <v/>
      </c>
      <c r="M179" s="15"/>
      <c r="N179" s="36" t="str">
        <f>IF(G179*M179&lt;&gt;0, TRUNC(G179*M179, 1), "")</f>
        <v/>
      </c>
      <c r="O179" s="15">
        <f>IF((H179+K179+M179)=0, "", (H179+K179+M179))</f>
        <v>194580.70000000019</v>
      </c>
      <c r="P179" s="15">
        <f>IF(SUM(I179,L179,N179)&lt;&gt;0,SUM(I179,L179,N179),"")</f>
        <v>194580.70000000019</v>
      </c>
      <c r="Q179" s="12"/>
    </row>
    <row r="180" spans="1:31" ht="23.25" customHeight="1">
      <c r="B180" s="13" t="s">
        <v>486</v>
      </c>
      <c r="D180" s="12" t="s">
        <v>487</v>
      </c>
      <c r="E180" s="12"/>
      <c r="F180" s="19"/>
      <c r="G180" s="15"/>
      <c r="H180" s="15"/>
      <c r="I180" s="36">
        <f>TRUNC(SUM(I176:I179))</f>
        <v>3494580</v>
      </c>
      <c r="J180" s="15"/>
      <c r="K180" s="15"/>
      <c r="L180" s="36">
        <f>TRUNC(SUM(L176:L179))</f>
        <v>6486024</v>
      </c>
      <c r="M180" s="15"/>
      <c r="N180" s="36">
        <f>TRUNC(SUM(N176:N179))</f>
        <v>0</v>
      </c>
      <c r="O180" s="15" t="str">
        <f>IF((H180+K180+M180)=0, "", (H180+K180+M180))</f>
        <v/>
      </c>
      <c r="P180" s="15">
        <f>IF(SUM(I180,L180,N180)&lt;&gt;0,SUM(I180,L180,N180),"")</f>
        <v>9980604</v>
      </c>
      <c r="Q180" s="12"/>
      <c r="AC180" s="2">
        <f>TRUNC(AE180*옵션!$B$36/100,1)</f>
        <v>194580.7</v>
      </c>
      <c r="AD180" s="2">
        <f>TRUNC(SUM(L176:L178))</f>
        <v>6486024</v>
      </c>
      <c r="AE180" s="2">
        <f>TRUNC(SUM(AE176:AE179))</f>
        <v>6486024</v>
      </c>
    </row>
    <row r="181" spans="1:31" ht="23.25" customHeight="1">
      <c r="D181" s="12"/>
      <c r="E181" s="12"/>
      <c r="F181" s="19"/>
      <c r="G181" s="15"/>
      <c r="H181" s="15"/>
      <c r="I181" s="36"/>
      <c r="J181" s="15"/>
      <c r="K181" s="15"/>
      <c r="L181" s="36"/>
      <c r="M181" s="15"/>
      <c r="N181" s="36"/>
      <c r="O181" s="15"/>
      <c r="P181" s="15"/>
      <c r="Q181" s="12"/>
    </row>
    <row r="182" spans="1:31" ht="23.25" customHeight="1">
      <c r="A182" s="13" t="s">
        <v>587</v>
      </c>
      <c r="B182" s="13" t="s">
        <v>506</v>
      </c>
      <c r="C182" s="1" t="s">
        <v>588</v>
      </c>
      <c r="D182" s="177" t="s">
        <v>586</v>
      </c>
      <c r="E182" s="179"/>
      <c r="F182" s="19"/>
      <c r="G182" s="15"/>
      <c r="H182" s="15"/>
      <c r="I182" s="36"/>
      <c r="J182" s="15"/>
      <c r="K182" s="15"/>
      <c r="L182" s="36"/>
      <c r="M182" s="15"/>
      <c r="N182" s="36"/>
      <c r="O182" s="15"/>
      <c r="P182" s="15"/>
      <c r="Q182" s="12"/>
    </row>
    <row r="183" spans="1:31" ht="23.25" customHeight="1">
      <c r="A183" s="13" t="s">
        <v>311</v>
      </c>
      <c r="B183" s="13" t="s">
        <v>482</v>
      </c>
      <c r="C183" s="1" t="s">
        <v>248</v>
      </c>
      <c r="D183" s="12" t="s">
        <v>249</v>
      </c>
      <c r="E183" s="12" t="s">
        <v>250</v>
      </c>
      <c r="F183" s="19" t="s">
        <v>251</v>
      </c>
      <c r="G183" s="15">
        <v>1</v>
      </c>
      <c r="H183" s="15">
        <f>합산자재!H38</f>
        <v>0</v>
      </c>
      <c r="I183" s="36" t="str">
        <f>IF(G183*H183&lt;&gt;0, TRUNC(G183*H183, 1), "")</f>
        <v/>
      </c>
      <c r="J183" s="15">
        <v>1</v>
      </c>
      <c r="K183" s="15">
        <f>합산자재!I38</f>
        <v>0</v>
      </c>
      <c r="L183" s="36" t="str">
        <f>IF(G183*K183&lt;&gt;0, TRUNC(G183*K183, 1), "")</f>
        <v/>
      </c>
      <c r="M183" s="15">
        <f>합산자재!J38</f>
        <v>0</v>
      </c>
      <c r="N183" s="36" t="str">
        <f>IF(G183*M183&lt;&gt;0, TRUNC(G183*M183, 1), "")</f>
        <v/>
      </c>
      <c r="O183" s="15" t="str">
        <f>IF((H183+K183+M183)=0, "", (H183+K183+M183))</f>
        <v/>
      </c>
      <c r="P183" s="15" t="str">
        <f>IF(SUM(I183,L183,N183)&lt;&gt;0,SUM(I183,L183,N183),"")</f>
        <v/>
      </c>
      <c r="Q183" s="12"/>
    </row>
    <row r="184" spans="1:31" ht="23.25" customHeight="1">
      <c r="A184" s="13" t="s">
        <v>317</v>
      </c>
      <c r="B184" s="13" t="s">
        <v>482</v>
      </c>
      <c r="C184" s="1" t="s">
        <v>264</v>
      </c>
      <c r="D184" s="12" t="s">
        <v>265</v>
      </c>
      <c r="E184" s="12" t="s">
        <v>266</v>
      </c>
      <c r="F184" s="19" t="s">
        <v>267</v>
      </c>
      <c r="G184" s="15">
        <f>일위노임!G85</f>
        <v>2.7</v>
      </c>
      <c r="H184" s="15">
        <f>합산자재!H43</f>
        <v>0</v>
      </c>
      <c r="I184" s="36" t="str">
        <f>IF(G184*H184&lt;&gt;0, TRUNC(G184*H184, 1), "")</f>
        <v/>
      </c>
      <c r="J184" s="15">
        <v>2.7</v>
      </c>
      <c r="K184" s="15">
        <f>합산자재!I43</f>
        <v>270251</v>
      </c>
      <c r="L184" s="36">
        <f>IF(G184*K184&lt;&gt;0, TRUNC(G184*K184, 1), "")</f>
        <v>729677.7</v>
      </c>
      <c r="M184" s="15">
        <f>합산자재!J43</f>
        <v>0</v>
      </c>
      <c r="N184" s="36" t="str">
        <f>IF(G184*M184&lt;&gt;0, TRUNC(G184*M184, 1), "")</f>
        <v/>
      </c>
      <c r="O184" s="15">
        <f>IF((H184+K184+M184)=0, "", (H184+K184+M184))</f>
        <v>270251</v>
      </c>
      <c r="P184" s="15">
        <f>IF(SUM(I184,L184,N184)&lt;&gt;0,SUM(I184,L184,N184),"")</f>
        <v>729677.7</v>
      </c>
      <c r="Q184" s="12"/>
      <c r="AE184" s="2">
        <f>L184</f>
        <v>729677.7</v>
      </c>
    </row>
    <row r="185" spans="1:31" ht="23.25" customHeight="1">
      <c r="A185" s="13" t="s">
        <v>490</v>
      </c>
      <c r="B185" s="13" t="s">
        <v>482</v>
      </c>
      <c r="C185" s="1" t="s">
        <v>491</v>
      </c>
      <c r="D185" s="12" t="s">
        <v>492</v>
      </c>
      <c r="E185" s="12" t="s">
        <v>493</v>
      </c>
      <c r="F185" s="19" t="s">
        <v>332</v>
      </c>
      <c r="G185" s="15">
        <v>1</v>
      </c>
      <c r="H185" s="15">
        <f>IF(TRUNC((AD186+AC186)/$AE$3,1)*$AE$3-AD186 &lt;0, AC186, TRUNC((AD186+AC186)/$AE$3,1)*$AE$3-AD186)</f>
        <v>21890.300000000047</v>
      </c>
      <c r="I185" s="36">
        <f>H185</f>
        <v>21890.300000000047</v>
      </c>
      <c r="J185" s="15">
        <v>1</v>
      </c>
      <c r="K185" s="15"/>
      <c r="L185" s="36" t="str">
        <f>IF(G185*K185&lt;&gt;0, TRUNC(G185*K185, 1), "")</f>
        <v/>
      </c>
      <c r="M185" s="15"/>
      <c r="N185" s="36" t="str">
        <f>IF(G185*M185&lt;&gt;0, TRUNC(G185*M185, 1), "")</f>
        <v/>
      </c>
      <c r="O185" s="15">
        <f>IF((H185+K185+M185)=0, "", (H185+K185+M185))</f>
        <v>21890.300000000047</v>
      </c>
      <c r="P185" s="15">
        <f>IF(SUM(I185,L185,N185)&lt;&gt;0,SUM(I185,L185,N185),"")</f>
        <v>21890.300000000047</v>
      </c>
      <c r="Q185" s="12"/>
    </row>
    <row r="186" spans="1:31" ht="23.25" customHeight="1">
      <c r="B186" s="13" t="s">
        <v>486</v>
      </c>
      <c r="D186" s="12" t="s">
        <v>487</v>
      </c>
      <c r="E186" s="12"/>
      <c r="F186" s="19"/>
      <c r="G186" s="15"/>
      <c r="H186" s="15"/>
      <c r="I186" s="36">
        <f>TRUNC(SUM(I182:I185))</f>
        <v>21890</v>
      </c>
      <c r="J186" s="15"/>
      <c r="K186" s="15"/>
      <c r="L186" s="36">
        <f>TRUNC(SUM(L182:L185))</f>
        <v>729677</v>
      </c>
      <c r="M186" s="15"/>
      <c r="N186" s="36">
        <f>TRUNC(SUM(N182:N185))</f>
        <v>0</v>
      </c>
      <c r="O186" s="15" t="str">
        <f>IF((H186+K186+M186)=0, "", (H186+K186+M186))</f>
        <v/>
      </c>
      <c r="P186" s="15">
        <f>IF(SUM(I186,L186,N186)&lt;&gt;0,SUM(I186,L186,N186),"")</f>
        <v>751567</v>
      </c>
      <c r="Q186" s="12"/>
      <c r="AC186" s="2">
        <f>TRUNC(AE186*옵션!$B$36/100,1)</f>
        <v>21890.3</v>
      </c>
      <c r="AD186" s="2">
        <f>TRUNC(SUM(L182:L184))</f>
        <v>729677</v>
      </c>
      <c r="AE186" s="2">
        <f>TRUNC(SUM(AE182:AE185))</f>
        <v>729677</v>
      </c>
    </row>
    <row r="187" spans="1:31" ht="23.25" customHeight="1">
      <c r="D187" s="12"/>
      <c r="E187" s="12"/>
      <c r="F187" s="19"/>
      <c r="G187" s="15"/>
      <c r="H187" s="15"/>
      <c r="I187" s="36"/>
      <c r="J187" s="15"/>
      <c r="K187" s="15"/>
      <c r="L187" s="36"/>
      <c r="M187" s="15"/>
      <c r="N187" s="36"/>
      <c r="O187" s="15"/>
      <c r="P187" s="15"/>
      <c r="Q187" s="12"/>
    </row>
    <row r="188" spans="1:31" ht="23.25" customHeight="1">
      <c r="A188" s="13" t="s">
        <v>590</v>
      </c>
      <c r="B188" s="13" t="s">
        <v>506</v>
      </c>
      <c r="C188" s="1" t="s">
        <v>591</v>
      </c>
      <c r="D188" s="177" t="s">
        <v>589</v>
      </c>
      <c r="E188" s="179"/>
      <c r="F188" s="19"/>
      <c r="G188" s="15"/>
      <c r="H188" s="15"/>
      <c r="I188" s="36"/>
      <c r="J188" s="15"/>
      <c r="K188" s="15"/>
      <c r="L188" s="36"/>
      <c r="M188" s="15"/>
      <c r="N188" s="36"/>
      <c r="O188" s="15"/>
      <c r="P188" s="15"/>
      <c r="Q188" s="12"/>
    </row>
    <row r="189" spans="1:31" ht="23.25" customHeight="1">
      <c r="A189" s="13" t="s">
        <v>312</v>
      </c>
      <c r="B189" s="13" t="s">
        <v>485</v>
      </c>
      <c r="C189" s="1" t="s">
        <v>248</v>
      </c>
      <c r="D189" s="12" t="s">
        <v>249</v>
      </c>
      <c r="E189" s="12" t="s">
        <v>252</v>
      </c>
      <c r="F189" s="19" t="s">
        <v>251</v>
      </c>
      <c r="G189" s="15">
        <v>1</v>
      </c>
      <c r="H189" s="15">
        <f>합산자재!H39</f>
        <v>0</v>
      </c>
      <c r="I189" s="36" t="str">
        <f>IF(G189*H189&lt;&gt;0, TRUNC(G189*H189, 1), "")</f>
        <v/>
      </c>
      <c r="J189" s="15">
        <v>1</v>
      </c>
      <c r="K189" s="15">
        <f>합산자재!I39</f>
        <v>0</v>
      </c>
      <c r="L189" s="36" t="str">
        <f>IF(G189*K189&lt;&gt;0, TRUNC(G189*K189, 1), "")</f>
        <v/>
      </c>
      <c r="M189" s="15">
        <f>합산자재!J39</f>
        <v>0</v>
      </c>
      <c r="N189" s="36" t="str">
        <f>IF(G189*M189&lt;&gt;0, TRUNC(G189*M189, 1), "")</f>
        <v/>
      </c>
      <c r="O189" s="15" t="str">
        <f>IF((H189+K189+M189)=0, "", (H189+K189+M189))</f>
        <v/>
      </c>
      <c r="P189" s="15" t="str">
        <f>IF(SUM(I189,L189,N189)&lt;&gt;0,SUM(I189,L189,N189),"")</f>
        <v/>
      </c>
      <c r="Q189" s="12"/>
    </row>
    <row r="190" spans="1:31" ht="23.25" customHeight="1">
      <c r="A190" s="13" t="s">
        <v>317</v>
      </c>
      <c r="B190" s="13" t="s">
        <v>485</v>
      </c>
      <c r="C190" s="1" t="s">
        <v>264</v>
      </c>
      <c r="D190" s="12" t="s">
        <v>265</v>
      </c>
      <c r="E190" s="12" t="s">
        <v>266</v>
      </c>
      <c r="F190" s="19" t="s">
        <v>267</v>
      </c>
      <c r="G190" s="15">
        <f>일위노임!G88</f>
        <v>4.5</v>
      </c>
      <c r="H190" s="15">
        <f>합산자재!H43</f>
        <v>0</v>
      </c>
      <c r="I190" s="36" t="str">
        <f>IF(G190*H190&lt;&gt;0, TRUNC(G190*H190, 1), "")</f>
        <v/>
      </c>
      <c r="J190" s="15">
        <v>4.5</v>
      </c>
      <c r="K190" s="15">
        <f>합산자재!I43</f>
        <v>270251</v>
      </c>
      <c r="L190" s="36">
        <f>IF(G190*K190&lt;&gt;0, TRUNC(G190*K190, 1), "")</f>
        <v>1216129.5</v>
      </c>
      <c r="M190" s="15">
        <f>합산자재!J43</f>
        <v>0</v>
      </c>
      <c r="N190" s="36" t="str">
        <f>IF(G190*M190&lt;&gt;0, TRUNC(G190*M190, 1), "")</f>
        <v/>
      </c>
      <c r="O190" s="15">
        <f>IF((H190+K190+M190)=0, "", (H190+K190+M190))</f>
        <v>270251</v>
      </c>
      <c r="P190" s="15">
        <f>IF(SUM(I190,L190,N190)&lt;&gt;0,SUM(I190,L190,N190),"")</f>
        <v>1216129.5</v>
      </c>
      <c r="Q190" s="12"/>
      <c r="AE190" s="2">
        <f>L190</f>
        <v>1216129.5</v>
      </c>
    </row>
    <row r="191" spans="1:31" ht="23.25" customHeight="1">
      <c r="A191" s="13" t="s">
        <v>490</v>
      </c>
      <c r="B191" s="13" t="s">
        <v>485</v>
      </c>
      <c r="C191" s="1" t="s">
        <v>491</v>
      </c>
      <c r="D191" s="12" t="s">
        <v>492</v>
      </c>
      <c r="E191" s="12" t="s">
        <v>493</v>
      </c>
      <c r="F191" s="19" t="s">
        <v>332</v>
      </c>
      <c r="G191" s="15">
        <v>1</v>
      </c>
      <c r="H191" s="15">
        <f>IF(TRUNC((AD192+AC192)/$AE$3,1)*$AE$3-AD192 &lt;0, AC192, TRUNC((AD192+AC192)/$AE$3,1)*$AE$3-AD192)</f>
        <v>36483.800000000047</v>
      </c>
      <c r="I191" s="36">
        <f>H191</f>
        <v>36483.800000000047</v>
      </c>
      <c r="J191" s="15">
        <v>1</v>
      </c>
      <c r="K191" s="15"/>
      <c r="L191" s="36" t="str">
        <f>IF(G191*K191&lt;&gt;0, TRUNC(G191*K191, 1), "")</f>
        <v/>
      </c>
      <c r="M191" s="15"/>
      <c r="N191" s="36" t="str">
        <f>IF(G191*M191&lt;&gt;0, TRUNC(G191*M191, 1), "")</f>
        <v/>
      </c>
      <c r="O191" s="15">
        <f>IF((H191+K191+M191)=0, "", (H191+K191+M191))</f>
        <v>36483.800000000047</v>
      </c>
      <c r="P191" s="15">
        <f>IF(SUM(I191,L191,N191)&lt;&gt;0,SUM(I191,L191,N191),"")</f>
        <v>36483.800000000047</v>
      </c>
      <c r="Q191" s="12"/>
    </row>
    <row r="192" spans="1:31" ht="23.25" customHeight="1">
      <c r="B192" s="13" t="s">
        <v>486</v>
      </c>
      <c r="D192" s="12" t="s">
        <v>487</v>
      </c>
      <c r="E192" s="12"/>
      <c r="F192" s="19"/>
      <c r="G192" s="15"/>
      <c r="H192" s="15"/>
      <c r="I192" s="36">
        <f>TRUNC(SUM(I188:I191))</f>
        <v>36483</v>
      </c>
      <c r="J192" s="15"/>
      <c r="K192" s="15"/>
      <c r="L192" s="36">
        <f>TRUNC(SUM(L188:L191))</f>
        <v>1216129</v>
      </c>
      <c r="M192" s="15"/>
      <c r="N192" s="36">
        <f>TRUNC(SUM(N188:N191))</f>
        <v>0</v>
      </c>
      <c r="O192" s="15" t="str">
        <f>IF((H192+K192+M192)=0, "", (H192+K192+M192))</f>
        <v/>
      </c>
      <c r="P192" s="15">
        <f>IF(SUM(I192,L192,N192)&lt;&gt;0,SUM(I192,L192,N192),"")</f>
        <v>1252612</v>
      </c>
      <c r="Q192" s="12"/>
      <c r="AC192" s="2">
        <f>TRUNC(AE192*옵션!$B$36/100,1)</f>
        <v>36483.800000000003</v>
      </c>
      <c r="AD192" s="2">
        <f>TRUNC(SUM(L188:L190))</f>
        <v>1216129</v>
      </c>
      <c r="AE192" s="2">
        <f>TRUNC(SUM(AE188:AE191))</f>
        <v>1216129</v>
      </c>
    </row>
    <row r="193" spans="4:17" ht="23.25" customHeight="1">
      <c r="D193" s="12"/>
      <c r="E193" s="12"/>
      <c r="F193" s="19"/>
      <c r="G193" s="15"/>
      <c r="H193" s="15"/>
      <c r="I193" s="36"/>
      <c r="J193" s="15"/>
      <c r="K193" s="15"/>
      <c r="L193" s="36"/>
      <c r="M193" s="15"/>
      <c r="N193" s="36"/>
      <c r="O193" s="15"/>
      <c r="P193" s="15"/>
      <c r="Q193" s="12"/>
    </row>
    <row r="194" spans="4:17" ht="23.25" customHeight="1">
      <c r="D194" s="12"/>
      <c r="E194" s="12"/>
      <c r="F194" s="19"/>
      <c r="G194" s="15"/>
      <c r="H194" s="15"/>
      <c r="I194" s="36"/>
      <c r="J194" s="15"/>
      <c r="K194" s="15"/>
      <c r="L194" s="36"/>
      <c r="M194" s="15"/>
      <c r="N194" s="36"/>
      <c r="O194" s="15"/>
      <c r="P194" s="15"/>
      <c r="Q194" s="12"/>
    </row>
    <row r="195" spans="4:17" ht="23.25" customHeight="1">
      <c r="D195" s="12"/>
      <c r="E195" s="12"/>
      <c r="F195" s="19"/>
      <c r="G195" s="15"/>
      <c r="H195" s="15"/>
      <c r="I195" s="36"/>
      <c r="J195" s="15"/>
      <c r="K195" s="15"/>
      <c r="L195" s="36"/>
      <c r="M195" s="15"/>
      <c r="N195" s="36"/>
      <c r="O195" s="15"/>
      <c r="P195" s="15"/>
      <c r="Q195" s="12"/>
    </row>
    <row r="196" spans="4:17" ht="23.25" customHeight="1">
      <c r="D196" s="12"/>
      <c r="E196" s="12"/>
      <c r="F196" s="19"/>
      <c r="G196" s="15"/>
      <c r="H196" s="15"/>
      <c r="I196" s="36"/>
      <c r="J196" s="15"/>
      <c r="K196" s="15"/>
      <c r="L196" s="36"/>
      <c r="M196" s="15"/>
      <c r="N196" s="36"/>
      <c r="O196" s="15"/>
      <c r="P196" s="15"/>
      <c r="Q196" s="12"/>
    </row>
    <row r="197" spans="4:17" ht="23.25" customHeight="1">
      <c r="D197" s="12"/>
      <c r="E197" s="12"/>
      <c r="F197" s="19"/>
      <c r="G197" s="15"/>
      <c r="H197" s="15"/>
      <c r="I197" s="36"/>
      <c r="J197" s="15"/>
      <c r="K197" s="15"/>
      <c r="L197" s="36"/>
      <c r="M197" s="15"/>
      <c r="N197" s="36"/>
      <c r="O197" s="15"/>
      <c r="P197" s="15"/>
      <c r="Q197" s="12"/>
    </row>
    <row r="198" spans="4:17" ht="23.25" customHeight="1">
      <c r="D198" s="12"/>
      <c r="E198" s="12"/>
      <c r="F198" s="19"/>
      <c r="G198" s="15"/>
      <c r="H198" s="15"/>
      <c r="I198" s="36"/>
      <c r="J198" s="15"/>
      <c r="K198" s="15"/>
      <c r="L198" s="36"/>
      <c r="M198" s="15"/>
      <c r="N198" s="36"/>
      <c r="O198" s="15"/>
      <c r="P198" s="15"/>
      <c r="Q198" s="12"/>
    </row>
    <row r="199" spans="4:17" ht="23.25" customHeight="1">
      <c r="D199" s="12"/>
      <c r="E199" s="12"/>
      <c r="F199" s="19"/>
      <c r="G199" s="15"/>
      <c r="H199" s="15"/>
      <c r="I199" s="36"/>
      <c r="J199" s="15"/>
      <c r="K199" s="15"/>
      <c r="L199" s="36"/>
      <c r="M199" s="15"/>
      <c r="N199" s="36"/>
      <c r="O199" s="15"/>
      <c r="P199" s="15"/>
      <c r="Q199" s="12"/>
    </row>
    <row r="200" spans="4:17" ht="23.25" customHeight="1">
      <c r="D200" s="12"/>
      <c r="E200" s="12"/>
      <c r="F200" s="19"/>
      <c r="G200" s="15"/>
      <c r="H200" s="15"/>
      <c r="I200" s="36"/>
      <c r="J200" s="15"/>
      <c r="K200" s="15"/>
      <c r="L200" s="36"/>
      <c r="M200" s="15"/>
      <c r="N200" s="36"/>
      <c r="O200" s="15"/>
      <c r="P200" s="15"/>
      <c r="Q200" s="12"/>
    </row>
    <row r="201" spans="4:17" ht="23.25" customHeight="1">
      <c r="D201" s="12"/>
      <c r="E201" s="12"/>
      <c r="F201" s="19"/>
      <c r="G201" s="15"/>
      <c r="H201" s="15"/>
      <c r="I201" s="36"/>
      <c r="J201" s="15"/>
      <c r="K201" s="15"/>
      <c r="L201" s="36"/>
      <c r="M201" s="15"/>
      <c r="N201" s="36"/>
      <c r="O201" s="15"/>
      <c r="P201" s="15"/>
      <c r="Q201" s="12"/>
    </row>
    <row r="202" spans="4:17" ht="23.25" customHeight="1">
      <c r="D202" s="12"/>
      <c r="E202" s="12"/>
      <c r="F202" s="19"/>
      <c r="G202" s="15"/>
      <c r="H202" s="15"/>
      <c r="I202" s="36"/>
      <c r="J202" s="15"/>
      <c r="K202" s="15"/>
      <c r="L202" s="36"/>
      <c r="M202" s="15"/>
      <c r="N202" s="36"/>
      <c r="O202" s="15"/>
      <c r="P202" s="15"/>
      <c r="Q202" s="12"/>
    </row>
    <row r="203" spans="4:17" ht="23.25" customHeight="1">
      <c r="D203" s="12"/>
      <c r="E203" s="12"/>
      <c r="F203" s="19"/>
      <c r="G203" s="15"/>
      <c r="H203" s="15"/>
      <c r="I203" s="36"/>
      <c r="J203" s="15"/>
      <c r="K203" s="15"/>
      <c r="L203" s="36"/>
      <c r="M203" s="15"/>
      <c r="N203" s="36"/>
      <c r="O203" s="15"/>
      <c r="P203" s="15"/>
      <c r="Q203" s="12"/>
    </row>
    <row r="204" spans="4:17" ht="23.25" customHeight="1">
      <c r="D204" s="12"/>
      <c r="E204" s="12"/>
      <c r="F204" s="19"/>
      <c r="G204" s="15"/>
      <c r="H204" s="15"/>
      <c r="I204" s="36"/>
      <c r="J204" s="15"/>
      <c r="K204" s="15"/>
      <c r="L204" s="36"/>
      <c r="M204" s="15"/>
      <c r="N204" s="36"/>
      <c r="O204" s="15"/>
      <c r="P204" s="15"/>
      <c r="Q204" s="12"/>
    </row>
    <row r="205" spans="4:17" ht="23.25" customHeight="1">
      <c r="D205" s="12"/>
      <c r="E205" s="12"/>
      <c r="F205" s="19"/>
      <c r="G205" s="15"/>
      <c r="H205" s="15"/>
      <c r="I205" s="36"/>
      <c r="J205" s="15"/>
      <c r="K205" s="15"/>
      <c r="L205" s="36"/>
      <c r="M205" s="15"/>
      <c r="N205" s="36"/>
      <c r="O205" s="15"/>
      <c r="P205" s="15"/>
      <c r="Q205" s="12"/>
    </row>
    <row r="206" spans="4:17" ht="23.25" customHeight="1">
      <c r="D206" s="12"/>
      <c r="E206" s="12"/>
      <c r="F206" s="19"/>
      <c r="G206" s="15"/>
      <c r="H206" s="15"/>
      <c r="I206" s="36"/>
      <c r="J206" s="15"/>
      <c r="K206" s="15"/>
      <c r="L206" s="36"/>
      <c r="M206" s="15"/>
      <c r="N206" s="36"/>
      <c r="O206" s="15"/>
      <c r="P206" s="15"/>
      <c r="Q206" s="12"/>
    </row>
    <row r="207" spans="4:17" ht="23.25" customHeight="1">
      <c r="D207" s="12"/>
      <c r="E207" s="12"/>
      <c r="F207" s="19"/>
      <c r="G207" s="15"/>
      <c r="H207" s="15"/>
      <c r="I207" s="36"/>
      <c r="J207" s="15"/>
      <c r="K207" s="15"/>
      <c r="L207" s="36"/>
      <c r="M207" s="15"/>
      <c r="N207" s="36"/>
      <c r="O207" s="15"/>
      <c r="P207" s="15"/>
      <c r="Q207" s="12"/>
    </row>
    <row r="208" spans="4:17" ht="23.25" customHeight="1">
      <c r="D208" s="12"/>
      <c r="E208" s="12"/>
      <c r="F208" s="19"/>
      <c r="G208" s="15"/>
      <c r="H208" s="15"/>
      <c r="I208" s="36"/>
      <c r="J208" s="15"/>
      <c r="K208" s="15"/>
      <c r="L208" s="36"/>
      <c r="M208" s="15"/>
      <c r="N208" s="36"/>
      <c r="O208" s="15"/>
      <c r="P208" s="15"/>
      <c r="Q208" s="12"/>
    </row>
    <row r="209" spans="4:17" ht="23.25" customHeight="1">
      <c r="D209" s="12"/>
      <c r="E209" s="12"/>
      <c r="F209" s="19"/>
      <c r="G209" s="15"/>
      <c r="H209" s="15"/>
      <c r="I209" s="36"/>
      <c r="J209" s="15"/>
      <c r="K209" s="15"/>
      <c r="L209" s="36"/>
      <c r="M209" s="15"/>
      <c r="N209" s="36"/>
      <c r="O209" s="15"/>
      <c r="P209" s="15"/>
      <c r="Q209" s="12"/>
    </row>
    <row r="210" spans="4:17" ht="23.25" customHeight="1">
      <c r="D210" s="12"/>
      <c r="E210" s="12"/>
      <c r="F210" s="19"/>
      <c r="G210" s="15"/>
      <c r="H210" s="15"/>
      <c r="I210" s="36"/>
      <c r="J210" s="15"/>
      <c r="K210" s="15"/>
      <c r="L210" s="36"/>
      <c r="M210" s="15"/>
      <c r="N210" s="36"/>
      <c r="O210" s="15"/>
      <c r="P210" s="15"/>
      <c r="Q210" s="12"/>
    </row>
    <row r="211" spans="4:17" ht="23.25" customHeight="1">
      <c r="D211" s="12"/>
      <c r="E211" s="12"/>
      <c r="F211" s="19"/>
      <c r="G211" s="15"/>
      <c r="H211" s="15"/>
      <c r="I211" s="36"/>
      <c r="J211" s="15"/>
      <c r="K211" s="15"/>
      <c r="L211" s="36"/>
      <c r="M211" s="15"/>
      <c r="N211" s="36"/>
      <c r="O211" s="15"/>
      <c r="P211" s="15"/>
      <c r="Q211" s="12"/>
    </row>
  </sheetData>
  <mergeCells count="44">
    <mergeCell ref="W1:Y1"/>
    <mergeCell ref="B2:B3"/>
    <mergeCell ref="C2:C3"/>
    <mergeCell ref="Q2:Q3"/>
    <mergeCell ref="P2:P3"/>
    <mergeCell ref="J2:L2"/>
    <mergeCell ref="F2:F3"/>
    <mergeCell ref="G2:G3"/>
    <mergeCell ref="H2:I2"/>
    <mergeCell ref="A2:A3"/>
    <mergeCell ref="E2:E3"/>
    <mergeCell ref="D2:D3"/>
    <mergeCell ref="D1:N1"/>
    <mergeCell ref="M2:N2"/>
    <mergeCell ref="D4:E4"/>
    <mergeCell ref="D8:E8"/>
    <mergeCell ref="D12:E12"/>
    <mergeCell ref="D17:E17"/>
    <mergeCell ref="D22:E22"/>
    <mergeCell ref="D28:E28"/>
    <mergeCell ref="D38:E38"/>
    <mergeCell ref="D46:E46"/>
    <mergeCell ref="D54:E54"/>
    <mergeCell ref="D62:E62"/>
    <mergeCell ref="D68:E68"/>
    <mergeCell ref="D69:E69"/>
    <mergeCell ref="D75:E75"/>
    <mergeCell ref="D81:E81"/>
    <mergeCell ref="D91:E91"/>
    <mergeCell ref="D101:E101"/>
    <mergeCell ref="D106:E106"/>
    <mergeCell ref="D112:E112"/>
    <mergeCell ref="D118:E118"/>
    <mergeCell ref="D124:E124"/>
    <mergeCell ref="D130:E130"/>
    <mergeCell ref="D136:E136"/>
    <mergeCell ref="D144:E144"/>
    <mergeCell ref="D152:E152"/>
    <mergeCell ref="D158:E158"/>
    <mergeCell ref="D164:E164"/>
    <mergeCell ref="D170:E170"/>
    <mergeCell ref="D176:E176"/>
    <mergeCell ref="D182:E182"/>
    <mergeCell ref="D188:E188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E107"/>
  <sheetViews>
    <sheetView showZeros="0" topLeftCell="D1" workbookViewId="0">
      <pane ySplit="3" topLeftCell="A4" activePane="bottomLeft" state="frozen"/>
      <selection activeCell="E26" sqref="E26"/>
      <selection pane="bottomLeft" activeCell="E26" sqref="E26"/>
    </sheetView>
  </sheetViews>
  <sheetFormatPr defaultRowHeight="21.95" customHeight="1"/>
  <cols>
    <col min="1" max="1" width="4.6640625" style="2" hidden="1" customWidth="1"/>
    <col min="2" max="2" width="6.5546875" style="13" hidden="1" customWidth="1"/>
    <col min="3" max="3" width="10.77734375" style="13" hidden="1" customWidth="1"/>
    <col min="4" max="5" width="24.33203125" style="13" customWidth="1"/>
    <col min="6" max="6" width="4.5546875" style="2" customWidth="1"/>
    <col min="7" max="7" width="10.109375" style="2" customWidth="1"/>
    <col min="8" max="8" width="9.33203125" style="2" customWidth="1"/>
    <col min="9" max="9" width="10" style="2" customWidth="1"/>
    <col min="10" max="10" width="5.21875" style="2" customWidth="1"/>
    <col min="11" max="11" width="4.77734375" style="13" hidden="1" customWidth="1"/>
    <col min="12" max="12" width="14.109375" style="2" customWidth="1"/>
    <col min="13" max="13" width="7.21875" style="2" customWidth="1"/>
    <col min="14" max="14" width="5.44140625" style="2" customWidth="1"/>
    <col min="15" max="15" width="8.77734375" style="2" customWidth="1"/>
    <col min="16" max="16" width="2.44140625" style="23" hidden="1" customWidth="1"/>
    <col min="17" max="17" width="1.21875" style="23" hidden="1" customWidth="1"/>
    <col min="18" max="18" width="5.109375" style="23" hidden="1" customWidth="1"/>
    <col min="19" max="19" width="9.21875" style="2" customWidth="1"/>
    <col min="20" max="20" width="11.109375" style="2" customWidth="1"/>
    <col min="21" max="29" width="8.88671875" style="2"/>
    <col min="30" max="55" width="11.77734375" style="2" customWidth="1"/>
    <col min="56" max="16384" width="8.88671875" style="2"/>
  </cols>
  <sheetData>
    <row r="1" spans="1:31" ht="21.95" customHeight="1">
      <c r="B1" s="13" t="s">
        <v>381</v>
      </c>
      <c r="D1" s="187" t="s">
        <v>609</v>
      </c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26"/>
      <c r="Q1" s="26"/>
      <c r="R1" s="26"/>
      <c r="AA1" s="2" t="s">
        <v>323</v>
      </c>
      <c r="AB1" s="2" t="s">
        <v>324</v>
      </c>
      <c r="AC1" s="2" t="s">
        <v>325</v>
      </c>
      <c r="AD1" s="2" t="s">
        <v>326</v>
      </c>
      <c r="AE1" s="2" t="s">
        <v>327</v>
      </c>
    </row>
    <row r="2" spans="1:31" s="14" customFormat="1" ht="21.95" customHeight="1">
      <c r="A2" s="192" t="s">
        <v>80</v>
      </c>
      <c r="B2" s="183" t="s">
        <v>81</v>
      </c>
      <c r="C2" s="183" t="s">
        <v>82</v>
      </c>
      <c r="D2" s="184" t="s">
        <v>83</v>
      </c>
      <c r="E2" s="184" t="s">
        <v>84</v>
      </c>
      <c r="F2" s="185" t="s">
        <v>85</v>
      </c>
      <c r="G2" s="185" t="s">
        <v>86</v>
      </c>
      <c r="H2" s="185"/>
      <c r="I2" s="185"/>
      <c r="J2" s="185"/>
      <c r="K2" s="184" t="s">
        <v>82</v>
      </c>
      <c r="L2" s="185" t="s">
        <v>87</v>
      </c>
      <c r="M2" s="185"/>
      <c r="N2" s="185"/>
      <c r="O2" s="185"/>
      <c r="P2" s="185" t="s">
        <v>88</v>
      </c>
      <c r="Q2" s="185"/>
      <c r="R2" s="185"/>
      <c r="S2" s="185" t="s">
        <v>89</v>
      </c>
      <c r="T2" s="185" t="s">
        <v>90</v>
      </c>
    </row>
    <row r="3" spans="1:31" s="14" customFormat="1" ht="21.95" customHeight="1">
      <c r="A3" s="192"/>
      <c r="B3" s="183"/>
      <c r="C3" s="183"/>
      <c r="D3" s="184"/>
      <c r="E3" s="184"/>
      <c r="F3" s="185"/>
      <c r="G3" s="16" t="s">
        <v>91</v>
      </c>
      <c r="H3" s="16" t="s">
        <v>92</v>
      </c>
      <c r="I3" s="16" t="s">
        <v>93</v>
      </c>
      <c r="J3" s="16" t="s">
        <v>94</v>
      </c>
      <c r="K3" s="191"/>
      <c r="L3" s="16" t="s">
        <v>95</v>
      </c>
      <c r="M3" s="16" t="s">
        <v>96</v>
      </c>
      <c r="N3" s="16" t="s">
        <v>97</v>
      </c>
      <c r="O3" s="16" t="s">
        <v>98</v>
      </c>
      <c r="P3" s="16" t="s">
        <v>99</v>
      </c>
      <c r="Q3" s="16" t="s">
        <v>100</v>
      </c>
      <c r="R3" s="16" t="s">
        <v>101</v>
      </c>
      <c r="S3" s="185"/>
      <c r="T3" s="185"/>
    </row>
    <row r="4" spans="1:31" ht="21.95" customHeight="1">
      <c r="B4" s="13" t="s">
        <v>354</v>
      </c>
      <c r="D4" s="177" t="s">
        <v>353</v>
      </c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9"/>
    </row>
    <row r="5" spans="1:31" ht="21.95" customHeight="1">
      <c r="B5" s="13" t="s">
        <v>328</v>
      </c>
      <c r="C5" s="13" t="s">
        <v>329</v>
      </c>
      <c r="D5" s="12" t="s">
        <v>330</v>
      </c>
      <c r="E5" s="12" t="s">
        <v>331</v>
      </c>
      <c r="F5" s="15" t="s">
        <v>332</v>
      </c>
      <c r="G5" s="15">
        <v>1</v>
      </c>
      <c r="H5" s="15">
        <f>IF(I5&lt;&gt;0, G5-I5, "")</f>
        <v>0</v>
      </c>
      <c r="I5" s="15">
        <v>1</v>
      </c>
      <c r="J5" s="15"/>
      <c r="K5" s="12" t="s">
        <v>320</v>
      </c>
      <c r="L5" s="15" t="s">
        <v>273</v>
      </c>
      <c r="M5" s="15">
        <v>0.2</v>
      </c>
      <c r="N5" s="15">
        <v>100</v>
      </c>
      <c r="O5" s="15">
        <f>IF(I5*M5=0, "", I5*M5*(N5/100))</f>
        <v>0.2</v>
      </c>
      <c r="P5" s="25"/>
      <c r="Q5" s="25">
        <f>TRUNC(P5*M5*N5/100)</f>
        <v>0</v>
      </c>
      <c r="R5" s="25"/>
      <c r="S5" s="15" t="s">
        <v>333</v>
      </c>
      <c r="T5" s="15"/>
      <c r="AD5" s="2">
        <f>O5</f>
        <v>0.2</v>
      </c>
    </row>
    <row r="6" spans="1:31" ht="21.95" customHeight="1">
      <c r="B6" s="13" t="s">
        <v>328</v>
      </c>
      <c r="C6" s="13" t="s">
        <v>272</v>
      </c>
      <c r="D6" s="12" t="s">
        <v>265</v>
      </c>
      <c r="E6" s="12" t="s">
        <v>273</v>
      </c>
      <c r="F6" s="15" t="s">
        <v>267</v>
      </c>
      <c r="G6" s="15">
        <f>IF(H6*I6/100+0.000005 &lt;1, TRUNC(H6*I6/100+0.000005, 옵션!$E$13), TRUNC(H6*I6/100+0.000005, 옵션!$E$13))</f>
        <v>0.2</v>
      </c>
      <c r="H6" s="15">
        <f>옵션!$B$13</f>
        <v>100</v>
      </c>
      <c r="I6" s="15">
        <f>SUM(AD5:AD5)</f>
        <v>0.2</v>
      </c>
      <c r="J6" s="15"/>
      <c r="K6" s="12"/>
      <c r="L6" s="15"/>
      <c r="M6" s="15"/>
      <c r="N6" s="15"/>
      <c r="O6" s="15" t="str">
        <f>IF(I6*M6=0, "", I6*M6*(N6/100))</f>
        <v/>
      </c>
      <c r="P6" s="25"/>
      <c r="Q6" s="25">
        <f>TRUNC(P6*M6*N6/100)</f>
        <v>0</v>
      </c>
      <c r="R6" s="25"/>
      <c r="S6" s="15"/>
      <c r="T6" s="15"/>
      <c r="Z6" s="2" t="s">
        <v>334</v>
      </c>
      <c r="AD6" s="2">
        <f>SUM(AD5:AD5)</f>
        <v>0.2</v>
      </c>
    </row>
    <row r="7" spans="1:31" ht="21.95" customHeight="1">
      <c r="B7" s="13" t="s">
        <v>354</v>
      </c>
      <c r="D7" s="177" t="s">
        <v>355</v>
      </c>
      <c r="E7" s="178"/>
      <c r="F7" s="178"/>
      <c r="G7" s="178"/>
      <c r="H7" s="178"/>
      <c r="I7" s="178"/>
      <c r="J7" s="178"/>
      <c r="K7" s="178"/>
      <c r="L7" s="178"/>
      <c r="M7" s="178"/>
      <c r="N7" s="178"/>
      <c r="O7" s="178"/>
      <c r="P7" s="178"/>
      <c r="Q7" s="178"/>
      <c r="R7" s="178"/>
      <c r="S7" s="178"/>
      <c r="T7" s="179"/>
    </row>
    <row r="8" spans="1:31" ht="21.95" customHeight="1">
      <c r="B8" s="13" t="s">
        <v>328</v>
      </c>
      <c r="C8" s="13" t="s">
        <v>335</v>
      </c>
      <c r="D8" s="12" t="s">
        <v>330</v>
      </c>
      <c r="E8" s="12" t="s">
        <v>336</v>
      </c>
      <c r="F8" s="15" t="s">
        <v>332</v>
      </c>
      <c r="G8" s="15">
        <v>1</v>
      </c>
      <c r="H8" s="15">
        <f>IF(I8&lt;&gt;0, G8-I8, "")</f>
        <v>0</v>
      </c>
      <c r="I8" s="15">
        <v>1</v>
      </c>
      <c r="J8" s="15"/>
      <c r="K8" s="12" t="s">
        <v>320</v>
      </c>
      <c r="L8" s="15" t="s">
        <v>273</v>
      </c>
      <c r="M8" s="15">
        <v>0.11</v>
      </c>
      <c r="N8" s="15">
        <v>100</v>
      </c>
      <c r="O8" s="15">
        <f>IF(I8*M8=0, "", I8*M8*(N8/100))</f>
        <v>0.11</v>
      </c>
      <c r="P8" s="25"/>
      <c r="Q8" s="25">
        <f>TRUNC(P8*M8*N8/100)</f>
        <v>0</v>
      </c>
      <c r="R8" s="25"/>
      <c r="S8" s="15" t="s">
        <v>337</v>
      </c>
      <c r="T8" s="15"/>
      <c r="AD8" s="2">
        <f>O8</f>
        <v>0.11</v>
      </c>
    </row>
    <row r="9" spans="1:31" ht="21.95" customHeight="1">
      <c r="B9" s="13" t="s">
        <v>328</v>
      </c>
      <c r="C9" s="13" t="s">
        <v>272</v>
      </c>
      <c r="D9" s="12" t="s">
        <v>265</v>
      </c>
      <c r="E9" s="12" t="s">
        <v>273</v>
      </c>
      <c r="F9" s="15" t="s">
        <v>267</v>
      </c>
      <c r="G9" s="15">
        <f>IF(H9*I9/100+0.000005 &lt;1, TRUNC(H9*I9/100+0.000005, 옵션!$E$13), TRUNC(H9*I9/100+0.000005, 옵션!$E$13))</f>
        <v>0.11</v>
      </c>
      <c r="H9" s="15">
        <f>옵션!$B$13</f>
        <v>100</v>
      </c>
      <c r="I9" s="15">
        <f>SUM(AD8:AD8)</f>
        <v>0.11</v>
      </c>
      <c r="J9" s="15"/>
      <c r="K9" s="12"/>
      <c r="L9" s="15"/>
      <c r="M9" s="15"/>
      <c r="N9" s="15"/>
      <c r="O9" s="15" t="str">
        <f>IF(I9*M9=0, "", I9*M9*(N9/100))</f>
        <v/>
      </c>
      <c r="P9" s="25"/>
      <c r="Q9" s="25">
        <f>TRUNC(P9*M9*N9/100)</f>
        <v>0</v>
      </c>
      <c r="R9" s="25"/>
      <c r="S9" s="15"/>
      <c r="T9" s="15"/>
      <c r="Z9" s="2" t="s">
        <v>334</v>
      </c>
      <c r="AD9" s="2">
        <f>SUM(AD8:AD8)</f>
        <v>0.11</v>
      </c>
    </row>
    <row r="10" spans="1:31" ht="21.95" customHeight="1">
      <c r="B10" s="13" t="s">
        <v>354</v>
      </c>
      <c r="D10" s="177" t="s">
        <v>356</v>
      </c>
      <c r="E10" s="178"/>
      <c r="F10" s="178"/>
      <c r="G10" s="178"/>
      <c r="H10" s="178"/>
      <c r="I10" s="178"/>
      <c r="J10" s="178"/>
      <c r="K10" s="178"/>
      <c r="L10" s="178"/>
      <c r="M10" s="178"/>
      <c r="N10" s="178"/>
      <c r="O10" s="178"/>
      <c r="P10" s="178"/>
      <c r="Q10" s="178"/>
      <c r="R10" s="178"/>
      <c r="S10" s="178"/>
      <c r="T10" s="179"/>
    </row>
    <row r="11" spans="1:31" ht="21.95" customHeight="1">
      <c r="B11" s="13" t="s">
        <v>328</v>
      </c>
      <c r="C11" s="13" t="s">
        <v>219</v>
      </c>
      <c r="D11" s="12" t="s">
        <v>220</v>
      </c>
      <c r="E11" s="12" t="s">
        <v>221</v>
      </c>
      <c r="F11" s="15" t="s">
        <v>120</v>
      </c>
      <c r="G11" s="15">
        <v>1</v>
      </c>
      <c r="H11" s="15">
        <f>IF(I11&lt;&gt;0, G11-I11, "")</f>
        <v>0</v>
      </c>
      <c r="I11" s="15">
        <v>1</v>
      </c>
      <c r="J11" s="15"/>
      <c r="K11" s="12" t="s">
        <v>320</v>
      </c>
      <c r="L11" s="15" t="s">
        <v>273</v>
      </c>
      <c r="M11" s="15">
        <v>1.2999999999999999E-3</v>
      </c>
      <c r="N11" s="15">
        <v>100</v>
      </c>
      <c r="O11" s="15">
        <f>IF(I11*M11=0, "", I11*M11*(N11/100))</f>
        <v>1.2999999999999999E-3</v>
      </c>
      <c r="P11" s="25"/>
      <c r="Q11" s="25">
        <f>TRUNC(P11*M11*N11/100)</f>
        <v>0</v>
      </c>
      <c r="R11" s="25"/>
      <c r="S11" s="15" t="s">
        <v>338</v>
      </c>
      <c r="T11" s="15"/>
      <c r="AD11" s="2">
        <f>O11</f>
        <v>1.2999999999999999E-3</v>
      </c>
    </row>
    <row r="12" spans="1:31" ht="21.95" customHeight="1">
      <c r="B12" s="13" t="s">
        <v>328</v>
      </c>
      <c r="C12" s="13" t="s">
        <v>272</v>
      </c>
      <c r="D12" s="12" t="s">
        <v>265</v>
      </c>
      <c r="E12" s="12" t="s">
        <v>273</v>
      </c>
      <c r="F12" s="15" t="s">
        <v>267</v>
      </c>
      <c r="G12" s="15">
        <f>IF(H12*I12/100+0.000005 &lt;1, TRUNC(H12*I12/100+0.000005, 옵션!$E$13), TRUNC(H12*I12/100+0.000005, 옵션!$E$13))</f>
        <v>1.2999999999999999E-3</v>
      </c>
      <c r="H12" s="15">
        <f>옵션!$B$13</f>
        <v>100</v>
      </c>
      <c r="I12" s="15">
        <f>SUM(AD11:AD11)</f>
        <v>1.2999999999999999E-3</v>
      </c>
      <c r="J12" s="15"/>
      <c r="K12" s="12"/>
      <c r="L12" s="15"/>
      <c r="M12" s="15"/>
      <c r="N12" s="15"/>
      <c r="O12" s="15" t="str">
        <f>IF(I12*M12=0, "", I12*M12*(N12/100))</f>
        <v/>
      </c>
      <c r="P12" s="25"/>
      <c r="Q12" s="25">
        <f>TRUNC(P12*M12*N12/100)</f>
        <v>0</v>
      </c>
      <c r="R12" s="25"/>
      <c r="S12" s="15"/>
      <c r="T12" s="15"/>
      <c r="Z12" s="2" t="s">
        <v>334</v>
      </c>
      <c r="AD12" s="2">
        <f>SUM(AD11:AD11)</f>
        <v>1.2999999999999999E-3</v>
      </c>
    </row>
    <row r="13" spans="1:31" ht="21.95" customHeight="1">
      <c r="B13" s="13" t="s">
        <v>354</v>
      </c>
      <c r="D13" s="177" t="s">
        <v>357</v>
      </c>
      <c r="E13" s="178"/>
      <c r="F13" s="178"/>
      <c r="G13" s="178"/>
      <c r="H13" s="178"/>
      <c r="I13" s="178"/>
      <c r="J13" s="178"/>
      <c r="K13" s="178"/>
      <c r="L13" s="178"/>
      <c r="M13" s="178"/>
      <c r="N13" s="178"/>
      <c r="O13" s="178"/>
      <c r="P13" s="178"/>
      <c r="Q13" s="178"/>
      <c r="R13" s="178"/>
      <c r="S13" s="178"/>
      <c r="T13" s="179"/>
    </row>
    <row r="14" spans="1:31" ht="21.95" customHeight="1">
      <c r="B14" s="13" t="s">
        <v>328</v>
      </c>
      <c r="C14" s="13" t="s">
        <v>117</v>
      </c>
      <c r="D14" s="12" t="s">
        <v>118</v>
      </c>
      <c r="E14" s="12" t="s">
        <v>119</v>
      </c>
      <c r="F14" s="15" t="s">
        <v>120</v>
      </c>
      <c r="G14" s="15">
        <v>1</v>
      </c>
      <c r="H14" s="15">
        <f>IF(I14&lt;&gt;0, G14-I14, "")</f>
        <v>0</v>
      </c>
      <c r="I14" s="15">
        <v>1</v>
      </c>
      <c r="J14" s="15"/>
      <c r="K14" s="12" t="s">
        <v>319</v>
      </c>
      <c r="L14" s="15" t="s">
        <v>271</v>
      </c>
      <c r="M14" s="15">
        <v>6.0000000000000001E-3</v>
      </c>
      <c r="N14" s="15">
        <v>100</v>
      </c>
      <c r="O14" s="15">
        <f>IF(I14*M14=0, "", I14*M14*(N14/100))</f>
        <v>6.0000000000000001E-3</v>
      </c>
      <c r="P14" s="25"/>
      <c r="Q14" s="25">
        <f>TRUNC(P14*M14*N14/100)</f>
        <v>0</v>
      </c>
      <c r="R14" s="25"/>
      <c r="S14" s="15" t="s">
        <v>339</v>
      </c>
      <c r="T14" s="15"/>
      <c r="AC14" s="2">
        <f>O14</f>
        <v>6.0000000000000001E-3</v>
      </c>
    </row>
    <row r="15" spans="1:31" ht="21.95" customHeight="1">
      <c r="B15" s="13" t="s">
        <v>328</v>
      </c>
      <c r="C15" s="13" t="s">
        <v>117</v>
      </c>
      <c r="D15" s="12"/>
      <c r="E15" s="12"/>
      <c r="F15" s="15"/>
      <c r="G15" s="15">
        <v>1</v>
      </c>
      <c r="H15" s="15">
        <f>IF(I15&lt;&gt;0, G15-I15, "")</f>
        <v>0</v>
      </c>
      <c r="I15" s="15">
        <v>1</v>
      </c>
      <c r="J15" s="15"/>
      <c r="K15" s="12" t="s">
        <v>320</v>
      </c>
      <c r="L15" s="15" t="s">
        <v>273</v>
      </c>
      <c r="M15" s="15">
        <v>1.4E-2</v>
      </c>
      <c r="N15" s="15">
        <v>100</v>
      </c>
      <c r="O15" s="15">
        <f>IF(I15*M15=0, "", I15*M15*(N15/100))</f>
        <v>1.4E-2</v>
      </c>
      <c r="P15" s="25"/>
      <c r="Q15" s="25">
        <f>TRUNC(P15*M15*N15/100)</f>
        <v>0</v>
      </c>
      <c r="R15" s="25"/>
      <c r="S15" s="15" t="s">
        <v>339</v>
      </c>
      <c r="T15" s="15"/>
      <c r="AD15" s="2">
        <f>O15</f>
        <v>1.4E-2</v>
      </c>
    </row>
    <row r="16" spans="1:31" ht="21.95" customHeight="1">
      <c r="B16" s="13" t="s">
        <v>328</v>
      </c>
      <c r="C16" s="13" t="s">
        <v>270</v>
      </c>
      <c r="D16" s="12" t="s">
        <v>265</v>
      </c>
      <c r="E16" s="12" t="s">
        <v>271</v>
      </c>
      <c r="F16" s="15" t="s">
        <v>267</v>
      </c>
      <c r="G16" s="15">
        <f>IF(H16*I16/100+0.000005 &lt;1, TRUNC(H16*I16/100+0.000005, 옵션!$E$13), TRUNC(H16*I16/100+0.000005, 옵션!$E$13))</f>
        <v>6.0000000000000001E-3</v>
      </c>
      <c r="H16" s="15">
        <f>옵션!$B$13</f>
        <v>100</v>
      </c>
      <c r="I16" s="15">
        <f>SUM(AC14:AC15)</f>
        <v>6.0000000000000001E-3</v>
      </c>
      <c r="J16" s="15"/>
      <c r="K16" s="12"/>
      <c r="L16" s="15"/>
      <c r="M16" s="15"/>
      <c r="N16" s="15"/>
      <c r="O16" s="15" t="str">
        <f>IF(I16*M16=0, "", I16*M16*(N16/100))</f>
        <v/>
      </c>
      <c r="P16" s="25"/>
      <c r="Q16" s="25">
        <f>TRUNC(P16*M16*N16/100)</f>
        <v>0</v>
      </c>
      <c r="R16" s="25"/>
      <c r="S16" s="15"/>
      <c r="T16" s="15"/>
      <c r="Z16" s="2" t="s">
        <v>334</v>
      </c>
      <c r="AC16" s="2">
        <f>SUM(AC14:AC15)</f>
        <v>6.0000000000000001E-3</v>
      </c>
      <c r="AD16" s="2">
        <f>SUM(AD14:AD15)</f>
        <v>1.4E-2</v>
      </c>
    </row>
    <row r="17" spans="2:30" ht="21.95" customHeight="1">
      <c r="B17" s="13" t="s">
        <v>328</v>
      </c>
      <c r="C17" s="13" t="s">
        <v>272</v>
      </c>
      <c r="D17" s="12" t="s">
        <v>265</v>
      </c>
      <c r="E17" s="12" t="s">
        <v>273</v>
      </c>
      <c r="F17" s="15" t="s">
        <v>267</v>
      </c>
      <c r="G17" s="15">
        <f>IF(H17*I17/100+0.000005 &lt;1, TRUNC(H17*I17/100+0.000005, 옵션!$E$13), TRUNC(H17*I17/100+0.000005, 옵션!$E$13))</f>
        <v>1.4E-2</v>
      </c>
      <c r="H17" s="15">
        <f>옵션!$B$13</f>
        <v>100</v>
      </c>
      <c r="I17" s="15">
        <f>SUM(AD14:AD15)</f>
        <v>1.4E-2</v>
      </c>
      <c r="J17" s="15"/>
      <c r="K17" s="12"/>
      <c r="L17" s="15"/>
      <c r="M17" s="15"/>
      <c r="N17" s="15"/>
      <c r="O17" s="15" t="str">
        <f>IF(I17*M17=0, "", I17*M17*(N17/100))</f>
        <v/>
      </c>
      <c r="P17" s="25"/>
      <c r="Q17" s="25">
        <f>TRUNC(P17*M17*N17/100)</f>
        <v>0</v>
      </c>
      <c r="R17" s="25"/>
      <c r="S17" s="15"/>
      <c r="T17" s="15"/>
    </row>
    <row r="18" spans="2:30" ht="21.95" customHeight="1">
      <c r="B18" s="13" t="s">
        <v>354</v>
      </c>
      <c r="D18" s="177" t="s">
        <v>358</v>
      </c>
      <c r="E18" s="178"/>
      <c r="F18" s="178"/>
      <c r="G18" s="178"/>
      <c r="H18" s="178"/>
      <c r="I18" s="178"/>
      <c r="J18" s="178"/>
      <c r="K18" s="178"/>
      <c r="L18" s="178"/>
      <c r="M18" s="178"/>
      <c r="N18" s="178"/>
      <c r="O18" s="178"/>
      <c r="P18" s="178"/>
      <c r="Q18" s="178"/>
      <c r="R18" s="178"/>
      <c r="S18" s="178"/>
      <c r="T18" s="179"/>
    </row>
    <row r="19" spans="2:30" ht="21.95" customHeight="1">
      <c r="B19" s="13" t="s">
        <v>328</v>
      </c>
      <c r="C19" s="13" t="s">
        <v>130</v>
      </c>
      <c r="D19" s="12" t="s">
        <v>125</v>
      </c>
      <c r="E19" s="12" t="s">
        <v>131</v>
      </c>
      <c r="F19" s="15" t="s">
        <v>120</v>
      </c>
      <c r="G19" s="15">
        <v>1</v>
      </c>
      <c r="H19" s="15">
        <f>IF(I19&lt;&gt;0, G19-I19, "")</f>
        <v>0</v>
      </c>
      <c r="I19" s="15">
        <v>1</v>
      </c>
      <c r="J19" s="15"/>
      <c r="K19" s="12" t="s">
        <v>317</v>
      </c>
      <c r="L19" s="15" t="s">
        <v>266</v>
      </c>
      <c r="M19" s="15">
        <v>4.3999999999999997E-2</v>
      </c>
      <c r="N19" s="15">
        <v>120</v>
      </c>
      <c r="O19" s="15">
        <f>IF(I19*M19=0, "", I19*M19*(N19/100))</f>
        <v>5.2799999999999993E-2</v>
      </c>
      <c r="P19" s="25"/>
      <c r="Q19" s="25">
        <f>TRUNC(P19*M19*N19/100)</f>
        <v>0</v>
      </c>
      <c r="R19" s="25"/>
      <c r="S19" s="15" t="s">
        <v>340</v>
      </c>
      <c r="T19" s="15"/>
      <c r="AA19" s="2">
        <f>O19</f>
        <v>5.2799999999999993E-2</v>
      </c>
    </row>
    <row r="20" spans="2:30" ht="21.95" customHeight="1">
      <c r="B20" s="13" t="s">
        <v>328</v>
      </c>
      <c r="C20" s="13" t="s">
        <v>264</v>
      </c>
      <c r="D20" s="12" t="s">
        <v>265</v>
      </c>
      <c r="E20" s="12" t="s">
        <v>266</v>
      </c>
      <c r="F20" s="15" t="s">
        <v>267</v>
      </c>
      <c r="G20" s="15">
        <f>IF(H20*I20/100+0.000005 &lt;1, TRUNC(H20*I20/100+0.000005, 옵션!$E$13), TRUNC(H20*I20/100+0.000005, 옵션!$E$13))</f>
        <v>5.28E-2</v>
      </c>
      <c r="H20" s="15">
        <f>옵션!$B$13</f>
        <v>100</v>
      </c>
      <c r="I20" s="15">
        <f>SUM(AA19:AA19)</f>
        <v>5.2799999999999993E-2</v>
      </c>
      <c r="J20" s="15"/>
      <c r="K20" s="12"/>
      <c r="L20" s="15"/>
      <c r="M20" s="15"/>
      <c r="N20" s="15"/>
      <c r="O20" s="15" t="str">
        <f>IF(I20*M20=0, "", I20*M20*(N20/100))</f>
        <v/>
      </c>
      <c r="P20" s="25"/>
      <c r="Q20" s="25">
        <f>TRUNC(P20*M20*N20/100)</f>
        <v>0</v>
      </c>
      <c r="R20" s="25"/>
      <c r="S20" s="15"/>
      <c r="T20" s="15"/>
      <c r="Z20" s="2" t="s">
        <v>334</v>
      </c>
      <c r="AA20" s="2">
        <f>SUM(AA19:AA19)</f>
        <v>5.2799999999999993E-2</v>
      </c>
    </row>
    <row r="21" spans="2:30" ht="21.95" customHeight="1">
      <c r="B21" s="13" t="s">
        <v>354</v>
      </c>
      <c r="D21" s="177" t="s">
        <v>359</v>
      </c>
      <c r="E21" s="178"/>
      <c r="F21" s="178"/>
      <c r="G21" s="178"/>
      <c r="H21" s="178"/>
      <c r="I21" s="178"/>
      <c r="J21" s="178"/>
      <c r="K21" s="178"/>
      <c r="L21" s="178"/>
      <c r="M21" s="178"/>
      <c r="N21" s="178"/>
      <c r="O21" s="178"/>
      <c r="P21" s="178"/>
      <c r="Q21" s="178"/>
      <c r="R21" s="178"/>
      <c r="S21" s="178"/>
      <c r="T21" s="179"/>
    </row>
    <row r="22" spans="2:30" ht="21.95" customHeight="1">
      <c r="B22" s="13" t="s">
        <v>328</v>
      </c>
      <c r="C22" s="13" t="s">
        <v>233</v>
      </c>
      <c r="D22" s="12" t="s">
        <v>234</v>
      </c>
      <c r="E22" s="12" t="s">
        <v>235</v>
      </c>
      <c r="F22" s="15" t="s">
        <v>120</v>
      </c>
      <c r="G22" s="15">
        <v>1</v>
      </c>
      <c r="H22" s="15">
        <f>IF(I22&lt;&gt;0, G22-I22, "")</f>
        <v>0</v>
      </c>
      <c r="I22" s="15">
        <v>1</v>
      </c>
      <c r="J22" s="15"/>
      <c r="K22" s="12" t="s">
        <v>317</v>
      </c>
      <c r="L22" s="15" t="s">
        <v>266</v>
      </c>
      <c r="M22" s="15">
        <v>0.05</v>
      </c>
      <c r="N22" s="15">
        <v>100</v>
      </c>
      <c r="O22" s="15">
        <f>IF(I22*M22=0, "", I22*M22*(N22/100))</f>
        <v>0.05</v>
      </c>
      <c r="P22" s="25"/>
      <c r="Q22" s="25">
        <f>TRUNC(P22*M22*N22/100)</f>
        <v>0</v>
      </c>
      <c r="R22" s="25"/>
      <c r="S22" s="15" t="s">
        <v>340</v>
      </c>
      <c r="T22" s="15"/>
      <c r="AA22" s="2">
        <f>O22</f>
        <v>0.05</v>
      </c>
    </row>
    <row r="23" spans="2:30" ht="21.95" customHeight="1">
      <c r="B23" s="13" t="s">
        <v>328</v>
      </c>
      <c r="C23" s="13" t="s">
        <v>264</v>
      </c>
      <c r="D23" s="12" t="s">
        <v>265</v>
      </c>
      <c r="E23" s="12" t="s">
        <v>266</v>
      </c>
      <c r="F23" s="15" t="s">
        <v>267</v>
      </c>
      <c r="G23" s="15">
        <f>IF(H23*I23/100+0.000005 &lt;1, TRUNC(H23*I23/100+0.000005, 옵션!$E$13), TRUNC(H23*I23/100+0.000005, 옵션!$E$13))</f>
        <v>0.05</v>
      </c>
      <c r="H23" s="15">
        <f>옵션!$B$13</f>
        <v>100</v>
      </c>
      <c r="I23" s="15">
        <f>SUM(AA22:AA22)</f>
        <v>0.05</v>
      </c>
      <c r="J23" s="15"/>
      <c r="K23" s="12"/>
      <c r="L23" s="15"/>
      <c r="M23" s="15"/>
      <c r="N23" s="15"/>
      <c r="O23" s="15" t="str">
        <f>IF(I23*M23=0, "", I23*M23*(N23/100))</f>
        <v/>
      </c>
      <c r="P23" s="25"/>
      <c r="Q23" s="25">
        <f>TRUNC(P23*M23*N23/100)</f>
        <v>0</v>
      </c>
      <c r="R23" s="25"/>
      <c r="S23" s="15"/>
      <c r="T23" s="15"/>
      <c r="Z23" s="2" t="s">
        <v>334</v>
      </c>
      <c r="AA23" s="2">
        <f>SUM(AA22:AA22)</f>
        <v>0.05</v>
      </c>
    </row>
    <row r="24" spans="2:30" ht="21.95" customHeight="1">
      <c r="B24" s="13" t="s">
        <v>354</v>
      </c>
      <c r="D24" s="177" t="s">
        <v>360</v>
      </c>
      <c r="E24" s="178"/>
      <c r="F24" s="178"/>
      <c r="G24" s="178"/>
      <c r="H24" s="178"/>
      <c r="I24" s="178"/>
      <c r="J24" s="178"/>
      <c r="K24" s="178"/>
      <c r="L24" s="178"/>
      <c r="M24" s="178"/>
      <c r="N24" s="178"/>
      <c r="O24" s="178"/>
      <c r="P24" s="178"/>
      <c r="Q24" s="178"/>
      <c r="R24" s="178"/>
      <c r="S24" s="178"/>
      <c r="T24" s="179"/>
    </row>
    <row r="25" spans="2:30" ht="21.95" customHeight="1">
      <c r="B25" s="13" t="s">
        <v>328</v>
      </c>
      <c r="C25" s="13" t="s">
        <v>237</v>
      </c>
      <c r="D25" s="12" t="s">
        <v>234</v>
      </c>
      <c r="E25" s="12" t="s">
        <v>238</v>
      </c>
      <c r="F25" s="15" t="s">
        <v>120</v>
      </c>
      <c r="G25" s="15">
        <v>1</v>
      </c>
      <c r="H25" s="15">
        <f>IF(I25&lt;&gt;0, G25-I25, "")</f>
        <v>0</v>
      </c>
      <c r="I25" s="15">
        <v>1</v>
      </c>
      <c r="J25" s="15"/>
      <c r="K25" s="12" t="s">
        <v>317</v>
      </c>
      <c r="L25" s="15" t="s">
        <v>266</v>
      </c>
      <c r="M25" s="15">
        <v>0.08</v>
      </c>
      <c r="N25" s="15">
        <v>100</v>
      </c>
      <c r="O25" s="15">
        <f>IF(I25*M25=0, "", I25*M25*(N25/100))</f>
        <v>0.08</v>
      </c>
      <c r="P25" s="25"/>
      <c r="Q25" s="25">
        <f>TRUNC(P25*M25*N25/100)</f>
        <v>0</v>
      </c>
      <c r="R25" s="25"/>
      <c r="S25" s="15" t="s">
        <v>340</v>
      </c>
      <c r="T25" s="15"/>
      <c r="AA25" s="2">
        <f>O25</f>
        <v>0.08</v>
      </c>
    </row>
    <row r="26" spans="2:30" ht="21.95" customHeight="1">
      <c r="B26" s="13" t="s">
        <v>328</v>
      </c>
      <c r="C26" s="13" t="s">
        <v>264</v>
      </c>
      <c r="D26" s="12" t="s">
        <v>265</v>
      </c>
      <c r="E26" s="12" t="s">
        <v>266</v>
      </c>
      <c r="F26" s="15" t="s">
        <v>267</v>
      </c>
      <c r="G26" s="15">
        <f>IF(H26*I26/100+0.000005 &lt;1, TRUNC(H26*I26/100+0.000005, 옵션!$E$13), TRUNC(H26*I26/100+0.000005, 옵션!$E$13))</f>
        <v>0.08</v>
      </c>
      <c r="H26" s="15">
        <f>옵션!$B$13</f>
        <v>100</v>
      </c>
      <c r="I26" s="15">
        <f>SUM(AA25:AA25)</f>
        <v>0.08</v>
      </c>
      <c r="J26" s="15"/>
      <c r="K26" s="12"/>
      <c r="L26" s="15"/>
      <c r="M26" s="15"/>
      <c r="N26" s="15"/>
      <c r="O26" s="15" t="str">
        <f>IF(I26*M26=0, "", I26*M26*(N26/100))</f>
        <v/>
      </c>
      <c r="P26" s="25"/>
      <c r="Q26" s="25">
        <f>TRUNC(P26*M26*N26/100)</f>
        <v>0</v>
      </c>
      <c r="R26" s="25"/>
      <c r="S26" s="15"/>
      <c r="T26" s="15"/>
      <c r="Z26" s="2" t="s">
        <v>334</v>
      </c>
      <c r="AA26" s="2">
        <f>SUM(AA25:AA25)</f>
        <v>0.08</v>
      </c>
    </row>
    <row r="27" spans="2:30" ht="21.95" customHeight="1">
      <c r="B27" s="13" t="s">
        <v>354</v>
      </c>
      <c r="D27" s="177" t="s">
        <v>361</v>
      </c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9"/>
    </row>
    <row r="28" spans="2:30" ht="21.95" customHeight="1">
      <c r="B28" s="13" t="s">
        <v>328</v>
      </c>
      <c r="C28" s="13" t="s">
        <v>132</v>
      </c>
      <c r="D28" s="12" t="s">
        <v>133</v>
      </c>
      <c r="E28" s="12" t="s">
        <v>134</v>
      </c>
      <c r="F28" s="15" t="s">
        <v>135</v>
      </c>
      <c r="G28" s="15">
        <v>1</v>
      </c>
      <c r="H28" s="15">
        <f>IF(I28&lt;&gt;0, G28-I28, "")</f>
        <v>0</v>
      </c>
      <c r="I28" s="15">
        <v>1</v>
      </c>
      <c r="J28" s="15"/>
      <c r="K28" s="12" t="s">
        <v>318</v>
      </c>
      <c r="L28" s="15" t="s">
        <v>269</v>
      </c>
      <c r="M28" s="15">
        <v>2.4E-2</v>
      </c>
      <c r="N28" s="15">
        <v>100</v>
      </c>
      <c r="O28" s="15">
        <f>IF(I28*M28=0, "", I28*M28*(N28/100))</f>
        <v>2.4E-2</v>
      </c>
      <c r="P28" s="25"/>
      <c r="Q28" s="25">
        <f>TRUNC(P28*M28*N28/100)</f>
        <v>0</v>
      </c>
      <c r="R28" s="25"/>
      <c r="S28" s="15" t="s">
        <v>341</v>
      </c>
      <c r="T28" s="15"/>
      <c r="AB28" s="2">
        <f>O28</f>
        <v>2.4E-2</v>
      </c>
    </row>
    <row r="29" spans="2:30" ht="21.95" customHeight="1">
      <c r="B29" s="13" t="s">
        <v>328</v>
      </c>
      <c r="C29" s="13" t="s">
        <v>132</v>
      </c>
      <c r="D29" s="12"/>
      <c r="E29" s="12"/>
      <c r="F29" s="15"/>
      <c r="G29" s="15">
        <v>1</v>
      </c>
      <c r="H29" s="15">
        <f>IF(I29&lt;&gt;0, G29-I29, "")</f>
        <v>0</v>
      </c>
      <c r="I29" s="15">
        <v>1</v>
      </c>
      <c r="J29" s="15"/>
      <c r="K29" s="12" t="s">
        <v>320</v>
      </c>
      <c r="L29" s="15" t="s">
        <v>273</v>
      </c>
      <c r="M29" s="15">
        <v>0.12</v>
      </c>
      <c r="N29" s="15">
        <v>100</v>
      </c>
      <c r="O29" s="15">
        <f>IF(I29*M29=0, "", I29*M29*(N29/100))</f>
        <v>0.12</v>
      </c>
      <c r="P29" s="25"/>
      <c r="Q29" s="25">
        <f>TRUNC(P29*M29*N29/100)</f>
        <v>0</v>
      </c>
      <c r="R29" s="25"/>
      <c r="S29" s="15" t="s">
        <v>341</v>
      </c>
      <c r="T29" s="15"/>
      <c r="AD29" s="2">
        <f>O29</f>
        <v>0.12</v>
      </c>
    </row>
    <row r="30" spans="2:30" ht="21.95" customHeight="1">
      <c r="B30" s="13" t="s">
        <v>328</v>
      </c>
      <c r="C30" s="13" t="s">
        <v>268</v>
      </c>
      <c r="D30" s="12" t="s">
        <v>265</v>
      </c>
      <c r="E30" s="12" t="s">
        <v>269</v>
      </c>
      <c r="F30" s="15" t="s">
        <v>267</v>
      </c>
      <c r="G30" s="15">
        <f>IF(H30*I30/100+0.000005 &lt;1, TRUNC(H30*I30/100+0.000005, 옵션!$E$13), TRUNC(H30*I30/100+0.000005, 옵션!$E$13))</f>
        <v>2.4E-2</v>
      </c>
      <c r="H30" s="15">
        <f>옵션!$B$13</f>
        <v>100</v>
      </c>
      <c r="I30" s="15">
        <f>SUM(AB28:AB29)</f>
        <v>2.4E-2</v>
      </c>
      <c r="J30" s="15"/>
      <c r="K30" s="12"/>
      <c r="L30" s="15"/>
      <c r="M30" s="15"/>
      <c r="N30" s="15"/>
      <c r="O30" s="15" t="str">
        <f>IF(I30*M30=0, "", I30*M30*(N30/100))</f>
        <v/>
      </c>
      <c r="P30" s="25"/>
      <c r="Q30" s="25">
        <f>TRUNC(P30*M30*N30/100)</f>
        <v>0</v>
      </c>
      <c r="R30" s="25"/>
      <c r="S30" s="15"/>
      <c r="T30" s="15"/>
      <c r="Z30" s="2" t="s">
        <v>334</v>
      </c>
      <c r="AB30" s="2">
        <f>SUM(AB28:AB29)</f>
        <v>2.4E-2</v>
      </c>
      <c r="AD30" s="2">
        <f>SUM(AD28:AD29)</f>
        <v>0.12</v>
      </c>
    </row>
    <row r="31" spans="2:30" ht="21.95" customHeight="1">
      <c r="B31" s="13" t="s">
        <v>328</v>
      </c>
      <c r="C31" s="13" t="s">
        <v>272</v>
      </c>
      <c r="D31" s="12" t="s">
        <v>265</v>
      </c>
      <c r="E31" s="12" t="s">
        <v>273</v>
      </c>
      <c r="F31" s="15" t="s">
        <v>267</v>
      </c>
      <c r="G31" s="15">
        <f>IF(H31*I31/100+0.000005 &lt;1, TRUNC(H31*I31/100+0.000005, 옵션!$E$13), TRUNC(H31*I31/100+0.000005, 옵션!$E$13))</f>
        <v>0.12</v>
      </c>
      <c r="H31" s="15">
        <f>옵션!$B$13</f>
        <v>100</v>
      </c>
      <c r="I31" s="15">
        <f>SUM(AD28:AD29)</f>
        <v>0.12</v>
      </c>
      <c r="J31" s="15"/>
      <c r="K31" s="12"/>
      <c r="L31" s="15"/>
      <c r="M31" s="15"/>
      <c r="N31" s="15"/>
      <c r="O31" s="15" t="str">
        <f>IF(I31*M31=0, "", I31*M31*(N31/100))</f>
        <v/>
      </c>
      <c r="P31" s="25"/>
      <c r="Q31" s="25">
        <f>TRUNC(P31*M31*N31/100)</f>
        <v>0</v>
      </c>
      <c r="R31" s="25"/>
      <c r="S31" s="15"/>
      <c r="T31" s="15"/>
    </row>
    <row r="32" spans="2:30" ht="21.95" customHeight="1">
      <c r="B32" s="13" t="s">
        <v>354</v>
      </c>
      <c r="D32" s="177" t="s">
        <v>362</v>
      </c>
      <c r="E32" s="178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8"/>
      <c r="R32" s="178"/>
      <c r="S32" s="178"/>
      <c r="T32" s="179"/>
    </row>
    <row r="33" spans="2:31" ht="21.95" customHeight="1">
      <c r="B33" s="13" t="s">
        <v>328</v>
      </c>
      <c r="C33" s="13" t="s">
        <v>166</v>
      </c>
      <c r="D33" s="12" t="s">
        <v>159</v>
      </c>
      <c r="E33" s="12" t="s">
        <v>167</v>
      </c>
      <c r="F33" s="15" t="s">
        <v>168</v>
      </c>
      <c r="G33" s="15">
        <v>1</v>
      </c>
      <c r="H33" s="15">
        <f>IF(I33&lt;&gt;0, G33-I33, "")</f>
        <v>0</v>
      </c>
      <c r="I33" s="15">
        <v>1</v>
      </c>
      <c r="J33" s="15"/>
      <c r="K33" s="12" t="s">
        <v>317</v>
      </c>
      <c r="L33" s="15" t="s">
        <v>266</v>
      </c>
      <c r="M33" s="15">
        <v>1.7999999999999999E-2</v>
      </c>
      <c r="N33" s="15">
        <v>100</v>
      </c>
      <c r="O33" s="15">
        <f>IF(I33*M33=0, "", I33*M33*(N33/100))</f>
        <v>1.7999999999999999E-2</v>
      </c>
      <c r="P33" s="25"/>
      <c r="Q33" s="25">
        <f>TRUNC(P33*M33*N33/100)</f>
        <v>0</v>
      </c>
      <c r="R33" s="25"/>
      <c r="S33" s="15" t="s">
        <v>342</v>
      </c>
      <c r="T33" s="15"/>
      <c r="AA33" s="2">
        <f>O33</f>
        <v>1.7999999999999999E-2</v>
      </c>
    </row>
    <row r="34" spans="2:31" ht="21.95" customHeight="1">
      <c r="B34" s="13" t="s">
        <v>328</v>
      </c>
      <c r="C34" s="13" t="s">
        <v>264</v>
      </c>
      <c r="D34" s="12" t="s">
        <v>265</v>
      </c>
      <c r="E34" s="12" t="s">
        <v>266</v>
      </c>
      <c r="F34" s="15" t="s">
        <v>267</v>
      </c>
      <c r="G34" s="15">
        <f>IF(H34*I34/100+0.000005 &lt;1, TRUNC(H34*I34/100+0.000005, 옵션!$E$13), TRUNC(H34*I34/100+0.000005, 옵션!$E$13))</f>
        <v>1.7999999999999999E-2</v>
      </c>
      <c r="H34" s="15">
        <f>옵션!$B$13</f>
        <v>100</v>
      </c>
      <c r="I34" s="15">
        <f>SUM(AA33:AA33)</f>
        <v>1.7999999999999999E-2</v>
      </c>
      <c r="J34" s="15"/>
      <c r="K34" s="12"/>
      <c r="L34" s="15"/>
      <c r="M34" s="15"/>
      <c r="N34" s="15"/>
      <c r="O34" s="15" t="str">
        <f>IF(I34*M34=0, "", I34*M34*(N34/100))</f>
        <v/>
      </c>
      <c r="P34" s="25"/>
      <c r="Q34" s="25">
        <f>TRUNC(P34*M34*N34/100)</f>
        <v>0</v>
      </c>
      <c r="R34" s="25"/>
      <c r="S34" s="15"/>
      <c r="T34" s="15"/>
      <c r="Z34" s="2" t="s">
        <v>334</v>
      </c>
      <c r="AA34" s="2">
        <f>SUM(AA33:AA33)</f>
        <v>1.7999999999999999E-2</v>
      </c>
    </row>
    <row r="35" spans="2:31" ht="21.95" customHeight="1">
      <c r="B35" s="13" t="s">
        <v>354</v>
      </c>
      <c r="D35" s="177" t="s">
        <v>363</v>
      </c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  <c r="T35" s="179"/>
    </row>
    <row r="36" spans="2:31" ht="21.95" customHeight="1">
      <c r="B36" s="13" t="s">
        <v>328</v>
      </c>
      <c r="C36" s="13" t="s">
        <v>169</v>
      </c>
      <c r="D36" s="12" t="s">
        <v>159</v>
      </c>
      <c r="E36" s="12" t="s">
        <v>170</v>
      </c>
      <c r="F36" s="15" t="s">
        <v>168</v>
      </c>
      <c r="G36" s="15">
        <v>1</v>
      </c>
      <c r="H36" s="15">
        <f>IF(I36&lt;&gt;0, G36-I36, "")</f>
        <v>0</v>
      </c>
      <c r="I36" s="15">
        <v>1</v>
      </c>
      <c r="J36" s="15"/>
      <c r="K36" s="12" t="s">
        <v>317</v>
      </c>
      <c r="L36" s="15" t="s">
        <v>266</v>
      </c>
      <c r="M36" s="15">
        <v>1.7999999999999999E-2</v>
      </c>
      <c r="N36" s="15">
        <v>100</v>
      </c>
      <c r="O36" s="15">
        <f>IF(I36*M36=0, "", I36*M36*(N36/100))</f>
        <v>1.7999999999999999E-2</v>
      </c>
      <c r="P36" s="25"/>
      <c r="Q36" s="25">
        <f>TRUNC(P36*M36*N36/100)</f>
        <v>0</v>
      </c>
      <c r="R36" s="25"/>
      <c r="S36" s="15" t="s">
        <v>342</v>
      </c>
      <c r="T36" s="15"/>
      <c r="AA36" s="2">
        <f>O36</f>
        <v>1.7999999999999999E-2</v>
      </c>
    </row>
    <row r="37" spans="2:31" ht="21.95" customHeight="1">
      <c r="B37" s="13" t="s">
        <v>328</v>
      </c>
      <c r="C37" s="13" t="s">
        <v>264</v>
      </c>
      <c r="D37" s="12" t="s">
        <v>265</v>
      </c>
      <c r="E37" s="12" t="s">
        <v>266</v>
      </c>
      <c r="F37" s="15" t="s">
        <v>267</v>
      </c>
      <c r="G37" s="15">
        <f>IF(H37*I37/100+0.000005 &lt;1, TRUNC(H37*I37/100+0.000005, 옵션!$E$13), TRUNC(H37*I37/100+0.000005, 옵션!$E$13))</f>
        <v>1.7999999999999999E-2</v>
      </c>
      <c r="H37" s="15">
        <f>옵션!$B$13</f>
        <v>100</v>
      </c>
      <c r="I37" s="15">
        <f>SUM(AA36:AA36)</f>
        <v>1.7999999999999999E-2</v>
      </c>
      <c r="J37" s="15"/>
      <c r="K37" s="12"/>
      <c r="L37" s="15"/>
      <c r="M37" s="15"/>
      <c r="N37" s="15"/>
      <c r="O37" s="15" t="str">
        <f>IF(I37*M37=0, "", I37*M37*(N37/100))</f>
        <v/>
      </c>
      <c r="P37" s="25"/>
      <c r="Q37" s="25">
        <f>TRUNC(P37*M37*N37/100)</f>
        <v>0</v>
      </c>
      <c r="R37" s="25"/>
      <c r="S37" s="15"/>
      <c r="T37" s="15"/>
      <c r="Z37" s="2" t="s">
        <v>334</v>
      </c>
      <c r="AA37" s="2">
        <f>SUM(AA36:AA36)</f>
        <v>1.7999999999999999E-2</v>
      </c>
    </row>
    <row r="38" spans="2:31" ht="21.95" customHeight="1">
      <c r="B38" s="13" t="s">
        <v>354</v>
      </c>
      <c r="D38" s="177" t="s">
        <v>364</v>
      </c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8"/>
      <c r="T38" s="179"/>
    </row>
    <row r="39" spans="2:31" ht="21.95" customHeight="1">
      <c r="B39" s="13" t="s">
        <v>328</v>
      </c>
      <c r="C39" s="13" t="s">
        <v>171</v>
      </c>
      <c r="D39" s="12" t="s">
        <v>172</v>
      </c>
      <c r="E39" s="12" t="s">
        <v>173</v>
      </c>
      <c r="F39" s="15" t="s">
        <v>127</v>
      </c>
      <c r="G39" s="15">
        <v>1</v>
      </c>
      <c r="H39" s="15">
        <f>IF(I39&lt;&gt;0, G39-I39, "")</f>
        <v>0</v>
      </c>
      <c r="I39" s="15">
        <v>1</v>
      </c>
      <c r="J39" s="15"/>
      <c r="K39" s="12" t="s">
        <v>317</v>
      </c>
      <c r="L39" s="15" t="s">
        <v>266</v>
      </c>
      <c r="M39" s="15">
        <v>3.5999999999999997E-2</v>
      </c>
      <c r="N39" s="15">
        <v>150</v>
      </c>
      <c r="O39" s="15">
        <f>IF(I39*M39=0, "", I39*M39*(N39/100))</f>
        <v>5.3999999999999992E-2</v>
      </c>
      <c r="P39" s="25"/>
      <c r="Q39" s="25">
        <f>TRUNC(P39*M39*N39/100)</f>
        <v>0</v>
      </c>
      <c r="R39" s="25"/>
      <c r="S39" s="15" t="s">
        <v>342</v>
      </c>
      <c r="T39" s="15"/>
      <c r="AA39" s="2">
        <f>O39</f>
        <v>5.3999999999999992E-2</v>
      </c>
    </row>
    <row r="40" spans="2:31" ht="21.95" customHeight="1">
      <c r="B40" s="13" t="s">
        <v>328</v>
      </c>
      <c r="C40" s="13" t="s">
        <v>264</v>
      </c>
      <c r="D40" s="12" t="s">
        <v>265</v>
      </c>
      <c r="E40" s="12" t="s">
        <v>266</v>
      </c>
      <c r="F40" s="15" t="s">
        <v>267</v>
      </c>
      <c r="G40" s="15">
        <f>IF(H40*I40/100+0.000005 &lt;1, TRUNC(H40*I40/100+0.000005, 옵션!$E$13), TRUNC(H40*I40/100+0.000005, 옵션!$E$13))</f>
        <v>5.3999999999999999E-2</v>
      </c>
      <c r="H40" s="15">
        <f>옵션!$B$13</f>
        <v>100</v>
      </c>
      <c r="I40" s="15">
        <f>SUM(AA39:AA39)</f>
        <v>5.3999999999999992E-2</v>
      </c>
      <c r="J40" s="15"/>
      <c r="K40" s="12"/>
      <c r="L40" s="15"/>
      <c r="M40" s="15"/>
      <c r="N40" s="15"/>
      <c r="O40" s="15" t="str">
        <f>IF(I40*M40=0, "", I40*M40*(N40/100))</f>
        <v/>
      </c>
      <c r="P40" s="25"/>
      <c r="Q40" s="25">
        <f>TRUNC(P40*M40*N40/100)</f>
        <v>0</v>
      </c>
      <c r="R40" s="25"/>
      <c r="S40" s="15"/>
      <c r="T40" s="15"/>
      <c r="Z40" s="2" t="s">
        <v>334</v>
      </c>
      <c r="AA40" s="2">
        <f>SUM(AA39:AA39)</f>
        <v>5.3999999999999992E-2</v>
      </c>
    </row>
    <row r="41" spans="2:31" ht="21.95" customHeight="1">
      <c r="B41" s="13" t="s">
        <v>354</v>
      </c>
      <c r="D41" s="177" t="s">
        <v>365</v>
      </c>
      <c r="E41" s="178"/>
      <c r="F41" s="178"/>
      <c r="G41" s="178"/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8"/>
      <c r="T41" s="179"/>
    </row>
    <row r="42" spans="2:31" ht="21.95" customHeight="1">
      <c r="B42" s="13" t="s">
        <v>328</v>
      </c>
      <c r="C42" s="13" t="s">
        <v>171</v>
      </c>
      <c r="D42" s="12" t="s">
        <v>172</v>
      </c>
      <c r="E42" s="12" t="s">
        <v>173</v>
      </c>
      <c r="F42" s="15" t="s">
        <v>127</v>
      </c>
      <c r="G42" s="15">
        <v>1</v>
      </c>
      <c r="H42" s="15">
        <f>IF(I42&lt;&gt;0, G42-I42, "")</f>
        <v>0</v>
      </c>
      <c r="I42" s="15">
        <v>1</v>
      </c>
      <c r="J42" s="15"/>
      <c r="K42" s="12" t="s">
        <v>317</v>
      </c>
      <c r="L42" s="15" t="s">
        <v>266</v>
      </c>
      <c r="M42" s="15">
        <v>3.5999999999999997E-2</v>
      </c>
      <c r="N42" s="15">
        <v>150</v>
      </c>
      <c r="O42" s="15">
        <f>IF(I42*M42=0, "", I42*M42*(N42/100))</f>
        <v>5.3999999999999992E-2</v>
      </c>
      <c r="P42" s="25"/>
      <c r="Q42" s="25">
        <f>TRUNC(P42*M42*N42/100)</f>
        <v>0</v>
      </c>
      <c r="R42" s="25"/>
      <c r="S42" s="15" t="s">
        <v>342</v>
      </c>
      <c r="T42" s="15"/>
      <c r="AA42" s="2">
        <f>O42</f>
        <v>5.3999999999999992E-2</v>
      </c>
    </row>
    <row r="43" spans="2:31" ht="21.95" customHeight="1">
      <c r="B43" s="13" t="s">
        <v>328</v>
      </c>
      <c r="C43" s="13" t="s">
        <v>264</v>
      </c>
      <c r="D43" s="12" t="s">
        <v>265</v>
      </c>
      <c r="E43" s="12" t="s">
        <v>266</v>
      </c>
      <c r="F43" s="15" t="s">
        <v>267</v>
      </c>
      <c r="G43" s="15">
        <f>IF(H43*I43/100+0.000005 &lt;1, TRUNC(H43*I43/100+0.000005, 옵션!$E$13), TRUNC(H43*I43/100+0.000005, 옵션!$E$13))</f>
        <v>5.3999999999999999E-2</v>
      </c>
      <c r="H43" s="15">
        <f>옵션!$B$13</f>
        <v>100</v>
      </c>
      <c r="I43" s="15">
        <f>SUM(AA42:AA42)</f>
        <v>5.3999999999999992E-2</v>
      </c>
      <c r="J43" s="15"/>
      <c r="K43" s="12"/>
      <c r="L43" s="15"/>
      <c r="M43" s="15"/>
      <c r="N43" s="15"/>
      <c r="O43" s="15" t="str">
        <f>IF(I43*M43=0, "", I43*M43*(N43/100))</f>
        <v/>
      </c>
      <c r="P43" s="25"/>
      <c r="Q43" s="25">
        <f>TRUNC(P43*M43*N43/100)</f>
        <v>0</v>
      </c>
      <c r="R43" s="25"/>
      <c r="S43" s="15"/>
      <c r="T43" s="15"/>
      <c r="Z43" s="2" t="s">
        <v>334</v>
      </c>
      <c r="AA43" s="2">
        <f>SUM(AA42:AA42)</f>
        <v>5.3999999999999992E-2</v>
      </c>
    </row>
    <row r="44" spans="2:31" ht="21.95" customHeight="1">
      <c r="B44" s="13" t="s">
        <v>354</v>
      </c>
      <c r="D44" s="177" t="s">
        <v>366</v>
      </c>
      <c r="E44" s="178"/>
      <c r="F44" s="178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9"/>
    </row>
    <row r="45" spans="2:31" ht="21.95" customHeight="1">
      <c r="B45" s="13" t="s">
        <v>328</v>
      </c>
      <c r="C45" s="13" t="s">
        <v>343</v>
      </c>
      <c r="D45" s="12" t="s">
        <v>330</v>
      </c>
      <c r="E45" s="12" t="s">
        <v>344</v>
      </c>
      <c r="F45" s="15" t="s">
        <v>332</v>
      </c>
      <c r="G45" s="15">
        <v>1</v>
      </c>
      <c r="H45" s="15">
        <f>IF(I45&lt;&gt;0, G45-I45, "")</f>
        <v>0</v>
      </c>
      <c r="I45" s="15">
        <v>1</v>
      </c>
      <c r="J45" s="15"/>
      <c r="K45" s="12" t="s">
        <v>321</v>
      </c>
      <c r="L45" s="15" t="s">
        <v>275</v>
      </c>
      <c r="M45" s="15">
        <v>0.42</v>
      </c>
      <c r="N45" s="15">
        <v>100</v>
      </c>
      <c r="O45" s="15">
        <f>IF(I45*M45=0, "", I45*M45*(N45/100))</f>
        <v>0.42</v>
      </c>
      <c r="P45" s="25"/>
      <c r="Q45" s="25">
        <f>TRUNC(P45*M45*N45/100)</f>
        <v>0</v>
      </c>
      <c r="R45" s="25"/>
      <c r="S45" s="15" t="s">
        <v>345</v>
      </c>
      <c r="T45" s="15"/>
      <c r="AE45" s="2">
        <f>O45</f>
        <v>0.42</v>
      </c>
    </row>
    <row r="46" spans="2:31" ht="21.95" customHeight="1">
      <c r="B46" s="13" t="s">
        <v>328</v>
      </c>
      <c r="C46" s="13" t="s">
        <v>274</v>
      </c>
      <c r="D46" s="12" t="s">
        <v>265</v>
      </c>
      <c r="E46" s="12" t="s">
        <v>275</v>
      </c>
      <c r="F46" s="15" t="s">
        <v>267</v>
      </c>
      <c r="G46" s="15">
        <f>IF(H46*I46/100+0.000005 &lt;1, TRUNC(H46*I46/100+0.000005, 옵션!$E$13), TRUNC(H46*I46/100+0.000005, 옵션!$E$13))</f>
        <v>0.42</v>
      </c>
      <c r="H46" s="15">
        <f>옵션!$B$13</f>
        <v>100</v>
      </c>
      <c r="I46" s="15">
        <f>SUM(AE45:AE45)</f>
        <v>0.42</v>
      </c>
      <c r="J46" s="15"/>
      <c r="K46" s="12"/>
      <c r="L46" s="15"/>
      <c r="M46" s="15"/>
      <c r="N46" s="15"/>
      <c r="O46" s="15" t="str">
        <f>IF(I46*M46=0, "", I46*M46*(N46/100))</f>
        <v/>
      </c>
      <c r="P46" s="25"/>
      <c r="Q46" s="25">
        <f>TRUNC(P46*M46*N46/100)</f>
        <v>0</v>
      </c>
      <c r="R46" s="25"/>
      <c r="S46" s="15"/>
      <c r="T46" s="15"/>
      <c r="Z46" s="2" t="s">
        <v>334</v>
      </c>
      <c r="AE46" s="2">
        <f>SUM(AE45:AE45)</f>
        <v>0.42</v>
      </c>
    </row>
    <row r="47" spans="2:31" ht="21.95" customHeight="1">
      <c r="B47" s="13" t="s">
        <v>354</v>
      </c>
      <c r="D47" s="177" t="s">
        <v>367</v>
      </c>
      <c r="E47" s="178"/>
      <c r="F47" s="178"/>
      <c r="G47" s="178"/>
      <c r="H47" s="178"/>
      <c r="I47" s="178"/>
      <c r="J47" s="178"/>
      <c r="K47" s="178"/>
      <c r="L47" s="178"/>
      <c r="M47" s="178"/>
      <c r="N47" s="178"/>
      <c r="O47" s="178"/>
      <c r="P47" s="178"/>
      <c r="Q47" s="178"/>
      <c r="R47" s="178"/>
      <c r="S47" s="178"/>
      <c r="T47" s="179"/>
    </row>
    <row r="48" spans="2:31" ht="21.95" customHeight="1">
      <c r="B48" s="13" t="s">
        <v>328</v>
      </c>
      <c r="C48" s="13" t="s">
        <v>137</v>
      </c>
      <c r="D48" s="12" t="s">
        <v>138</v>
      </c>
      <c r="E48" s="12" t="s">
        <v>139</v>
      </c>
      <c r="F48" s="15" t="s">
        <v>127</v>
      </c>
      <c r="G48" s="15">
        <v>1</v>
      </c>
      <c r="H48" s="15">
        <f>IF(I48&lt;&gt;0, G48-I48, "")</f>
        <v>0</v>
      </c>
      <c r="I48" s="15">
        <v>1</v>
      </c>
      <c r="J48" s="15"/>
      <c r="K48" s="12" t="s">
        <v>317</v>
      </c>
      <c r="L48" s="15" t="s">
        <v>266</v>
      </c>
      <c r="M48" s="15">
        <v>0.12</v>
      </c>
      <c r="N48" s="15">
        <v>100</v>
      </c>
      <c r="O48" s="15">
        <f>IF(I48*M48=0, "", I48*M48*(N48/100))</f>
        <v>0.12</v>
      </c>
      <c r="P48" s="25"/>
      <c r="Q48" s="25">
        <f>TRUNC(P48*M48*N48/100)</f>
        <v>0</v>
      </c>
      <c r="R48" s="25"/>
      <c r="S48" s="15" t="s">
        <v>346</v>
      </c>
      <c r="T48" s="15"/>
      <c r="AA48" s="2">
        <f>O48</f>
        <v>0.12</v>
      </c>
    </row>
    <row r="49" spans="2:27" ht="21.95" customHeight="1">
      <c r="B49" s="13" t="s">
        <v>328</v>
      </c>
      <c r="C49" s="13" t="s">
        <v>264</v>
      </c>
      <c r="D49" s="12" t="s">
        <v>265</v>
      </c>
      <c r="E49" s="12" t="s">
        <v>266</v>
      </c>
      <c r="F49" s="15" t="s">
        <v>267</v>
      </c>
      <c r="G49" s="15">
        <f>IF(H49*I49/100+0.000005 &lt;1, TRUNC(H49*I49/100+0.000005, 옵션!$E$13), TRUNC(H49*I49/100+0.000005, 옵션!$E$13))</f>
        <v>0.12</v>
      </c>
      <c r="H49" s="15">
        <f>옵션!$B$13</f>
        <v>100</v>
      </c>
      <c r="I49" s="15">
        <f>SUM(AA48:AA48)</f>
        <v>0.12</v>
      </c>
      <c r="J49" s="15"/>
      <c r="K49" s="12"/>
      <c r="L49" s="15"/>
      <c r="M49" s="15"/>
      <c r="N49" s="15"/>
      <c r="O49" s="15" t="str">
        <f>IF(I49*M49=0, "", I49*M49*(N49/100))</f>
        <v/>
      </c>
      <c r="P49" s="25"/>
      <c r="Q49" s="25">
        <f>TRUNC(P49*M49*N49/100)</f>
        <v>0</v>
      </c>
      <c r="R49" s="25"/>
      <c r="S49" s="15"/>
      <c r="T49" s="15"/>
      <c r="Z49" s="2" t="s">
        <v>334</v>
      </c>
      <c r="AA49" s="2">
        <f>SUM(AA48:AA48)</f>
        <v>0.12</v>
      </c>
    </row>
    <row r="50" spans="2:27" ht="21.95" customHeight="1">
      <c r="B50" s="13" t="s">
        <v>354</v>
      </c>
      <c r="D50" s="177" t="s">
        <v>368</v>
      </c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9"/>
    </row>
    <row r="51" spans="2:27" ht="21.95" customHeight="1">
      <c r="B51" s="13" t="s">
        <v>328</v>
      </c>
      <c r="C51" s="13" t="s">
        <v>143</v>
      </c>
      <c r="D51" s="12" t="s">
        <v>138</v>
      </c>
      <c r="E51" s="12" t="s">
        <v>144</v>
      </c>
      <c r="F51" s="15" t="s">
        <v>127</v>
      </c>
      <c r="G51" s="15">
        <v>1</v>
      </c>
      <c r="H51" s="15">
        <f>IF(I51&lt;&gt;0, G51-I51, "")</f>
        <v>0</v>
      </c>
      <c r="I51" s="15">
        <v>1</v>
      </c>
      <c r="J51" s="15"/>
      <c r="K51" s="12" t="s">
        <v>317</v>
      </c>
      <c r="L51" s="15" t="s">
        <v>266</v>
      </c>
      <c r="M51" s="15">
        <v>0.2</v>
      </c>
      <c r="N51" s="15">
        <v>100</v>
      </c>
      <c r="O51" s="15">
        <f>IF(I51*M51=0, "", I51*M51*(N51/100))</f>
        <v>0.2</v>
      </c>
      <c r="P51" s="25"/>
      <c r="Q51" s="25">
        <f>TRUNC(P51*M51*N51/100)</f>
        <v>0</v>
      </c>
      <c r="R51" s="25"/>
      <c r="S51" s="15" t="s">
        <v>346</v>
      </c>
      <c r="T51" s="15"/>
      <c r="AA51" s="2">
        <f>O51</f>
        <v>0.2</v>
      </c>
    </row>
    <row r="52" spans="2:27" ht="21.95" customHeight="1">
      <c r="B52" s="13" t="s">
        <v>328</v>
      </c>
      <c r="C52" s="13" t="s">
        <v>264</v>
      </c>
      <c r="D52" s="12" t="s">
        <v>265</v>
      </c>
      <c r="E52" s="12" t="s">
        <v>266</v>
      </c>
      <c r="F52" s="15" t="s">
        <v>267</v>
      </c>
      <c r="G52" s="15">
        <f>IF(H52*I52/100+0.000005 &lt;1, TRUNC(H52*I52/100+0.000005, 옵션!$E$13), TRUNC(H52*I52/100+0.000005, 옵션!$E$13))</f>
        <v>0.2</v>
      </c>
      <c r="H52" s="15">
        <f>옵션!$B$13</f>
        <v>100</v>
      </c>
      <c r="I52" s="15">
        <f>SUM(AA51:AA51)</f>
        <v>0.2</v>
      </c>
      <c r="J52" s="15"/>
      <c r="K52" s="12"/>
      <c r="L52" s="15"/>
      <c r="M52" s="15"/>
      <c r="N52" s="15"/>
      <c r="O52" s="15" t="str">
        <f>IF(I52*M52=0, "", I52*M52*(N52/100))</f>
        <v/>
      </c>
      <c r="P52" s="25"/>
      <c r="Q52" s="25">
        <f>TRUNC(P52*M52*N52/100)</f>
        <v>0</v>
      </c>
      <c r="R52" s="25"/>
      <c r="S52" s="15"/>
      <c r="T52" s="15"/>
      <c r="Z52" s="2" t="s">
        <v>334</v>
      </c>
      <c r="AA52" s="2">
        <f>SUM(AA51:AA51)</f>
        <v>0.2</v>
      </c>
    </row>
    <row r="53" spans="2:27" ht="21.95" customHeight="1">
      <c r="B53" s="13" t="s">
        <v>354</v>
      </c>
      <c r="D53" s="177" t="s">
        <v>369</v>
      </c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9"/>
    </row>
    <row r="54" spans="2:27" ht="21.95" customHeight="1">
      <c r="B54" s="13" t="s">
        <v>328</v>
      </c>
      <c r="C54" s="13" t="s">
        <v>150</v>
      </c>
      <c r="D54" s="12" t="s">
        <v>151</v>
      </c>
      <c r="E54" s="12" t="s">
        <v>152</v>
      </c>
      <c r="F54" s="15" t="s">
        <v>127</v>
      </c>
      <c r="G54" s="15">
        <v>1</v>
      </c>
      <c r="H54" s="15">
        <f>IF(I54&lt;&gt;0, G54-I54, "")</f>
        <v>0</v>
      </c>
      <c r="I54" s="15">
        <v>1</v>
      </c>
      <c r="J54" s="15"/>
      <c r="K54" s="12" t="s">
        <v>317</v>
      </c>
      <c r="L54" s="15" t="s">
        <v>266</v>
      </c>
      <c r="M54" s="15">
        <v>0.04</v>
      </c>
      <c r="N54" s="15">
        <v>100</v>
      </c>
      <c r="O54" s="15">
        <f>IF(I54*M54=0, "", I54*M54*(N54/100))</f>
        <v>0.04</v>
      </c>
      <c r="P54" s="25"/>
      <c r="Q54" s="25">
        <f>TRUNC(P54*M54*N54/100)</f>
        <v>0</v>
      </c>
      <c r="R54" s="25"/>
      <c r="S54" s="15" t="s">
        <v>346</v>
      </c>
      <c r="T54" s="15"/>
      <c r="AA54" s="2">
        <f>O54</f>
        <v>0.04</v>
      </c>
    </row>
    <row r="55" spans="2:27" ht="21.95" customHeight="1">
      <c r="B55" s="13" t="s">
        <v>328</v>
      </c>
      <c r="C55" s="13" t="s">
        <v>264</v>
      </c>
      <c r="D55" s="12" t="s">
        <v>265</v>
      </c>
      <c r="E55" s="12" t="s">
        <v>266</v>
      </c>
      <c r="F55" s="15" t="s">
        <v>267</v>
      </c>
      <c r="G55" s="15">
        <f>IF(H55*I55/100+0.000005 &lt;1, TRUNC(H55*I55/100+0.000005, 옵션!$E$13), TRUNC(H55*I55/100+0.000005, 옵션!$E$13))</f>
        <v>0.04</v>
      </c>
      <c r="H55" s="15">
        <f>옵션!$B$13</f>
        <v>100</v>
      </c>
      <c r="I55" s="15">
        <f>SUM(AA54:AA54)</f>
        <v>0.04</v>
      </c>
      <c r="J55" s="15"/>
      <c r="K55" s="12"/>
      <c r="L55" s="15"/>
      <c r="M55" s="15"/>
      <c r="N55" s="15"/>
      <c r="O55" s="15" t="str">
        <f>IF(I55*M55=0, "", I55*M55*(N55/100))</f>
        <v/>
      </c>
      <c r="P55" s="25"/>
      <c r="Q55" s="25">
        <f>TRUNC(P55*M55*N55/100)</f>
        <v>0</v>
      </c>
      <c r="R55" s="25"/>
      <c r="S55" s="15"/>
      <c r="T55" s="15"/>
      <c r="Z55" s="2" t="s">
        <v>334</v>
      </c>
      <c r="AA55" s="2">
        <f>SUM(AA54:AA54)</f>
        <v>0.04</v>
      </c>
    </row>
    <row r="56" spans="2:27" ht="21.95" customHeight="1">
      <c r="B56" s="13" t="s">
        <v>354</v>
      </c>
      <c r="D56" s="177" t="s">
        <v>370</v>
      </c>
      <c r="E56" s="178"/>
      <c r="F56" s="178"/>
      <c r="G56" s="178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9"/>
    </row>
    <row r="57" spans="2:27" ht="21.95" customHeight="1">
      <c r="B57" s="13" t="s">
        <v>328</v>
      </c>
      <c r="C57" s="13" t="s">
        <v>153</v>
      </c>
      <c r="D57" s="12" t="s">
        <v>154</v>
      </c>
      <c r="E57" s="12" t="s">
        <v>155</v>
      </c>
      <c r="F57" s="15" t="s">
        <v>127</v>
      </c>
      <c r="G57" s="15">
        <v>1</v>
      </c>
      <c r="H57" s="15">
        <f>IF(I57&lt;&gt;0, G57-I57, "")</f>
        <v>0</v>
      </c>
      <c r="I57" s="15">
        <v>1</v>
      </c>
      <c r="J57" s="15"/>
      <c r="K57" s="12" t="s">
        <v>317</v>
      </c>
      <c r="L57" s="15" t="s">
        <v>266</v>
      </c>
      <c r="M57" s="15">
        <v>0.17</v>
      </c>
      <c r="N57" s="15">
        <v>100</v>
      </c>
      <c r="O57" s="15">
        <f>IF(I57*M57=0, "", I57*M57*(N57/100))</f>
        <v>0.17</v>
      </c>
      <c r="P57" s="25"/>
      <c r="Q57" s="25">
        <f>TRUNC(P57*M57*N57/100)</f>
        <v>0</v>
      </c>
      <c r="R57" s="25"/>
      <c r="S57" s="15" t="s">
        <v>347</v>
      </c>
      <c r="T57" s="15"/>
      <c r="AA57" s="2">
        <f>O57</f>
        <v>0.17</v>
      </c>
    </row>
    <row r="58" spans="2:27" ht="21.95" customHeight="1">
      <c r="B58" s="13" t="s">
        <v>328</v>
      </c>
      <c r="C58" s="13" t="s">
        <v>264</v>
      </c>
      <c r="D58" s="12" t="s">
        <v>265</v>
      </c>
      <c r="E58" s="12" t="s">
        <v>266</v>
      </c>
      <c r="F58" s="15" t="s">
        <v>267</v>
      </c>
      <c r="G58" s="15">
        <f>IF(H58*I58/100+0.000005 &lt;1, TRUNC(H58*I58/100+0.000005, 옵션!$E$13), TRUNC(H58*I58/100+0.000005, 옵션!$E$13))</f>
        <v>0.17</v>
      </c>
      <c r="H58" s="15">
        <f>옵션!$B$13</f>
        <v>100</v>
      </c>
      <c r="I58" s="15">
        <f>SUM(AA57:AA57)</f>
        <v>0.17</v>
      </c>
      <c r="J58" s="15"/>
      <c r="K58" s="12"/>
      <c r="L58" s="15"/>
      <c r="M58" s="15"/>
      <c r="N58" s="15"/>
      <c r="O58" s="15" t="str">
        <f>IF(I58*M58=0, "", I58*M58*(N58/100))</f>
        <v/>
      </c>
      <c r="P58" s="25"/>
      <c r="Q58" s="25">
        <f>TRUNC(P58*M58*N58/100)</f>
        <v>0</v>
      </c>
      <c r="R58" s="25"/>
      <c r="S58" s="15"/>
      <c r="T58" s="15"/>
      <c r="Z58" s="2" t="s">
        <v>334</v>
      </c>
      <c r="AA58" s="2">
        <f>SUM(AA57:AA57)</f>
        <v>0.17</v>
      </c>
    </row>
    <row r="59" spans="2:27" ht="21.95" customHeight="1">
      <c r="B59" s="13" t="s">
        <v>354</v>
      </c>
      <c r="D59" s="177" t="s">
        <v>371</v>
      </c>
      <c r="E59" s="178"/>
      <c r="F59" s="178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9"/>
    </row>
    <row r="60" spans="2:27" ht="21.95" customHeight="1">
      <c r="B60" s="13" t="s">
        <v>328</v>
      </c>
      <c r="C60" s="13" t="s">
        <v>156</v>
      </c>
      <c r="D60" s="12" t="s">
        <v>154</v>
      </c>
      <c r="E60" s="12" t="s">
        <v>157</v>
      </c>
      <c r="F60" s="15" t="s">
        <v>127</v>
      </c>
      <c r="G60" s="15">
        <v>1</v>
      </c>
      <c r="H60" s="15">
        <f>IF(I60&lt;&gt;0, G60-I60, "")</f>
        <v>0</v>
      </c>
      <c r="I60" s="15">
        <v>1</v>
      </c>
      <c r="J60" s="15"/>
      <c r="K60" s="12" t="s">
        <v>317</v>
      </c>
      <c r="L60" s="15" t="s">
        <v>266</v>
      </c>
      <c r="M60" s="15">
        <v>0.55000000000000004</v>
      </c>
      <c r="N60" s="15">
        <v>100</v>
      </c>
      <c r="O60" s="15">
        <f>IF(I60*M60=0, "", I60*M60*(N60/100))</f>
        <v>0.55000000000000004</v>
      </c>
      <c r="P60" s="25"/>
      <c r="Q60" s="25">
        <f>TRUNC(P60*M60*N60/100)</f>
        <v>0</v>
      </c>
      <c r="R60" s="25"/>
      <c r="S60" s="15" t="s">
        <v>347</v>
      </c>
      <c r="T60" s="15"/>
      <c r="AA60" s="2">
        <f>O60</f>
        <v>0.55000000000000004</v>
      </c>
    </row>
    <row r="61" spans="2:27" ht="21.95" customHeight="1">
      <c r="B61" s="13" t="s">
        <v>328</v>
      </c>
      <c r="C61" s="13" t="s">
        <v>264</v>
      </c>
      <c r="D61" s="12" t="s">
        <v>265</v>
      </c>
      <c r="E61" s="12" t="s">
        <v>266</v>
      </c>
      <c r="F61" s="15" t="s">
        <v>267</v>
      </c>
      <c r="G61" s="15">
        <f>IF(H61*I61/100+0.000005 &lt;1, TRUNC(H61*I61/100+0.000005, 옵션!$E$13), TRUNC(H61*I61/100+0.000005, 옵션!$E$13))</f>
        <v>0.55000000000000004</v>
      </c>
      <c r="H61" s="15">
        <f>옵션!$B$13</f>
        <v>100</v>
      </c>
      <c r="I61" s="15">
        <f>SUM(AA60:AA60)</f>
        <v>0.55000000000000004</v>
      </c>
      <c r="J61" s="15"/>
      <c r="K61" s="12"/>
      <c r="L61" s="15"/>
      <c r="M61" s="15"/>
      <c r="N61" s="15"/>
      <c r="O61" s="15" t="str">
        <f>IF(I61*M61=0, "", I61*M61*(N61/100))</f>
        <v/>
      </c>
      <c r="P61" s="25"/>
      <c r="Q61" s="25">
        <f>TRUNC(P61*M61*N61/100)</f>
        <v>0</v>
      </c>
      <c r="R61" s="25"/>
      <c r="S61" s="15"/>
      <c r="T61" s="15"/>
      <c r="Z61" s="2" t="s">
        <v>334</v>
      </c>
      <c r="AA61" s="2">
        <f>SUM(AA60:AA60)</f>
        <v>0.55000000000000004</v>
      </c>
    </row>
    <row r="62" spans="2:27" ht="21.95" customHeight="1">
      <c r="B62" s="13" t="s">
        <v>354</v>
      </c>
      <c r="D62" s="177" t="s">
        <v>372</v>
      </c>
      <c r="E62" s="178"/>
      <c r="F62" s="178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9"/>
    </row>
    <row r="63" spans="2:27" ht="21.95" customHeight="1">
      <c r="B63" s="13" t="s">
        <v>328</v>
      </c>
      <c r="C63" s="13" t="s">
        <v>180</v>
      </c>
      <c r="D63" s="12" t="s">
        <v>181</v>
      </c>
      <c r="E63" s="12" t="s">
        <v>182</v>
      </c>
      <c r="F63" s="15" t="s">
        <v>120</v>
      </c>
      <c r="G63" s="15">
        <v>1</v>
      </c>
      <c r="H63" s="15">
        <f>IF(I63&lt;&gt;0, G63-I63, "")</f>
        <v>0</v>
      </c>
      <c r="I63" s="15">
        <v>1</v>
      </c>
      <c r="J63" s="15"/>
      <c r="K63" s="12" t="s">
        <v>317</v>
      </c>
      <c r="L63" s="15" t="s">
        <v>266</v>
      </c>
      <c r="M63" s="15">
        <v>0.01</v>
      </c>
      <c r="N63" s="15">
        <v>100</v>
      </c>
      <c r="O63" s="15">
        <f>IF(I63*M63=0, "", I63*M63*(N63/100))</f>
        <v>0.01</v>
      </c>
      <c r="P63" s="25"/>
      <c r="Q63" s="25">
        <f>TRUNC(P63*M63*N63/100)</f>
        <v>0</v>
      </c>
      <c r="R63" s="25"/>
      <c r="S63" s="15" t="s">
        <v>348</v>
      </c>
      <c r="T63" s="15"/>
      <c r="AA63" s="2">
        <f>O63</f>
        <v>0.01</v>
      </c>
    </row>
    <row r="64" spans="2:27" ht="21.95" customHeight="1">
      <c r="B64" s="13" t="s">
        <v>328</v>
      </c>
      <c r="C64" s="13" t="s">
        <v>264</v>
      </c>
      <c r="D64" s="12" t="s">
        <v>265</v>
      </c>
      <c r="E64" s="12" t="s">
        <v>266</v>
      </c>
      <c r="F64" s="15" t="s">
        <v>267</v>
      </c>
      <c r="G64" s="15">
        <f>IF(H64*I64/100+0.000005 &lt;1, TRUNC(H64*I64/100+0.000005, 옵션!$E$13), TRUNC(H64*I64/100+0.000005, 옵션!$E$13))</f>
        <v>0.01</v>
      </c>
      <c r="H64" s="15">
        <f>옵션!$B$13</f>
        <v>100</v>
      </c>
      <c r="I64" s="15">
        <f>SUM(AA63:AA63)</f>
        <v>0.01</v>
      </c>
      <c r="J64" s="15"/>
      <c r="K64" s="12"/>
      <c r="L64" s="15"/>
      <c r="M64" s="15"/>
      <c r="N64" s="15"/>
      <c r="O64" s="15" t="str">
        <f>IF(I64*M64=0, "", I64*M64*(N64/100))</f>
        <v/>
      </c>
      <c r="P64" s="25"/>
      <c r="Q64" s="25">
        <f>TRUNC(P64*M64*N64/100)</f>
        <v>0</v>
      </c>
      <c r="R64" s="25"/>
      <c r="S64" s="15"/>
      <c r="T64" s="15"/>
      <c r="Z64" s="2" t="s">
        <v>334</v>
      </c>
      <c r="AA64" s="2">
        <f>SUM(AA63:AA63)</f>
        <v>0.01</v>
      </c>
    </row>
    <row r="65" spans="2:28" ht="21.95" customHeight="1">
      <c r="B65" s="13" t="s">
        <v>354</v>
      </c>
      <c r="D65" s="177" t="s">
        <v>373</v>
      </c>
      <c r="E65" s="178"/>
      <c r="F65" s="178"/>
      <c r="G65" s="178"/>
      <c r="H65" s="178"/>
      <c r="I65" s="178"/>
      <c r="J65" s="178"/>
      <c r="K65" s="178"/>
      <c r="L65" s="178"/>
      <c r="M65" s="178"/>
      <c r="N65" s="178"/>
      <c r="O65" s="178"/>
      <c r="P65" s="178"/>
      <c r="Q65" s="178"/>
      <c r="R65" s="178"/>
      <c r="S65" s="178"/>
      <c r="T65" s="179"/>
    </row>
    <row r="66" spans="2:28" ht="21.95" customHeight="1">
      <c r="B66" s="13" t="s">
        <v>328</v>
      </c>
      <c r="C66" s="13" t="s">
        <v>186</v>
      </c>
      <c r="D66" s="12" t="s">
        <v>187</v>
      </c>
      <c r="E66" s="12" t="s">
        <v>188</v>
      </c>
      <c r="F66" s="15" t="s">
        <v>120</v>
      </c>
      <c r="G66" s="15">
        <v>1</v>
      </c>
      <c r="H66" s="15">
        <f>IF(I66&lt;&gt;0, G66-I66, "")</f>
        <v>0</v>
      </c>
      <c r="I66" s="15">
        <v>1</v>
      </c>
      <c r="J66" s="15"/>
      <c r="K66" s="12" t="s">
        <v>318</v>
      </c>
      <c r="L66" s="15" t="s">
        <v>269</v>
      </c>
      <c r="M66" s="15">
        <v>2.5999999999999999E-2</v>
      </c>
      <c r="N66" s="15">
        <v>100</v>
      </c>
      <c r="O66" s="15">
        <f>IF(I66*M66=0, "", I66*M66*(N66/100))</f>
        <v>2.5999999999999999E-2</v>
      </c>
      <c r="P66" s="25"/>
      <c r="Q66" s="25">
        <f>TRUNC(P66*M66*N66/100)</f>
        <v>0</v>
      </c>
      <c r="R66" s="25"/>
      <c r="S66" s="15" t="s">
        <v>349</v>
      </c>
      <c r="T66" s="15"/>
      <c r="AB66" s="2">
        <f>O66</f>
        <v>2.5999999999999999E-2</v>
      </c>
    </row>
    <row r="67" spans="2:28" ht="21.95" customHeight="1">
      <c r="B67" s="13" t="s">
        <v>328</v>
      </c>
      <c r="C67" s="13" t="s">
        <v>268</v>
      </c>
      <c r="D67" s="12" t="s">
        <v>265</v>
      </c>
      <c r="E67" s="12" t="s">
        <v>269</v>
      </c>
      <c r="F67" s="15" t="s">
        <v>267</v>
      </c>
      <c r="G67" s="15">
        <f>IF(H67*I67/100+0.000005 &lt;1, TRUNC(H67*I67/100+0.000005, 옵션!$E$13), TRUNC(H67*I67/100+0.000005, 옵션!$E$13))</f>
        <v>2.5999999999999999E-2</v>
      </c>
      <c r="H67" s="15">
        <f>옵션!$B$13</f>
        <v>100</v>
      </c>
      <c r="I67" s="15">
        <f>SUM(AB66:AB66)</f>
        <v>2.5999999999999999E-2</v>
      </c>
      <c r="J67" s="15"/>
      <c r="K67" s="12"/>
      <c r="L67" s="15"/>
      <c r="M67" s="15"/>
      <c r="N67" s="15"/>
      <c r="O67" s="15" t="str">
        <f>IF(I67*M67=0, "", I67*M67*(N67/100))</f>
        <v/>
      </c>
      <c r="P67" s="25"/>
      <c r="Q67" s="25">
        <f>TRUNC(P67*M67*N67/100)</f>
        <v>0</v>
      </c>
      <c r="R67" s="25"/>
      <c r="S67" s="15"/>
      <c r="T67" s="15"/>
      <c r="Z67" s="2" t="s">
        <v>334</v>
      </c>
      <c r="AB67" s="2">
        <f>SUM(AB66:AB66)</f>
        <v>2.5999999999999999E-2</v>
      </c>
    </row>
    <row r="68" spans="2:28" ht="21.95" customHeight="1">
      <c r="B68" s="13" t="s">
        <v>354</v>
      </c>
      <c r="D68" s="177" t="s">
        <v>374</v>
      </c>
      <c r="E68" s="178"/>
      <c r="F68" s="178"/>
      <c r="G68" s="178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8"/>
      <c r="S68" s="178"/>
      <c r="T68" s="179"/>
    </row>
    <row r="69" spans="2:28" ht="21.95" customHeight="1">
      <c r="B69" s="13" t="s">
        <v>328</v>
      </c>
      <c r="C69" s="13" t="s">
        <v>192</v>
      </c>
      <c r="D69" s="12" t="s">
        <v>193</v>
      </c>
      <c r="E69" s="12" t="s">
        <v>194</v>
      </c>
      <c r="F69" s="15" t="s">
        <v>127</v>
      </c>
      <c r="G69" s="15">
        <v>1</v>
      </c>
      <c r="H69" s="15">
        <f>IF(I69&lt;&gt;0, G69-I69, "")</f>
        <v>0</v>
      </c>
      <c r="I69" s="15">
        <v>1</v>
      </c>
      <c r="J69" s="15"/>
      <c r="K69" s="12" t="s">
        <v>317</v>
      </c>
      <c r="L69" s="15" t="s">
        <v>266</v>
      </c>
      <c r="M69" s="15">
        <v>0.2</v>
      </c>
      <c r="N69" s="15">
        <v>100</v>
      </c>
      <c r="O69" s="15">
        <f>IF(I69*M69=0, "", I69*M69*(N69/100))</f>
        <v>0.2</v>
      </c>
      <c r="P69" s="25"/>
      <c r="Q69" s="25">
        <f>TRUNC(P69*M69*N69/100)</f>
        <v>0</v>
      </c>
      <c r="R69" s="25"/>
      <c r="S69" s="15" t="s">
        <v>350</v>
      </c>
      <c r="T69" s="15"/>
      <c r="AA69" s="2">
        <f>O69</f>
        <v>0.2</v>
      </c>
    </row>
    <row r="70" spans="2:28" ht="21.95" customHeight="1">
      <c r="B70" s="13" t="s">
        <v>328</v>
      </c>
      <c r="C70" s="13" t="s">
        <v>264</v>
      </c>
      <c r="D70" s="12" t="s">
        <v>265</v>
      </c>
      <c r="E70" s="12" t="s">
        <v>266</v>
      </c>
      <c r="F70" s="15" t="s">
        <v>267</v>
      </c>
      <c r="G70" s="15">
        <f>IF(H70*I70/100+0.000005 &lt;1, TRUNC(H70*I70/100+0.000005, 옵션!$E$13), TRUNC(H70*I70/100+0.000005, 옵션!$E$13))</f>
        <v>0.2</v>
      </c>
      <c r="H70" s="15">
        <f>옵션!$B$13</f>
        <v>100</v>
      </c>
      <c r="I70" s="15">
        <f>SUM(AA69:AA69)</f>
        <v>0.2</v>
      </c>
      <c r="J70" s="15"/>
      <c r="K70" s="12"/>
      <c r="L70" s="15"/>
      <c r="M70" s="15"/>
      <c r="N70" s="15"/>
      <c r="O70" s="15" t="str">
        <f>IF(I70*M70=0, "", I70*M70*(N70/100))</f>
        <v/>
      </c>
      <c r="P70" s="25"/>
      <c r="Q70" s="25">
        <f>TRUNC(P70*M70*N70/100)</f>
        <v>0</v>
      </c>
      <c r="R70" s="25"/>
      <c r="S70" s="15"/>
      <c r="T70" s="15"/>
      <c r="Z70" s="2" t="s">
        <v>334</v>
      </c>
      <c r="AA70" s="2">
        <f>SUM(AA69:AA69)</f>
        <v>0.2</v>
      </c>
    </row>
    <row r="71" spans="2:28" ht="21.95" customHeight="1">
      <c r="B71" s="13" t="s">
        <v>354</v>
      </c>
      <c r="D71" s="177" t="s">
        <v>375</v>
      </c>
      <c r="E71" s="178"/>
      <c r="F71" s="178"/>
      <c r="G71" s="178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8"/>
      <c r="S71" s="178"/>
      <c r="T71" s="179"/>
    </row>
    <row r="72" spans="2:28" ht="21.95" customHeight="1">
      <c r="B72" s="13" t="s">
        <v>328</v>
      </c>
      <c r="C72" s="13" t="s">
        <v>198</v>
      </c>
      <c r="D72" s="12" t="s">
        <v>193</v>
      </c>
      <c r="E72" s="12" t="s">
        <v>199</v>
      </c>
      <c r="F72" s="15" t="s">
        <v>127</v>
      </c>
      <c r="G72" s="15">
        <v>1</v>
      </c>
      <c r="H72" s="15">
        <f>IF(I72&lt;&gt;0, G72-I72, "")</f>
        <v>0</v>
      </c>
      <c r="I72" s="15">
        <v>1</v>
      </c>
      <c r="J72" s="15"/>
      <c r="K72" s="12" t="s">
        <v>317</v>
      </c>
      <c r="L72" s="15" t="s">
        <v>266</v>
      </c>
      <c r="M72" s="15">
        <v>0.2</v>
      </c>
      <c r="N72" s="15">
        <v>100</v>
      </c>
      <c r="O72" s="15">
        <f>IF(I72*M72=0, "", I72*M72*(N72/100))</f>
        <v>0.2</v>
      </c>
      <c r="P72" s="25"/>
      <c r="Q72" s="25">
        <f>TRUNC(P72*M72*N72/100)</f>
        <v>0</v>
      </c>
      <c r="R72" s="25"/>
      <c r="S72" s="15" t="s">
        <v>350</v>
      </c>
      <c r="T72" s="15"/>
      <c r="AA72" s="2">
        <f>O72</f>
        <v>0.2</v>
      </c>
    </row>
    <row r="73" spans="2:28" ht="21.95" customHeight="1">
      <c r="B73" s="13" t="s">
        <v>328</v>
      </c>
      <c r="C73" s="13" t="s">
        <v>264</v>
      </c>
      <c r="D73" s="12" t="s">
        <v>265</v>
      </c>
      <c r="E73" s="12" t="s">
        <v>266</v>
      </c>
      <c r="F73" s="15" t="s">
        <v>267</v>
      </c>
      <c r="G73" s="15">
        <f>IF(H73*I73/100+0.000005 &lt;1, TRUNC(H73*I73/100+0.000005, 옵션!$E$13), TRUNC(H73*I73/100+0.000005, 옵션!$E$13))</f>
        <v>0.2</v>
      </c>
      <c r="H73" s="15">
        <f>옵션!$B$13</f>
        <v>100</v>
      </c>
      <c r="I73" s="15">
        <f>SUM(AA72:AA72)</f>
        <v>0.2</v>
      </c>
      <c r="J73" s="15"/>
      <c r="K73" s="12"/>
      <c r="L73" s="15"/>
      <c r="M73" s="15"/>
      <c r="N73" s="15"/>
      <c r="O73" s="15" t="str">
        <f>IF(I73*M73=0, "", I73*M73*(N73/100))</f>
        <v/>
      </c>
      <c r="P73" s="25"/>
      <c r="Q73" s="25">
        <f>TRUNC(P73*M73*N73/100)</f>
        <v>0</v>
      </c>
      <c r="R73" s="25"/>
      <c r="S73" s="15"/>
      <c r="T73" s="15"/>
      <c r="Z73" s="2" t="s">
        <v>334</v>
      </c>
      <c r="AA73" s="2">
        <f>SUM(AA72:AA72)</f>
        <v>0.2</v>
      </c>
    </row>
    <row r="74" spans="2:28" ht="21.95" customHeight="1">
      <c r="B74" s="13" t="s">
        <v>354</v>
      </c>
      <c r="D74" s="177" t="s">
        <v>376</v>
      </c>
      <c r="E74" s="178"/>
      <c r="F74" s="178"/>
      <c r="G74" s="178"/>
      <c r="H74" s="178"/>
      <c r="I74" s="178"/>
      <c r="J74" s="178"/>
      <c r="K74" s="178"/>
      <c r="L74" s="178"/>
      <c r="M74" s="178"/>
      <c r="N74" s="178"/>
      <c r="O74" s="178"/>
      <c r="P74" s="178"/>
      <c r="Q74" s="178"/>
      <c r="R74" s="178"/>
      <c r="S74" s="178"/>
      <c r="T74" s="179"/>
    </row>
    <row r="75" spans="2:28" ht="21.95" customHeight="1">
      <c r="B75" s="13" t="s">
        <v>328</v>
      </c>
      <c r="C75" s="13" t="s">
        <v>200</v>
      </c>
      <c r="D75" s="12" t="s">
        <v>201</v>
      </c>
      <c r="E75" s="12" t="s">
        <v>202</v>
      </c>
      <c r="F75" s="15" t="s">
        <v>127</v>
      </c>
      <c r="G75" s="15">
        <v>1</v>
      </c>
      <c r="H75" s="15">
        <f>IF(I75&lt;&gt;0, G75-I75, "")</f>
        <v>0</v>
      </c>
      <c r="I75" s="15">
        <v>1</v>
      </c>
      <c r="J75" s="15"/>
      <c r="K75" s="12" t="s">
        <v>317</v>
      </c>
      <c r="L75" s="15" t="s">
        <v>266</v>
      </c>
      <c r="M75" s="15">
        <v>0.2</v>
      </c>
      <c r="N75" s="15">
        <v>100</v>
      </c>
      <c r="O75" s="15">
        <f>IF(I75*M75=0, "", I75*M75*(N75/100))</f>
        <v>0.2</v>
      </c>
      <c r="P75" s="25"/>
      <c r="Q75" s="25">
        <f>TRUNC(P75*M75*N75/100)</f>
        <v>0</v>
      </c>
      <c r="R75" s="25"/>
      <c r="S75" s="15" t="s">
        <v>350</v>
      </c>
      <c r="T75" s="15"/>
      <c r="AA75" s="2">
        <f>O75</f>
        <v>0.2</v>
      </c>
    </row>
    <row r="76" spans="2:28" ht="21.95" customHeight="1">
      <c r="B76" s="13" t="s">
        <v>328</v>
      </c>
      <c r="C76" s="13" t="s">
        <v>264</v>
      </c>
      <c r="D76" s="12" t="s">
        <v>265</v>
      </c>
      <c r="E76" s="12" t="s">
        <v>266</v>
      </c>
      <c r="F76" s="15" t="s">
        <v>267</v>
      </c>
      <c r="G76" s="15">
        <f>IF(H76*I76/100+0.000005 &lt;1, TRUNC(H76*I76/100+0.000005, 옵션!$E$13), TRUNC(H76*I76/100+0.000005, 옵션!$E$13))</f>
        <v>0.2</v>
      </c>
      <c r="H76" s="15">
        <f>옵션!$B$13</f>
        <v>100</v>
      </c>
      <c r="I76" s="15">
        <f>SUM(AA75:AA75)</f>
        <v>0.2</v>
      </c>
      <c r="J76" s="15"/>
      <c r="K76" s="12"/>
      <c r="L76" s="15"/>
      <c r="M76" s="15"/>
      <c r="N76" s="15"/>
      <c r="O76" s="15" t="str">
        <f>IF(I76*M76=0, "", I76*M76*(N76/100))</f>
        <v/>
      </c>
      <c r="P76" s="25"/>
      <c r="Q76" s="25">
        <f>TRUNC(P76*M76*N76/100)</f>
        <v>0</v>
      </c>
      <c r="R76" s="25"/>
      <c r="S76" s="15"/>
      <c r="T76" s="15"/>
      <c r="Z76" s="2" t="s">
        <v>334</v>
      </c>
      <c r="AA76" s="2">
        <f>SUM(AA75:AA75)</f>
        <v>0.2</v>
      </c>
    </row>
    <row r="77" spans="2:28" ht="21.95" customHeight="1">
      <c r="B77" s="13" t="s">
        <v>354</v>
      </c>
      <c r="D77" s="177" t="s">
        <v>377</v>
      </c>
      <c r="E77" s="178"/>
      <c r="F77" s="178"/>
      <c r="G77" s="178"/>
      <c r="H77" s="178"/>
      <c r="I77" s="178"/>
      <c r="J77" s="178"/>
      <c r="K77" s="178"/>
      <c r="L77" s="178"/>
      <c r="M77" s="178"/>
      <c r="N77" s="178"/>
      <c r="O77" s="178"/>
      <c r="P77" s="178"/>
      <c r="Q77" s="178"/>
      <c r="R77" s="178"/>
      <c r="S77" s="178"/>
      <c r="T77" s="179"/>
    </row>
    <row r="78" spans="2:28" ht="21.95" customHeight="1">
      <c r="B78" s="13" t="s">
        <v>328</v>
      </c>
      <c r="C78" s="13" t="s">
        <v>204</v>
      </c>
      <c r="D78" s="12" t="s">
        <v>205</v>
      </c>
      <c r="E78" s="12" t="s">
        <v>206</v>
      </c>
      <c r="F78" s="15" t="s">
        <v>207</v>
      </c>
      <c r="G78" s="15">
        <v>1</v>
      </c>
      <c r="H78" s="15">
        <f>IF(I78&lt;&gt;0, G78-I78, "")</f>
        <v>0</v>
      </c>
      <c r="I78" s="15">
        <v>1</v>
      </c>
      <c r="J78" s="15"/>
      <c r="K78" s="12" t="s">
        <v>317</v>
      </c>
      <c r="L78" s="15" t="s">
        <v>266</v>
      </c>
      <c r="M78" s="15">
        <v>0.96</v>
      </c>
      <c r="N78" s="15">
        <v>100</v>
      </c>
      <c r="O78" s="15">
        <f>IF(I78*M78=0, "", I78*M78*(N78/100))</f>
        <v>0.96</v>
      </c>
      <c r="P78" s="25"/>
      <c r="Q78" s="25">
        <f>TRUNC(P78*M78*N78/100)</f>
        <v>0</v>
      </c>
      <c r="R78" s="25"/>
      <c r="S78" s="15" t="s">
        <v>351</v>
      </c>
      <c r="T78" s="15"/>
      <c r="AA78" s="2">
        <f>O78</f>
        <v>0.96</v>
      </c>
    </row>
    <row r="79" spans="2:28" ht="21.95" customHeight="1">
      <c r="B79" s="13" t="s">
        <v>328</v>
      </c>
      <c r="C79" s="13" t="s">
        <v>264</v>
      </c>
      <c r="D79" s="12" t="s">
        <v>265</v>
      </c>
      <c r="E79" s="12" t="s">
        <v>266</v>
      </c>
      <c r="F79" s="15" t="s">
        <v>267</v>
      </c>
      <c r="G79" s="15">
        <f>IF(H79*I79/100+0.000005 &lt;1, TRUNC(H79*I79/100+0.000005, 옵션!$E$13), TRUNC(H79*I79/100+0.000005, 옵션!$E$13))</f>
        <v>0.96</v>
      </c>
      <c r="H79" s="15">
        <f>옵션!$B$13</f>
        <v>100</v>
      </c>
      <c r="I79" s="15">
        <f>SUM(AA78:AA78)</f>
        <v>0.96</v>
      </c>
      <c r="J79" s="15"/>
      <c r="K79" s="12"/>
      <c r="L79" s="15"/>
      <c r="M79" s="15"/>
      <c r="N79" s="15"/>
      <c r="O79" s="15" t="str">
        <f>IF(I79*M79=0, "", I79*M79*(N79/100))</f>
        <v/>
      </c>
      <c r="P79" s="25"/>
      <c r="Q79" s="25">
        <f>TRUNC(P79*M79*N79/100)</f>
        <v>0</v>
      </c>
      <c r="R79" s="25"/>
      <c r="S79" s="15"/>
      <c r="T79" s="15"/>
      <c r="Z79" s="2" t="s">
        <v>334</v>
      </c>
      <c r="AA79" s="2">
        <f>SUM(AA78:AA78)</f>
        <v>0.96</v>
      </c>
    </row>
    <row r="80" spans="2:28" ht="21.95" customHeight="1">
      <c r="B80" s="13" t="s">
        <v>354</v>
      </c>
      <c r="D80" s="177" t="s">
        <v>378</v>
      </c>
      <c r="E80" s="178"/>
      <c r="F80" s="178"/>
      <c r="G80" s="178"/>
      <c r="H80" s="178"/>
      <c r="I80" s="178"/>
      <c r="J80" s="178"/>
      <c r="K80" s="178"/>
      <c r="L80" s="178"/>
      <c r="M80" s="178"/>
      <c r="N80" s="178"/>
      <c r="O80" s="178"/>
      <c r="P80" s="178"/>
      <c r="Q80" s="178"/>
      <c r="R80" s="178"/>
      <c r="S80" s="178"/>
      <c r="T80" s="179"/>
    </row>
    <row r="81" spans="2:27" ht="21.95" customHeight="1">
      <c r="B81" s="13" t="s">
        <v>328</v>
      </c>
      <c r="C81" s="13" t="s">
        <v>248</v>
      </c>
      <c r="D81" s="12" t="s">
        <v>253</v>
      </c>
      <c r="E81" s="12" t="s">
        <v>254</v>
      </c>
      <c r="F81" s="15" t="s">
        <v>251</v>
      </c>
      <c r="G81" s="15">
        <v>1</v>
      </c>
      <c r="H81" s="15">
        <f>IF(I81&lt;&gt;0, G81-I81, "")</f>
        <v>0</v>
      </c>
      <c r="I81" s="15">
        <v>1</v>
      </c>
      <c r="J81" s="15"/>
      <c r="K81" s="12" t="s">
        <v>317</v>
      </c>
      <c r="L81" s="15" t="s">
        <v>266</v>
      </c>
      <c r="M81" s="15">
        <v>24</v>
      </c>
      <c r="N81" s="15">
        <v>100</v>
      </c>
      <c r="O81" s="15">
        <f>IF(I81*M81=0, "", I81*M81*(N81/100))</f>
        <v>24</v>
      </c>
      <c r="P81" s="25"/>
      <c r="Q81" s="25">
        <f>TRUNC(P81*M81*N81/100)</f>
        <v>0</v>
      </c>
      <c r="R81" s="25"/>
      <c r="S81" s="15" t="s">
        <v>352</v>
      </c>
      <c r="T81" s="15"/>
      <c r="AA81" s="2">
        <f>O81</f>
        <v>24</v>
      </c>
    </row>
    <row r="82" spans="2:27" ht="21.95" customHeight="1">
      <c r="B82" s="13" t="s">
        <v>328</v>
      </c>
      <c r="C82" s="13" t="s">
        <v>264</v>
      </c>
      <c r="D82" s="12" t="s">
        <v>265</v>
      </c>
      <c r="E82" s="12" t="s">
        <v>266</v>
      </c>
      <c r="F82" s="15" t="s">
        <v>267</v>
      </c>
      <c r="G82" s="15">
        <f>IF(H82*I82/100+0.000005 &lt;1, TRUNC(H82*I82/100+0.000005, 옵션!$E$13), TRUNC(H82*I82/100+0.000005, 옵션!$E$13))</f>
        <v>24</v>
      </c>
      <c r="H82" s="15">
        <f>옵션!$B$13</f>
        <v>100</v>
      </c>
      <c r="I82" s="15">
        <f>SUM(AA81:AA81)</f>
        <v>24</v>
      </c>
      <c r="J82" s="15"/>
      <c r="K82" s="12"/>
      <c r="L82" s="15"/>
      <c r="M82" s="15"/>
      <c r="N82" s="15"/>
      <c r="O82" s="15" t="str">
        <f>IF(I82*M82=0, "", I82*M82*(N82/100))</f>
        <v/>
      </c>
      <c r="P82" s="25"/>
      <c r="Q82" s="25">
        <f>TRUNC(P82*M82*N82/100)</f>
        <v>0</v>
      </c>
      <c r="R82" s="25"/>
      <c r="S82" s="15"/>
      <c r="T82" s="15"/>
      <c r="Z82" s="2" t="s">
        <v>334</v>
      </c>
      <c r="AA82" s="2">
        <f>SUM(AA81:AA81)</f>
        <v>24</v>
      </c>
    </row>
    <row r="83" spans="2:27" ht="21.95" customHeight="1">
      <c r="B83" s="13" t="s">
        <v>354</v>
      </c>
      <c r="D83" s="177" t="s">
        <v>379</v>
      </c>
      <c r="E83" s="178"/>
      <c r="F83" s="178"/>
      <c r="G83" s="178"/>
      <c r="H83" s="178"/>
      <c r="I83" s="178"/>
      <c r="J83" s="178"/>
      <c r="K83" s="178"/>
      <c r="L83" s="178"/>
      <c r="M83" s="178"/>
      <c r="N83" s="178"/>
      <c r="O83" s="178"/>
      <c r="P83" s="178"/>
      <c r="Q83" s="178"/>
      <c r="R83" s="178"/>
      <c r="S83" s="178"/>
      <c r="T83" s="179"/>
    </row>
    <row r="84" spans="2:27" ht="21.95" customHeight="1">
      <c r="B84" s="13" t="s">
        <v>328</v>
      </c>
      <c r="C84" s="13" t="s">
        <v>248</v>
      </c>
      <c r="D84" s="12" t="s">
        <v>249</v>
      </c>
      <c r="E84" s="12" t="s">
        <v>250</v>
      </c>
      <c r="F84" s="15" t="s">
        <v>251</v>
      </c>
      <c r="G84" s="15">
        <v>1</v>
      </c>
      <c r="H84" s="15">
        <f>IF(I84&lt;&gt;0, G84-I84, "")</f>
        <v>0</v>
      </c>
      <c r="I84" s="15">
        <v>1</v>
      </c>
      <c r="J84" s="15"/>
      <c r="K84" s="12" t="s">
        <v>317</v>
      </c>
      <c r="L84" s="15" t="s">
        <v>266</v>
      </c>
      <c r="M84" s="15">
        <v>9</v>
      </c>
      <c r="N84" s="15">
        <v>30</v>
      </c>
      <c r="O84" s="15">
        <f>IF(I84*M84=0, "", I84*M84*(N84/100))</f>
        <v>2.6999999999999997</v>
      </c>
      <c r="P84" s="25"/>
      <c r="Q84" s="25">
        <f>TRUNC(P84*M84*N84/100)</f>
        <v>0</v>
      </c>
      <c r="R84" s="25"/>
      <c r="S84" s="15" t="s">
        <v>352</v>
      </c>
      <c r="T84" s="15"/>
      <c r="AA84" s="2">
        <f>O84</f>
        <v>2.6999999999999997</v>
      </c>
    </row>
    <row r="85" spans="2:27" ht="21.95" customHeight="1">
      <c r="B85" s="13" t="s">
        <v>328</v>
      </c>
      <c r="C85" s="13" t="s">
        <v>264</v>
      </c>
      <c r="D85" s="12" t="s">
        <v>265</v>
      </c>
      <c r="E85" s="12" t="s">
        <v>266</v>
      </c>
      <c r="F85" s="15" t="s">
        <v>267</v>
      </c>
      <c r="G85" s="15">
        <f>IF(H85*I85/100+0.000005 &lt;1, TRUNC(H85*I85/100+0.000005, 옵션!$E$13), TRUNC(H85*I85/100+0.000005, 옵션!$E$13))</f>
        <v>2.7</v>
      </c>
      <c r="H85" s="15">
        <f>옵션!$B$13</f>
        <v>100</v>
      </c>
      <c r="I85" s="15">
        <f>SUM(AA84:AA84)</f>
        <v>2.6999999999999997</v>
      </c>
      <c r="J85" s="15"/>
      <c r="K85" s="12"/>
      <c r="L85" s="15"/>
      <c r="M85" s="15"/>
      <c r="N85" s="15"/>
      <c r="O85" s="15" t="str">
        <f>IF(I85*M85=0, "", I85*M85*(N85/100))</f>
        <v/>
      </c>
      <c r="P85" s="25"/>
      <c r="Q85" s="25">
        <f>TRUNC(P85*M85*N85/100)</f>
        <v>0</v>
      </c>
      <c r="R85" s="25"/>
      <c r="S85" s="15"/>
      <c r="T85" s="15"/>
      <c r="Z85" s="2" t="s">
        <v>334</v>
      </c>
      <c r="AA85" s="2">
        <f>SUM(AA84:AA84)</f>
        <v>2.6999999999999997</v>
      </c>
    </row>
    <row r="86" spans="2:27" ht="21.95" customHeight="1">
      <c r="B86" s="13" t="s">
        <v>354</v>
      </c>
      <c r="D86" s="177" t="s">
        <v>380</v>
      </c>
      <c r="E86" s="178"/>
      <c r="F86" s="178"/>
      <c r="G86" s="178"/>
      <c r="H86" s="178"/>
      <c r="I86" s="178"/>
      <c r="J86" s="178"/>
      <c r="K86" s="178"/>
      <c r="L86" s="178"/>
      <c r="M86" s="178"/>
      <c r="N86" s="178"/>
      <c r="O86" s="178"/>
      <c r="P86" s="178"/>
      <c r="Q86" s="178"/>
      <c r="R86" s="178"/>
      <c r="S86" s="178"/>
      <c r="T86" s="179"/>
    </row>
    <row r="87" spans="2:27" ht="21.95" customHeight="1">
      <c r="B87" s="13" t="s">
        <v>328</v>
      </c>
      <c r="C87" s="13" t="s">
        <v>248</v>
      </c>
      <c r="D87" s="12" t="s">
        <v>249</v>
      </c>
      <c r="E87" s="12" t="s">
        <v>252</v>
      </c>
      <c r="F87" s="15" t="s">
        <v>251</v>
      </c>
      <c r="G87" s="15">
        <v>1</v>
      </c>
      <c r="H87" s="15">
        <f>IF(I87&lt;&gt;0, G87-I87, "")</f>
        <v>0</v>
      </c>
      <c r="I87" s="15">
        <v>1</v>
      </c>
      <c r="J87" s="15"/>
      <c r="K87" s="12" t="s">
        <v>317</v>
      </c>
      <c r="L87" s="15" t="s">
        <v>266</v>
      </c>
      <c r="M87" s="15">
        <v>15</v>
      </c>
      <c r="N87" s="15">
        <v>30</v>
      </c>
      <c r="O87" s="15">
        <f>IF(I87*M87=0, "", I87*M87*(N87/100))</f>
        <v>4.5</v>
      </c>
      <c r="P87" s="25"/>
      <c r="Q87" s="25">
        <f>TRUNC(P87*M87*N87/100)</f>
        <v>0</v>
      </c>
      <c r="R87" s="25"/>
      <c r="S87" s="15" t="s">
        <v>352</v>
      </c>
      <c r="T87" s="15"/>
      <c r="AA87" s="2">
        <f>O87</f>
        <v>4.5</v>
      </c>
    </row>
    <row r="88" spans="2:27" ht="21.95" customHeight="1">
      <c r="B88" s="13" t="s">
        <v>328</v>
      </c>
      <c r="C88" s="13" t="s">
        <v>264</v>
      </c>
      <c r="D88" s="12" t="s">
        <v>265</v>
      </c>
      <c r="E88" s="12" t="s">
        <v>266</v>
      </c>
      <c r="F88" s="15" t="s">
        <v>267</v>
      </c>
      <c r="G88" s="15">
        <f>IF(H88*I88/100+0.000005 &lt;1, TRUNC(H88*I88/100+0.000005, 옵션!$E$13), TRUNC(H88*I88/100+0.000005, 옵션!$E$13))</f>
        <v>4.5</v>
      </c>
      <c r="H88" s="15">
        <f>옵션!$B$13</f>
        <v>100</v>
      </c>
      <c r="I88" s="15">
        <f>SUM(AA87:AA87)</f>
        <v>4.5</v>
      </c>
      <c r="J88" s="15"/>
      <c r="K88" s="12"/>
      <c r="L88" s="15"/>
      <c r="M88" s="15"/>
      <c r="N88" s="15"/>
      <c r="O88" s="15" t="str">
        <f>IF(I88*M88=0, "", I88*M88*(N88/100))</f>
        <v/>
      </c>
      <c r="P88" s="25"/>
      <c r="Q88" s="25">
        <f>TRUNC(P88*M88*N88/100)</f>
        <v>0</v>
      </c>
      <c r="R88" s="25"/>
      <c r="S88" s="15"/>
      <c r="T88" s="15"/>
      <c r="Z88" s="2" t="s">
        <v>334</v>
      </c>
      <c r="AA88" s="2">
        <f>SUM(AA87:AA87)</f>
        <v>4.5</v>
      </c>
    </row>
    <row r="89" spans="2:27" ht="21.95" customHeight="1">
      <c r="D89" s="12"/>
      <c r="E89" s="12"/>
      <c r="F89" s="15"/>
      <c r="G89" s="15"/>
      <c r="H89" s="15"/>
      <c r="I89" s="15"/>
      <c r="J89" s="15"/>
      <c r="K89" s="12"/>
      <c r="L89" s="15"/>
      <c r="M89" s="15"/>
      <c r="N89" s="15"/>
      <c r="O89" s="15"/>
      <c r="P89" s="25"/>
      <c r="Q89" s="25"/>
      <c r="R89" s="25"/>
      <c r="S89" s="15"/>
      <c r="T89" s="15"/>
    </row>
    <row r="90" spans="2:27" ht="21.95" customHeight="1">
      <c r="D90" s="12"/>
      <c r="E90" s="12"/>
      <c r="F90" s="15"/>
      <c r="G90" s="15"/>
      <c r="H90" s="15"/>
      <c r="I90" s="15"/>
      <c r="J90" s="15"/>
      <c r="K90" s="12"/>
      <c r="L90" s="15"/>
      <c r="M90" s="15"/>
      <c r="N90" s="15"/>
      <c r="O90" s="15"/>
      <c r="P90" s="25"/>
      <c r="Q90" s="25"/>
      <c r="R90" s="25"/>
      <c r="S90" s="15"/>
      <c r="T90" s="15"/>
    </row>
    <row r="91" spans="2:27" ht="21.95" customHeight="1">
      <c r="D91" s="12"/>
      <c r="E91" s="12"/>
      <c r="F91" s="15"/>
      <c r="G91" s="15"/>
      <c r="H91" s="15"/>
      <c r="I91" s="15"/>
      <c r="J91" s="15"/>
      <c r="K91" s="12"/>
      <c r="L91" s="15"/>
      <c r="M91" s="15"/>
      <c r="N91" s="15"/>
      <c r="O91" s="15"/>
      <c r="P91" s="25"/>
      <c r="Q91" s="25"/>
      <c r="R91" s="25"/>
      <c r="S91" s="15"/>
      <c r="T91" s="15"/>
    </row>
    <row r="92" spans="2:27" ht="21.95" customHeight="1">
      <c r="D92" s="12"/>
      <c r="E92" s="12"/>
      <c r="F92" s="15"/>
      <c r="G92" s="15"/>
      <c r="H92" s="15"/>
      <c r="I92" s="15"/>
      <c r="J92" s="15"/>
      <c r="K92" s="12"/>
      <c r="L92" s="15"/>
      <c r="M92" s="15"/>
      <c r="N92" s="15"/>
      <c r="O92" s="15"/>
      <c r="P92" s="25"/>
      <c r="Q92" s="25"/>
      <c r="R92" s="25"/>
      <c r="S92" s="15"/>
      <c r="T92" s="15"/>
    </row>
    <row r="93" spans="2:27" ht="21.95" customHeight="1">
      <c r="D93" s="12"/>
      <c r="E93" s="12"/>
      <c r="F93" s="15"/>
      <c r="G93" s="15"/>
      <c r="H93" s="15"/>
      <c r="I93" s="15"/>
      <c r="J93" s="15"/>
      <c r="K93" s="12"/>
      <c r="L93" s="15"/>
      <c r="M93" s="15"/>
      <c r="N93" s="15"/>
      <c r="O93" s="15"/>
      <c r="P93" s="25"/>
      <c r="Q93" s="25"/>
      <c r="R93" s="25"/>
      <c r="S93" s="15"/>
      <c r="T93" s="15"/>
    </row>
    <row r="94" spans="2:27" ht="21.95" customHeight="1">
      <c r="D94" s="12"/>
      <c r="E94" s="12"/>
      <c r="F94" s="15"/>
      <c r="G94" s="15"/>
      <c r="H94" s="15"/>
      <c r="I94" s="15"/>
      <c r="J94" s="15"/>
      <c r="K94" s="12"/>
      <c r="L94" s="15"/>
      <c r="M94" s="15"/>
      <c r="N94" s="15"/>
      <c r="O94" s="15"/>
      <c r="P94" s="25"/>
      <c r="Q94" s="25"/>
      <c r="R94" s="25"/>
      <c r="S94" s="15"/>
      <c r="T94" s="15"/>
    </row>
    <row r="95" spans="2:27" ht="21.95" customHeight="1">
      <c r="D95" s="12"/>
      <c r="E95" s="12"/>
      <c r="F95" s="15"/>
      <c r="G95" s="15"/>
      <c r="H95" s="15"/>
      <c r="I95" s="15"/>
      <c r="J95" s="15"/>
      <c r="K95" s="12"/>
      <c r="L95" s="15"/>
      <c r="M95" s="15"/>
      <c r="N95" s="15"/>
      <c r="O95" s="15"/>
      <c r="P95" s="25"/>
      <c r="Q95" s="25"/>
      <c r="R95" s="25"/>
      <c r="S95" s="15"/>
      <c r="T95" s="15"/>
    </row>
    <row r="96" spans="2:27" ht="21.95" customHeight="1">
      <c r="D96" s="12"/>
      <c r="E96" s="12"/>
      <c r="F96" s="15"/>
      <c r="G96" s="15"/>
      <c r="H96" s="15"/>
      <c r="I96" s="15"/>
      <c r="J96" s="15"/>
      <c r="K96" s="12"/>
      <c r="L96" s="15"/>
      <c r="M96" s="15"/>
      <c r="N96" s="15"/>
      <c r="O96" s="15"/>
      <c r="P96" s="25"/>
      <c r="Q96" s="25"/>
      <c r="R96" s="25"/>
      <c r="S96" s="15"/>
      <c r="T96" s="15"/>
    </row>
    <row r="97" spans="4:20" ht="21.95" customHeight="1">
      <c r="D97" s="12"/>
      <c r="E97" s="12"/>
      <c r="F97" s="15"/>
      <c r="G97" s="15"/>
      <c r="H97" s="15"/>
      <c r="I97" s="15"/>
      <c r="J97" s="15"/>
      <c r="K97" s="12"/>
      <c r="L97" s="15"/>
      <c r="M97" s="15"/>
      <c r="N97" s="15"/>
      <c r="O97" s="15"/>
      <c r="P97" s="25"/>
      <c r="Q97" s="25"/>
      <c r="R97" s="25"/>
      <c r="S97" s="15"/>
      <c r="T97" s="15"/>
    </row>
    <row r="98" spans="4:20" ht="21.95" customHeight="1">
      <c r="D98" s="12"/>
      <c r="E98" s="12"/>
      <c r="F98" s="15"/>
      <c r="G98" s="15"/>
      <c r="H98" s="15"/>
      <c r="I98" s="15"/>
      <c r="J98" s="15"/>
      <c r="K98" s="12"/>
      <c r="L98" s="15"/>
      <c r="M98" s="15"/>
      <c r="N98" s="15"/>
      <c r="O98" s="15"/>
      <c r="P98" s="25"/>
      <c r="Q98" s="25"/>
      <c r="R98" s="25"/>
      <c r="S98" s="15"/>
      <c r="T98" s="15"/>
    </row>
    <row r="99" spans="4:20" ht="21.95" customHeight="1">
      <c r="D99" s="12"/>
      <c r="E99" s="12"/>
      <c r="F99" s="15"/>
      <c r="G99" s="15"/>
      <c r="H99" s="15"/>
      <c r="I99" s="15"/>
      <c r="J99" s="15"/>
      <c r="K99" s="12"/>
      <c r="L99" s="15"/>
      <c r="M99" s="15"/>
      <c r="N99" s="15"/>
      <c r="O99" s="15"/>
      <c r="P99" s="25"/>
      <c r="Q99" s="25"/>
      <c r="R99" s="25"/>
      <c r="S99" s="15"/>
      <c r="T99" s="15"/>
    </row>
    <row r="100" spans="4:20" ht="21.95" customHeight="1">
      <c r="D100" s="12"/>
      <c r="E100" s="12"/>
      <c r="F100" s="15"/>
      <c r="G100" s="15"/>
      <c r="H100" s="15"/>
      <c r="I100" s="15"/>
      <c r="J100" s="15"/>
      <c r="K100" s="12"/>
      <c r="L100" s="15"/>
      <c r="M100" s="15"/>
      <c r="N100" s="15"/>
      <c r="O100" s="15"/>
      <c r="P100" s="25"/>
      <c r="Q100" s="25"/>
      <c r="R100" s="25"/>
      <c r="S100" s="15"/>
      <c r="T100" s="15"/>
    </row>
    <row r="101" spans="4:20" ht="21.95" customHeight="1">
      <c r="D101" s="12"/>
      <c r="E101" s="12"/>
      <c r="F101" s="15"/>
      <c r="G101" s="15"/>
      <c r="H101" s="15"/>
      <c r="I101" s="15"/>
      <c r="J101" s="15"/>
      <c r="K101" s="12"/>
      <c r="L101" s="15"/>
      <c r="M101" s="15"/>
      <c r="N101" s="15"/>
      <c r="O101" s="15"/>
      <c r="P101" s="25"/>
      <c r="Q101" s="25"/>
      <c r="R101" s="25"/>
      <c r="S101" s="15"/>
      <c r="T101" s="15"/>
    </row>
    <row r="102" spans="4:20" ht="21.95" customHeight="1">
      <c r="D102" s="12"/>
      <c r="E102" s="12"/>
      <c r="F102" s="15"/>
      <c r="G102" s="15"/>
      <c r="H102" s="15"/>
      <c r="I102" s="15"/>
      <c r="J102" s="15"/>
      <c r="K102" s="12"/>
      <c r="L102" s="15"/>
      <c r="M102" s="15"/>
      <c r="N102" s="15"/>
      <c r="O102" s="15"/>
      <c r="P102" s="25"/>
      <c r="Q102" s="25"/>
      <c r="R102" s="25"/>
      <c r="S102" s="15"/>
      <c r="T102" s="15"/>
    </row>
    <row r="103" spans="4:20" ht="21.95" customHeight="1">
      <c r="D103" s="12"/>
      <c r="E103" s="12"/>
      <c r="F103" s="15"/>
      <c r="G103" s="15"/>
      <c r="H103" s="15"/>
      <c r="I103" s="15"/>
      <c r="J103" s="15"/>
      <c r="K103" s="12"/>
      <c r="L103" s="15"/>
      <c r="M103" s="15"/>
      <c r="N103" s="15"/>
      <c r="O103" s="15"/>
      <c r="P103" s="25"/>
      <c r="Q103" s="25"/>
      <c r="R103" s="25"/>
      <c r="S103" s="15"/>
      <c r="T103" s="15"/>
    </row>
    <row r="104" spans="4:20" ht="21.95" customHeight="1">
      <c r="D104" s="12"/>
      <c r="E104" s="12"/>
      <c r="F104" s="15"/>
      <c r="G104" s="15"/>
      <c r="H104" s="15"/>
      <c r="I104" s="15"/>
      <c r="J104" s="15"/>
      <c r="K104" s="12"/>
      <c r="L104" s="15"/>
      <c r="M104" s="15"/>
      <c r="N104" s="15"/>
      <c r="O104" s="15"/>
      <c r="P104" s="25"/>
      <c r="Q104" s="25"/>
      <c r="R104" s="25"/>
      <c r="S104" s="15"/>
      <c r="T104" s="15"/>
    </row>
    <row r="105" spans="4:20" ht="21.95" customHeight="1">
      <c r="D105" s="12"/>
      <c r="E105" s="12"/>
      <c r="F105" s="15"/>
      <c r="G105" s="15"/>
      <c r="H105" s="15"/>
      <c r="I105" s="15"/>
      <c r="J105" s="15"/>
      <c r="K105" s="12"/>
      <c r="L105" s="15"/>
      <c r="M105" s="15"/>
      <c r="N105" s="15"/>
      <c r="O105" s="15"/>
      <c r="P105" s="25"/>
      <c r="Q105" s="25"/>
      <c r="R105" s="25"/>
      <c r="S105" s="15"/>
      <c r="T105" s="15"/>
    </row>
    <row r="106" spans="4:20" ht="21.95" customHeight="1">
      <c r="D106" s="12"/>
      <c r="E106" s="12"/>
      <c r="F106" s="15"/>
      <c r="G106" s="15"/>
      <c r="H106" s="15"/>
      <c r="I106" s="15"/>
      <c r="J106" s="15"/>
      <c r="K106" s="12"/>
      <c r="L106" s="15"/>
      <c r="M106" s="15"/>
      <c r="N106" s="15"/>
      <c r="O106" s="15"/>
      <c r="P106" s="25"/>
      <c r="Q106" s="25"/>
      <c r="R106" s="25"/>
      <c r="S106" s="15"/>
      <c r="T106" s="15"/>
    </row>
    <row r="107" spans="4:20" ht="21.95" customHeight="1">
      <c r="D107" s="12"/>
      <c r="E107" s="12"/>
      <c r="F107" s="15"/>
      <c r="G107" s="15"/>
      <c r="H107" s="15"/>
      <c r="I107" s="15"/>
      <c r="J107" s="15"/>
      <c r="K107" s="12"/>
      <c r="L107" s="15"/>
      <c r="M107" s="15"/>
      <c r="N107" s="15"/>
      <c r="O107" s="15"/>
      <c r="P107" s="25"/>
      <c r="Q107" s="25"/>
      <c r="R107" s="25"/>
      <c r="S107" s="15"/>
      <c r="T107" s="15"/>
    </row>
  </sheetData>
  <mergeCells count="40">
    <mergeCell ref="A2:A3"/>
    <mergeCell ref="B2:B3"/>
    <mergeCell ref="E2:E3"/>
    <mergeCell ref="F2:F3"/>
    <mergeCell ref="C2:C3"/>
    <mergeCell ref="D2:D3"/>
    <mergeCell ref="D1:O1"/>
    <mergeCell ref="S2:S3"/>
    <mergeCell ref="K2:K3"/>
    <mergeCell ref="P2:R2"/>
    <mergeCell ref="T2:T3"/>
    <mergeCell ref="L2:O2"/>
    <mergeCell ref="G2:J2"/>
    <mergeCell ref="D4:T4"/>
    <mergeCell ref="D7:T7"/>
    <mergeCell ref="D10:T10"/>
    <mergeCell ref="D13:T13"/>
    <mergeCell ref="D18:T18"/>
    <mergeCell ref="D21:T21"/>
    <mergeCell ref="D24:T24"/>
    <mergeCell ref="D27:T27"/>
    <mergeCell ref="D32:T32"/>
    <mergeCell ref="D35:T35"/>
    <mergeCell ref="D38:T38"/>
    <mergeCell ref="D41:T41"/>
    <mergeCell ref="D44:T44"/>
    <mergeCell ref="D47:T47"/>
    <mergeCell ref="D50:T50"/>
    <mergeCell ref="D53:T53"/>
    <mergeCell ref="D56:T56"/>
    <mergeCell ref="D59:T59"/>
    <mergeCell ref="D62:T62"/>
    <mergeCell ref="D65:T65"/>
    <mergeCell ref="D83:T83"/>
    <mergeCell ref="D86:T86"/>
    <mergeCell ref="D68:T68"/>
    <mergeCell ref="D71:T71"/>
    <mergeCell ref="D74:T74"/>
    <mergeCell ref="D77:T77"/>
    <mergeCell ref="D80:T80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55"/>
  <sheetViews>
    <sheetView showZeros="0" topLeftCell="C1" zoomScaleNormal="100" workbookViewId="0">
      <pane ySplit="3" topLeftCell="A4" activePane="bottomLeft" state="frozen"/>
      <selection activeCell="D4" sqref="D3:Q4"/>
      <selection pane="bottomLeft" activeCell="D4" sqref="D2:Q4"/>
    </sheetView>
  </sheetViews>
  <sheetFormatPr defaultRowHeight="21.6" customHeight="1"/>
  <cols>
    <col min="1" max="1" width="6.6640625" style="20" hidden="1" customWidth="1"/>
    <col min="2" max="2" width="8.5546875" style="13" hidden="1" customWidth="1"/>
    <col min="3" max="3" width="16.77734375" style="13" customWidth="1"/>
    <col min="4" max="4" width="24.33203125" style="13" customWidth="1"/>
    <col min="5" max="5" width="25.33203125" style="13" customWidth="1"/>
    <col min="6" max="6" width="4.77734375" style="18" customWidth="1"/>
    <col min="7" max="7" width="11.21875" style="2" customWidth="1"/>
    <col min="8" max="8" width="13.88671875" style="23" customWidth="1"/>
    <col min="9" max="9" width="11.6640625" style="23" customWidth="1"/>
    <col min="10" max="10" width="10" style="23" customWidth="1"/>
    <col min="11" max="11" width="7" style="23" customWidth="1"/>
    <col min="12" max="12" width="14.6640625" style="23" customWidth="1"/>
    <col min="13" max="13" width="12.33203125" style="2" customWidth="1"/>
    <col min="14" max="16384" width="8.88671875" style="2"/>
  </cols>
  <sheetData>
    <row r="1" spans="1:13" ht="21.6" customHeight="1">
      <c r="B1" s="13" t="s">
        <v>322</v>
      </c>
      <c r="C1" s="195" t="s">
        <v>610</v>
      </c>
      <c r="D1" s="195"/>
      <c r="E1" s="195"/>
      <c r="F1" s="195"/>
      <c r="G1" s="195"/>
      <c r="H1" s="195"/>
      <c r="K1" s="194"/>
      <c r="L1" s="194"/>
    </row>
    <row r="2" spans="1:13" s="9" customFormat="1" ht="21.6" customHeight="1">
      <c r="A2" s="14" t="s">
        <v>39</v>
      </c>
      <c r="B2" s="35" t="s">
        <v>42</v>
      </c>
      <c r="C2" s="184" t="s">
        <v>18</v>
      </c>
      <c r="D2" s="184" t="s">
        <v>45</v>
      </c>
      <c r="E2" s="184" t="s">
        <v>46</v>
      </c>
      <c r="F2" s="185" t="s">
        <v>0</v>
      </c>
      <c r="G2" s="185" t="s">
        <v>1</v>
      </c>
      <c r="H2" s="180" t="s">
        <v>25</v>
      </c>
      <c r="I2" s="180" t="s">
        <v>26</v>
      </c>
      <c r="J2" s="180" t="s">
        <v>27</v>
      </c>
      <c r="K2" s="180" t="s">
        <v>28</v>
      </c>
      <c r="L2" s="180" t="s">
        <v>8</v>
      </c>
      <c r="M2" s="185" t="s">
        <v>43</v>
      </c>
    </row>
    <row r="3" spans="1:13" ht="21.6" customHeight="1">
      <c r="C3" s="196"/>
      <c r="D3" s="196"/>
      <c r="E3" s="196"/>
      <c r="F3" s="197"/>
      <c r="G3" s="193"/>
      <c r="H3" s="193"/>
      <c r="I3" s="193"/>
      <c r="J3" s="193"/>
      <c r="K3" s="193"/>
      <c r="L3" s="193"/>
      <c r="M3" s="193"/>
    </row>
    <row r="4" spans="1:13" ht="21.6" customHeight="1">
      <c r="B4" s="13" t="s">
        <v>277</v>
      </c>
      <c r="C4" s="12" t="s">
        <v>117</v>
      </c>
      <c r="D4" s="12" t="s">
        <v>118</v>
      </c>
      <c r="E4" s="12" t="s">
        <v>119</v>
      </c>
      <c r="F4" s="19" t="s">
        <v>120</v>
      </c>
      <c r="G4" s="15">
        <v>82.4</v>
      </c>
      <c r="H4" s="25">
        <f>ROUNDDOWN(단가조사!G4*옵션!$D$11, 0)</f>
        <v>343</v>
      </c>
      <c r="I4" s="25"/>
      <c r="J4" s="25"/>
      <c r="K4" s="25"/>
      <c r="L4" s="25">
        <f t="shared" ref="L4:L47" si="0">SUM(H4,I4,J4)</f>
        <v>343</v>
      </c>
      <c r="M4" s="15"/>
    </row>
    <row r="5" spans="1:13" ht="21.6" customHeight="1">
      <c r="B5" s="13" t="s">
        <v>278</v>
      </c>
      <c r="C5" s="12" t="s">
        <v>124</v>
      </c>
      <c r="D5" s="12" t="s">
        <v>125</v>
      </c>
      <c r="E5" s="12" t="s">
        <v>126</v>
      </c>
      <c r="F5" s="19" t="s">
        <v>127</v>
      </c>
      <c r="G5" s="15">
        <v>8</v>
      </c>
      <c r="H5" s="25">
        <f>ROUNDDOWN(단가조사!G5*옵션!$D$11, 0)</f>
        <v>354</v>
      </c>
      <c r="I5" s="25"/>
      <c r="J5" s="25"/>
      <c r="K5" s="25"/>
      <c r="L5" s="25">
        <f t="shared" si="0"/>
        <v>354</v>
      </c>
      <c r="M5" s="15"/>
    </row>
    <row r="6" spans="1:13" ht="21.6" customHeight="1">
      <c r="B6" s="13" t="s">
        <v>279</v>
      </c>
      <c r="C6" s="12" t="s">
        <v>130</v>
      </c>
      <c r="D6" s="12" t="s">
        <v>125</v>
      </c>
      <c r="E6" s="12" t="s">
        <v>131</v>
      </c>
      <c r="F6" s="19" t="s">
        <v>120</v>
      </c>
      <c r="G6" s="15">
        <v>8.8000000000000007</v>
      </c>
      <c r="H6" s="25">
        <f>ROUNDDOWN(단가조사!G6*옵션!$D$11, 0)</f>
        <v>544</v>
      </c>
      <c r="I6" s="25"/>
      <c r="J6" s="25"/>
      <c r="K6" s="25"/>
      <c r="L6" s="25">
        <f t="shared" si="0"/>
        <v>544</v>
      </c>
      <c r="M6" s="15"/>
    </row>
    <row r="7" spans="1:13" ht="21.6" customHeight="1">
      <c r="B7" s="13" t="s">
        <v>280</v>
      </c>
      <c r="C7" s="12" t="s">
        <v>132</v>
      </c>
      <c r="D7" s="12" t="s">
        <v>133</v>
      </c>
      <c r="E7" s="12" t="s">
        <v>134</v>
      </c>
      <c r="F7" s="19" t="s">
        <v>135</v>
      </c>
      <c r="G7" s="15">
        <v>2</v>
      </c>
      <c r="H7" s="25">
        <f>ROUNDDOWN(단가조사!G7*옵션!$D$11, 0)</f>
        <v>12750</v>
      </c>
      <c r="I7" s="25"/>
      <c r="J7" s="25"/>
      <c r="K7" s="25"/>
      <c r="L7" s="25">
        <f t="shared" si="0"/>
        <v>12750</v>
      </c>
      <c r="M7" s="15"/>
    </row>
    <row r="8" spans="1:13" ht="21.6" customHeight="1">
      <c r="B8" s="13" t="s">
        <v>281</v>
      </c>
      <c r="C8" s="12" t="s">
        <v>137</v>
      </c>
      <c r="D8" s="12" t="s">
        <v>138</v>
      </c>
      <c r="E8" s="12" t="s">
        <v>139</v>
      </c>
      <c r="F8" s="19" t="s">
        <v>127</v>
      </c>
      <c r="G8" s="15">
        <v>4</v>
      </c>
      <c r="H8" s="25">
        <f>ROUNDDOWN(단가조사!G8*옵션!$D$11, 0)</f>
        <v>617</v>
      </c>
      <c r="I8" s="25"/>
      <c r="J8" s="25"/>
      <c r="K8" s="25"/>
      <c r="L8" s="25">
        <f t="shared" si="0"/>
        <v>617</v>
      </c>
      <c r="M8" s="15"/>
    </row>
    <row r="9" spans="1:13" ht="21.6" customHeight="1">
      <c r="B9" s="13" t="s">
        <v>282</v>
      </c>
      <c r="C9" s="12" t="s">
        <v>143</v>
      </c>
      <c r="D9" s="12" t="s">
        <v>138</v>
      </c>
      <c r="E9" s="12" t="s">
        <v>144</v>
      </c>
      <c r="F9" s="19" t="s">
        <v>127</v>
      </c>
      <c r="G9" s="15">
        <v>9</v>
      </c>
      <c r="H9" s="25">
        <f>ROUNDDOWN(단가조사!G9*옵션!$D$11, 0)</f>
        <v>920</v>
      </c>
      <c r="I9" s="25"/>
      <c r="J9" s="25"/>
      <c r="K9" s="25"/>
      <c r="L9" s="25">
        <f t="shared" si="0"/>
        <v>920</v>
      </c>
      <c r="M9" s="15"/>
    </row>
    <row r="10" spans="1:13" ht="21.6" customHeight="1">
      <c r="B10" s="13" t="s">
        <v>283</v>
      </c>
      <c r="C10" s="12" t="s">
        <v>145</v>
      </c>
      <c r="D10" s="12" t="s">
        <v>146</v>
      </c>
      <c r="E10" s="12" t="s">
        <v>147</v>
      </c>
      <c r="F10" s="19" t="s">
        <v>127</v>
      </c>
      <c r="G10" s="15">
        <v>4</v>
      </c>
      <c r="H10" s="25">
        <f>ROUNDDOWN(단가조사!G10*옵션!$D$11, 0)</f>
        <v>343</v>
      </c>
      <c r="I10" s="25"/>
      <c r="J10" s="25"/>
      <c r="K10" s="25"/>
      <c r="L10" s="25">
        <f t="shared" si="0"/>
        <v>343</v>
      </c>
      <c r="M10" s="15"/>
    </row>
    <row r="11" spans="1:13" ht="21.6" customHeight="1">
      <c r="B11" s="13" t="s">
        <v>284</v>
      </c>
      <c r="C11" s="12" t="s">
        <v>148</v>
      </c>
      <c r="D11" s="12" t="s">
        <v>146</v>
      </c>
      <c r="E11" s="12" t="s">
        <v>149</v>
      </c>
      <c r="F11" s="19" t="s">
        <v>127</v>
      </c>
      <c r="G11" s="15">
        <v>9</v>
      </c>
      <c r="H11" s="25">
        <f>ROUNDDOWN(단가조사!G11*옵션!$D$11, 0)</f>
        <v>343</v>
      </c>
      <c r="I11" s="25"/>
      <c r="J11" s="25"/>
      <c r="K11" s="25"/>
      <c r="L11" s="25">
        <f t="shared" si="0"/>
        <v>343</v>
      </c>
      <c r="M11" s="15"/>
    </row>
    <row r="12" spans="1:13" ht="21.6" customHeight="1">
      <c r="B12" s="13" t="s">
        <v>285</v>
      </c>
      <c r="C12" s="12" t="s">
        <v>150</v>
      </c>
      <c r="D12" s="12" t="s">
        <v>151</v>
      </c>
      <c r="E12" s="12" t="s">
        <v>152</v>
      </c>
      <c r="F12" s="19" t="s">
        <v>127</v>
      </c>
      <c r="G12" s="15">
        <v>4</v>
      </c>
      <c r="H12" s="25">
        <f>ROUNDDOWN(단가조사!G12*옵션!$D$11, 0)</f>
        <v>2284</v>
      </c>
      <c r="I12" s="25"/>
      <c r="J12" s="25"/>
      <c r="K12" s="25"/>
      <c r="L12" s="25">
        <f t="shared" si="0"/>
        <v>2284</v>
      </c>
      <c r="M12" s="15"/>
    </row>
    <row r="13" spans="1:13" ht="21.6" customHeight="1">
      <c r="B13" s="13" t="s">
        <v>286</v>
      </c>
      <c r="C13" s="12" t="s">
        <v>153</v>
      </c>
      <c r="D13" s="12" t="s">
        <v>154</v>
      </c>
      <c r="E13" s="12" t="s">
        <v>155</v>
      </c>
      <c r="F13" s="19" t="s">
        <v>127</v>
      </c>
      <c r="G13" s="15">
        <v>5</v>
      </c>
      <c r="H13" s="25">
        <f>ROUNDDOWN(단가조사!G13*옵션!$D$11, 0)</f>
        <v>2734</v>
      </c>
      <c r="I13" s="25"/>
      <c r="J13" s="25"/>
      <c r="K13" s="25"/>
      <c r="L13" s="25">
        <f t="shared" si="0"/>
        <v>2734</v>
      </c>
      <c r="M13" s="15"/>
    </row>
    <row r="14" spans="1:13" ht="21.6" customHeight="1">
      <c r="B14" s="13" t="s">
        <v>287</v>
      </c>
      <c r="C14" s="12" t="s">
        <v>156</v>
      </c>
      <c r="D14" s="12" t="s">
        <v>154</v>
      </c>
      <c r="E14" s="12" t="s">
        <v>157</v>
      </c>
      <c r="F14" s="19" t="s">
        <v>127</v>
      </c>
      <c r="G14" s="15">
        <v>5</v>
      </c>
      <c r="H14" s="25">
        <f>ROUNDDOWN(단가조사!G14*옵션!$D$11, 0)</f>
        <v>2854</v>
      </c>
      <c r="I14" s="25"/>
      <c r="J14" s="25"/>
      <c r="K14" s="25"/>
      <c r="L14" s="25">
        <f t="shared" si="0"/>
        <v>2854</v>
      </c>
      <c r="M14" s="15"/>
    </row>
    <row r="15" spans="1:13" ht="21.6" customHeight="1">
      <c r="B15" s="13" t="s">
        <v>288</v>
      </c>
      <c r="C15" s="12" t="s">
        <v>158</v>
      </c>
      <c r="D15" s="12" t="s">
        <v>159</v>
      </c>
      <c r="E15" s="12" t="s">
        <v>160</v>
      </c>
      <c r="F15" s="19" t="s">
        <v>127</v>
      </c>
      <c r="G15" s="15">
        <v>53</v>
      </c>
      <c r="H15" s="25">
        <f>ROUNDDOWN(단가조사!G15*옵션!$D$11, 0)</f>
        <v>324</v>
      </c>
      <c r="I15" s="25"/>
      <c r="J15" s="25"/>
      <c r="K15" s="25"/>
      <c r="L15" s="25">
        <f t="shared" si="0"/>
        <v>324</v>
      </c>
      <c r="M15" s="15"/>
    </row>
    <row r="16" spans="1:13" ht="21.6" customHeight="1">
      <c r="B16" s="13" t="s">
        <v>289</v>
      </c>
      <c r="C16" s="12" t="s">
        <v>164</v>
      </c>
      <c r="D16" s="12" t="s">
        <v>159</v>
      </c>
      <c r="E16" s="12" t="s">
        <v>165</v>
      </c>
      <c r="F16" s="19" t="s">
        <v>127</v>
      </c>
      <c r="G16" s="15">
        <v>45</v>
      </c>
      <c r="H16" s="25">
        <f>ROUNDDOWN(단가조사!G16*옵션!$D$11, 0)</f>
        <v>353</v>
      </c>
      <c r="I16" s="25"/>
      <c r="J16" s="25"/>
      <c r="K16" s="25"/>
      <c r="L16" s="25">
        <f t="shared" si="0"/>
        <v>353</v>
      </c>
      <c r="M16" s="15"/>
    </row>
    <row r="17" spans="2:13" ht="21.6" customHeight="1">
      <c r="B17" s="13" t="s">
        <v>290</v>
      </c>
      <c r="C17" s="12" t="s">
        <v>166</v>
      </c>
      <c r="D17" s="12" t="s">
        <v>159</v>
      </c>
      <c r="E17" s="12" t="s">
        <v>167</v>
      </c>
      <c r="F17" s="19" t="s">
        <v>168</v>
      </c>
      <c r="G17" s="15">
        <v>20</v>
      </c>
      <c r="H17" s="25">
        <f>ROUNDDOWN(단가조사!G17*옵션!$D$11, 0)</f>
        <v>88</v>
      </c>
      <c r="I17" s="25"/>
      <c r="J17" s="25"/>
      <c r="K17" s="25"/>
      <c r="L17" s="25">
        <f t="shared" si="0"/>
        <v>88</v>
      </c>
      <c r="M17" s="15"/>
    </row>
    <row r="18" spans="2:13" ht="21.6" customHeight="1">
      <c r="B18" s="13" t="s">
        <v>291</v>
      </c>
      <c r="C18" s="12" t="s">
        <v>169</v>
      </c>
      <c r="D18" s="12" t="s">
        <v>159</v>
      </c>
      <c r="E18" s="12" t="s">
        <v>170</v>
      </c>
      <c r="F18" s="19" t="s">
        <v>168</v>
      </c>
      <c r="G18" s="15">
        <v>7</v>
      </c>
      <c r="H18" s="25">
        <f>ROUNDDOWN(단가조사!G18*옵션!$D$11, 0)</f>
        <v>124</v>
      </c>
      <c r="I18" s="25"/>
      <c r="J18" s="25"/>
      <c r="K18" s="25"/>
      <c r="L18" s="25">
        <f t="shared" si="0"/>
        <v>124</v>
      </c>
      <c r="M18" s="15"/>
    </row>
    <row r="19" spans="2:13" ht="21.6" customHeight="1">
      <c r="B19" s="13" t="s">
        <v>292</v>
      </c>
      <c r="C19" s="12" t="s">
        <v>171</v>
      </c>
      <c r="D19" s="12" t="s">
        <v>172</v>
      </c>
      <c r="E19" s="12" t="s">
        <v>173</v>
      </c>
      <c r="F19" s="19" t="s">
        <v>127</v>
      </c>
      <c r="G19" s="15">
        <v>98</v>
      </c>
      <c r="H19" s="25">
        <f>ROUNDDOWN(단가조사!G19*옵션!$D$11, 0)</f>
        <v>100</v>
      </c>
      <c r="I19" s="25"/>
      <c r="J19" s="25"/>
      <c r="K19" s="25"/>
      <c r="L19" s="25">
        <f t="shared" si="0"/>
        <v>100</v>
      </c>
      <c r="M19" s="15"/>
    </row>
    <row r="20" spans="2:13" ht="21.6" customHeight="1">
      <c r="B20" s="13" t="s">
        <v>293</v>
      </c>
      <c r="C20" s="12" t="s">
        <v>175</v>
      </c>
      <c r="D20" s="12" t="s">
        <v>176</v>
      </c>
      <c r="E20" s="12" t="s">
        <v>177</v>
      </c>
      <c r="F20" s="19" t="s">
        <v>127</v>
      </c>
      <c r="G20" s="15">
        <v>98</v>
      </c>
      <c r="H20" s="25">
        <f>ROUNDDOWN(단가조사!G20*옵션!$D$11, 0)</f>
        <v>1017</v>
      </c>
      <c r="I20" s="25"/>
      <c r="J20" s="25"/>
      <c r="K20" s="25"/>
      <c r="L20" s="25">
        <f t="shared" si="0"/>
        <v>1017</v>
      </c>
      <c r="M20" s="15"/>
    </row>
    <row r="21" spans="2:13" ht="21.6" customHeight="1">
      <c r="B21" s="13" t="s">
        <v>294</v>
      </c>
      <c r="C21" s="12" t="s">
        <v>180</v>
      </c>
      <c r="D21" s="12" t="s">
        <v>181</v>
      </c>
      <c r="E21" s="12" t="s">
        <v>182</v>
      </c>
      <c r="F21" s="19" t="s">
        <v>120</v>
      </c>
      <c r="G21" s="15">
        <v>569.79999999999995</v>
      </c>
      <c r="H21" s="25">
        <f>ROUNDDOWN(단가조사!G21*옵션!$D$11, 0)</f>
        <v>402</v>
      </c>
      <c r="I21" s="25"/>
      <c r="J21" s="25"/>
      <c r="K21" s="25"/>
      <c r="L21" s="25">
        <f t="shared" si="0"/>
        <v>402</v>
      </c>
      <c r="M21" s="15"/>
    </row>
    <row r="22" spans="2:13" ht="21.6" customHeight="1">
      <c r="B22" s="13" t="s">
        <v>295</v>
      </c>
      <c r="C22" s="12" t="s">
        <v>186</v>
      </c>
      <c r="D22" s="12" t="s">
        <v>187</v>
      </c>
      <c r="E22" s="12" t="s">
        <v>188</v>
      </c>
      <c r="F22" s="19" t="s">
        <v>120</v>
      </c>
      <c r="G22" s="15">
        <v>289.8</v>
      </c>
      <c r="H22" s="25">
        <f>ROUNDDOWN(단가조사!G22*옵션!$D$11, 0)</f>
        <v>4298</v>
      </c>
      <c r="I22" s="25"/>
      <c r="J22" s="25"/>
      <c r="K22" s="25"/>
      <c r="L22" s="25">
        <f t="shared" si="0"/>
        <v>4298</v>
      </c>
      <c r="M22" s="15"/>
    </row>
    <row r="23" spans="2:13" ht="21.6" customHeight="1">
      <c r="B23" s="13" t="s">
        <v>296</v>
      </c>
      <c r="C23" s="12" t="s">
        <v>192</v>
      </c>
      <c r="D23" s="12" t="s">
        <v>193</v>
      </c>
      <c r="E23" s="12" t="s">
        <v>194</v>
      </c>
      <c r="F23" s="19" t="s">
        <v>127</v>
      </c>
      <c r="G23" s="15">
        <v>8</v>
      </c>
      <c r="H23" s="25">
        <f>ROUNDDOWN(단가조사!G23*옵션!$D$11, 0)</f>
        <v>44833</v>
      </c>
      <c r="I23" s="25"/>
      <c r="J23" s="25"/>
      <c r="K23" s="25"/>
      <c r="L23" s="25">
        <f t="shared" si="0"/>
        <v>44833</v>
      </c>
      <c r="M23" s="15"/>
    </row>
    <row r="24" spans="2:13" ht="21.6" customHeight="1">
      <c r="B24" s="13" t="s">
        <v>297</v>
      </c>
      <c r="C24" s="12" t="s">
        <v>198</v>
      </c>
      <c r="D24" s="12" t="s">
        <v>193</v>
      </c>
      <c r="E24" s="12" t="s">
        <v>199</v>
      </c>
      <c r="F24" s="19" t="s">
        <v>127</v>
      </c>
      <c r="G24" s="15">
        <v>4</v>
      </c>
      <c r="H24" s="25">
        <f>ROUNDDOWN(단가조사!G24*옵션!$D$11, 0)</f>
        <v>48521</v>
      </c>
      <c r="I24" s="25"/>
      <c r="J24" s="25"/>
      <c r="K24" s="25"/>
      <c r="L24" s="25">
        <f t="shared" si="0"/>
        <v>48521</v>
      </c>
      <c r="M24" s="15"/>
    </row>
    <row r="25" spans="2:13" ht="21.6" customHeight="1">
      <c r="B25" s="13" t="s">
        <v>298</v>
      </c>
      <c r="C25" s="12" t="s">
        <v>200</v>
      </c>
      <c r="D25" s="12" t="s">
        <v>201</v>
      </c>
      <c r="E25" s="12" t="s">
        <v>202</v>
      </c>
      <c r="F25" s="19" t="s">
        <v>127</v>
      </c>
      <c r="G25" s="15">
        <v>1</v>
      </c>
      <c r="H25" s="25">
        <f>ROUNDDOWN(단가조사!G25*옵션!$D$11, 0)</f>
        <v>100000</v>
      </c>
      <c r="I25" s="25"/>
      <c r="J25" s="25"/>
      <c r="K25" s="25"/>
      <c r="L25" s="25">
        <f t="shared" si="0"/>
        <v>100000</v>
      </c>
      <c r="M25" s="15"/>
    </row>
    <row r="26" spans="2:13" ht="21.6" customHeight="1">
      <c r="B26" s="13" t="s">
        <v>299</v>
      </c>
      <c r="C26" s="12" t="s">
        <v>204</v>
      </c>
      <c r="D26" s="12" t="s">
        <v>205</v>
      </c>
      <c r="E26" s="12" t="s">
        <v>206</v>
      </c>
      <c r="F26" s="19" t="s">
        <v>207</v>
      </c>
      <c r="G26" s="15">
        <v>2</v>
      </c>
      <c r="H26" s="25">
        <f>ROUNDDOWN(단가조사!G26*옵션!$D$11, 0)</f>
        <v>100000</v>
      </c>
      <c r="I26" s="25"/>
      <c r="J26" s="25"/>
      <c r="K26" s="25"/>
      <c r="L26" s="25">
        <f t="shared" si="0"/>
        <v>100000</v>
      </c>
      <c r="M26" s="15"/>
    </row>
    <row r="27" spans="2:13" ht="21.6" customHeight="1">
      <c r="B27" s="13" t="s">
        <v>300</v>
      </c>
      <c r="C27" s="12" t="s">
        <v>210</v>
      </c>
      <c r="D27" s="12" t="s">
        <v>211</v>
      </c>
      <c r="E27" s="12" t="s">
        <v>212</v>
      </c>
      <c r="F27" s="19" t="s">
        <v>127</v>
      </c>
      <c r="G27" s="15">
        <v>9</v>
      </c>
      <c r="H27" s="25">
        <f>ROUNDDOWN(단가조사!G27*옵션!$D$11, 0)</f>
        <v>25700</v>
      </c>
      <c r="I27" s="25"/>
      <c r="J27" s="25"/>
      <c r="K27" s="25"/>
      <c r="L27" s="25">
        <f t="shared" si="0"/>
        <v>25700</v>
      </c>
      <c r="M27" s="15"/>
    </row>
    <row r="28" spans="2:13" ht="21.6" customHeight="1">
      <c r="B28" s="13" t="s">
        <v>301</v>
      </c>
      <c r="C28" s="12" t="s">
        <v>216</v>
      </c>
      <c r="D28" s="12" t="s">
        <v>217</v>
      </c>
      <c r="E28" s="12" t="s">
        <v>218</v>
      </c>
      <c r="F28" s="19" t="s">
        <v>127</v>
      </c>
      <c r="G28" s="15">
        <v>9</v>
      </c>
      <c r="H28" s="25">
        <f>ROUNDDOWN(단가조사!G28*옵션!$D$11, 0)</f>
        <v>1500</v>
      </c>
      <c r="I28" s="25"/>
      <c r="J28" s="25"/>
      <c r="K28" s="25"/>
      <c r="L28" s="25">
        <f t="shared" si="0"/>
        <v>1500</v>
      </c>
      <c r="M28" s="15"/>
    </row>
    <row r="29" spans="2:13" ht="21.6" customHeight="1">
      <c r="B29" s="13" t="s">
        <v>302</v>
      </c>
      <c r="C29" s="12" t="s">
        <v>219</v>
      </c>
      <c r="D29" s="12" t="s">
        <v>220</v>
      </c>
      <c r="E29" s="12" t="s">
        <v>221</v>
      </c>
      <c r="F29" s="19" t="s">
        <v>120</v>
      </c>
      <c r="G29" s="15">
        <v>78</v>
      </c>
      <c r="H29" s="25">
        <f>ROUNDDOWN(단가조사!G29*옵션!$D$11, 0)</f>
        <v>88</v>
      </c>
      <c r="I29" s="25"/>
      <c r="J29" s="25"/>
      <c r="K29" s="25"/>
      <c r="L29" s="25">
        <f t="shared" si="0"/>
        <v>88</v>
      </c>
      <c r="M29" s="15"/>
    </row>
    <row r="30" spans="2:13" ht="21.6" customHeight="1">
      <c r="B30" s="13" t="s">
        <v>303</v>
      </c>
      <c r="C30" s="12" t="s">
        <v>224</v>
      </c>
      <c r="D30" s="12" t="s">
        <v>225</v>
      </c>
      <c r="E30" s="12" t="s">
        <v>226</v>
      </c>
      <c r="F30" s="19" t="s">
        <v>168</v>
      </c>
      <c r="G30" s="15">
        <v>196</v>
      </c>
      <c r="H30" s="25">
        <f>ROUNDDOWN(단가조사!G30*옵션!$D$11, 0)</f>
        <v>25</v>
      </c>
      <c r="I30" s="25"/>
      <c r="J30" s="25"/>
      <c r="K30" s="25"/>
      <c r="L30" s="25">
        <f t="shared" si="0"/>
        <v>25</v>
      </c>
      <c r="M30" s="15"/>
    </row>
    <row r="31" spans="2:13" ht="21.6" customHeight="1">
      <c r="B31" s="13" t="s">
        <v>304</v>
      </c>
      <c r="C31" s="12" t="s">
        <v>229</v>
      </c>
      <c r="D31" s="12" t="s">
        <v>230</v>
      </c>
      <c r="E31" s="12" t="s">
        <v>231</v>
      </c>
      <c r="F31" s="19" t="s">
        <v>168</v>
      </c>
      <c r="G31" s="15">
        <v>196</v>
      </c>
      <c r="H31" s="25">
        <f>ROUNDDOWN(단가조사!G31*옵션!$D$11, 0)</f>
        <v>9</v>
      </c>
      <c r="I31" s="25"/>
      <c r="J31" s="25"/>
      <c r="K31" s="25"/>
      <c r="L31" s="25">
        <f t="shared" si="0"/>
        <v>9</v>
      </c>
      <c r="M31" s="15"/>
    </row>
    <row r="32" spans="2:13" ht="21.6" customHeight="1">
      <c r="B32" s="13" t="s">
        <v>305</v>
      </c>
      <c r="C32" s="12" t="s">
        <v>233</v>
      </c>
      <c r="D32" s="12" t="s">
        <v>234</v>
      </c>
      <c r="E32" s="12" t="s">
        <v>235</v>
      </c>
      <c r="F32" s="19" t="s">
        <v>120</v>
      </c>
      <c r="G32" s="15">
        <v>123.2</v>
      </c>
      <c r="H32" s="25">
        <f>ROUNDDOWN(단가조사!G32*옵션!$D$11, 0)</f>
        <v>2107</v>
      </c>
      <c r="I32" s="25"/>
      <c r="J32" s="25"/>
      <c r="K32" s="25"/>
      <c r="L32" s="25">
        <f t="shared" si="0"/>
        <v>2107</v>
      </c>
      <c r="M32" s="15"/>
    </row>
    <row r="33" spans="2:13" ht="21.6" customHeight="1">
      <c r="B33" s="13" t="s">
        <v>306</v>
      </c>
      <c r="C33" s="12" t="s">
        <v>237</v>
      </c>
      <c r="D33" s="12" t="s">
        <v>234</v>
      </c>
      <c r="E33" s="12" t="s">
        <v>238</v>
      </c>
      <c r="F33" s="19" t="s">
        <v>120</v>
      </c>
      <c r="G33" s="15">
        <v>88</v>
      </c>
      <c r="H33" s="25">
        <f>ROUNDDOWN(단가조사!G33*옵션!$D$11, 0)</f>
        <v>3890</v>
      </c>
      <c r="I33" s="25"/>
      <c r="J33" s="25"/>
      <c r="K33" s="25"/>
      <c r="L33" s="25">
        <f t="shared" si="0"/>
        <v>3890</v>
      </c>
      <c r="M33" s="15"/>
    </row>
    <row r="34" spans="2:13" ht="21.6" customHeight="1">
      <c r="B34" s="13" t="s">
        <v>307</v>
      </c>
      <c r="C34" s="12" t="s">
        <v>239</v>
      </c>
      <c r="D34" s="12" t="s">
        <v>240</v>
      </c>
      <c r="E34" s="12" t="s">
        <v>241</v>
      </c>
      <c r="F34" s="19" t="s">
        <v>168</v>
      </c>
      <c r="G34" s="15">
        <v>30</v>
      </c>
      <c r="H34" s="25">
        <f>ROUNDDOWN(단가조사!G34*옵션!$D$11, 0)</f>
        <v>830</v>
      </c>
      <c r="I34" s="25"/>
      <c r="J34" s="25"/>
      <c r="K34" s="25"/>
      <c r="L34" s="25">
        <f t="shared" si="0"/>
        <v>830</v>
      </c>
      <c r="M34" s="15"/>
    </row>
    <row r="35" spans="2:13" ht="21.6" customHeight="1">
      <c r="B35" s="13" t="s">
        <v>308</v>
      </c>
      <c r="C35" s="12" t="s">
        <v>242</v>
      </c>
      <c r="D35" s="12" t="s">
        <v>240</v>
      </c>
      <c r="E35" s="12" t="s">
        <v>243</v>
      </c>
      <c r="F35" s="19" t="s">
        <v>168</v>
      </c>
      <c r="G35" s="15">
        <v>22</v>
      </c>
      <c r="H35" s="25">
        <f>ROUNDDOWN(단가조사!G35*옵션!$D$11, 0)</f>
        <v>1246</v>
      </c>
      <c r="I35" s="25"/>
      <c r="J35" s="25"/>
      <c r="K35" s="25"/>
      <c r="L35" s="25">
        <f t="shared" si="0"/>
        <v>1246</v>
      </c>
      <c r="M35" s="15"/>
    </row>
    <row r="36" spans="2:13" ht="21.6" customHeight="1">
      <c r="B36" s="13" t="s">
        <v>309</v>
      </c>
      <c r="C36" s="12" t="s">
        <v>244</v>
      </c>
      <c r="D36" s="12" t="s">
        <v>240</v>
      </c>
      <c r="E36" s="12" t="s">
        <v>245</v>
      </c>
      <c r="F36" s="19" t="s">
        <v>168</v>
      </c>
      <c r="G36" s="15">
        <v>46</v>
      </c>
      <c r="H36" s="25">
        <f>ROUNDDOWN(단가조사!G36*옵션!$D$11, 0)</f>
        <v>1087</v>
      </c>
      <c r="I36" s="25"/>
      <c r="J36" s="25"/>
      <c r="K36" s="25"/>
      <c r="L36" s="25">
        <f t="shared" si="0"/>
        <v>1087</v>
      </c>
      <c r="M36" s="15"/>
    </row>
    <row r="37" spans="2:13" ht="21.6" customHeight="1">
      <c r="B37" s="13" t="s">
        <v>310</v>
      </c>
      <c r="C37" s="12" t="s">
        <v>246</v>
      </c>
      <c r="D37" s="12" t="s">
        <v>240</v>
      </c>
      <c r="E37" s="12" t="s">
        <v>247</v>
      </c>
      <c r="F37" s="19" t="s">
        <v>168</v>
      </c>
      <c r="G37" s="15">
        <v>28</v>
      </c>
      <c r="H37" s="25">
        <f>ROUNDDOWN(단가조사!G37*옵션!$D$11, 0)</f>
        <v>1513</v>
      </c>
      <c r="I37" s="25"/>
      <c r="J37" s="25"/>
      <c r="K37" s="25"/>
      <c r="L37" s="25">
        <f t="shared" si="0"/>
        <v>1513</v>
      </c>
      <c r="M37" s="15"/>
    </row>
    <row r="38" spans="2:13" ht="21.6" customHeight="1">
      <c r="B38" s="13" t="s">
        <v>311</v>
      </c>
      <c r="C38" s="12" t="s">
        <v>248</v>
      </c>
      <c r="D38" s="12" t="s">
        <v>249</v>
      </c>
      <c r="E38" s="12" t="s">
        <v>250</v>
      </c>
      <c r="F38" s="19" t="s">
        <v>251</v>
      </c>
      <c r="G38" s="15">
        <v>1</v>
      </c>
      <c r="H38" s="25">
        <f>ROUNDDOWN(단가조사!G39*옵션!$D$11, 0)</f>
        <v>0</v>
      </c>
      <c r="I38" s="25"/>
      <c r="J38" s="25"/>
      <c r="K38" s="25"/>
      <c r="L38" s="25">
        <f t="shared" si="0"/>
        <v>0</v>
      </c>
      <c r="M38" s="15"/>
    </row>
    <row r="39" spans="2:13" ht="21.6" customHeight="1">
      <c r="B39" s="13" t="s">
        <v>312</v>
      </c>
      <c r="C39" s="12" t="s">
        <v>248</v>
      </c>
      <c r="D39" s="12" t="s">
        <v>249</v>
      </c>
      <c r="E39" s="12" t="s">
        <v>252</v>
      </c>
      <c r="F39" s="19" t="s">
        <v>251</v>
      </c>
      <c r="G39" s="15">
        <v>1</v>
      </c>
      <c r="H39" s="25">
        <f>ROUNDDOWN(단가조사!G40*옵션!$D$11, 0)</f>
        <v>0</v>
      </c>
      <c r="I39" s="25"/>
      <c r="J39" s="25"/>
      <c r="K39" s="25"/>
      <c r="L39" s="25">
        <f t="shared" si="0"/>
        <v>0</v>
      </c>
      <c r="M39" s="15"/>
    </row>
    <row r="40" spans="2:13" ht="21.6" customHeight="1">
      <c r="B40" s="13" t="s">
        <v>313</v>
      </c>
      <c r="C40" s="12" t="s">
        <v>248</v>
      </c>
      <c r="D40" s="12" t="s">
        <v>253</v>
      </c>
      <c r="E40" s="12" t="s">
        <v>254</v>
      </c>
      <c r="F40" s="19" t="s">
        <v>251</v>
      </c>
      <c r="G40" s="15">
        <v>1</v>
      </c>
      <c r="H40" s="25">
        <f>ROUNDDOWN(단가조사!G38*옵션!$D$11, 0)</f>
        <v>3300000</v>
      </c>
      <c r="I40" s="25"/>
      <c r="J40" s="25"/>
      <c r="K40" s="25"/>
      <c r="L40" s="25">
        <f t="shared" si="0"/>
        <v>3300000</v>
      </c>
      <c r="M40" s="15"/>
    </row>
    <row r="41" spans="2:13" ht="21.6" customHeight="1">
      <c r="B41" s="13" t="s">
        <v>314</v>
      </c>
      <c r="C41" s="12" t="s">
        <v>255</v>
      </c>
      <c r="D41" s="12" t="s">
        <v>256</v>
      </c>
      <c r="E41" s="12" t="s">
        <v>257</v>
      </c>
      <c r="F41" s="19" t="s">
        <v>258</v>
      </c>
      <c r="G41" s="15">
        <v>22.815000000000001</v>
      </c>
      <c r="H41" s="25">
        <f>단가조사!H41</f>
        <v>517</v>
      </c>
      <c r="I41" s="25">
        <f>단가조사!J41</f>
        <v>1097</v>
      </c>
      <c r="J41" s="25">
        <f>단가조사!L41</f>
        <v>479</v>
      </c>
      <c r="K41" s="25"/>
      <c r="L41" s="25">
        <f t="shared" si="0"/>
        <v>2093</v>
      </c>
      <c r="M41" s="15" t="s">
        <v>315</v>
      </c>
    </row>
    <row r="42" spans="2:13" ht="21.6" customHeight="1">
      <c r="B42" s="13" t="s">
        <v>316</v>
      </c>
      <c r="C42" s="12" t="s">
        <v>262</v>
      </c>
      <c r="D42" s="12" t="s">
        <v>263</v>
      </c>
      <c r="E42" s="12" t="s">
        <v>257</v>
      </c>
      <c r="F42" s="19" t="s">
        <v>258</v>
      </c>
      <c r="G42" s="15">
        <v>22.815000000000001</v>
      </c>
      <c r="H42" s="25">
        <f>단가조사!H42</f>
        <v>517</v>
      </c>
      <c r="I42" s="25">
        <f>단가조사!J42</f>
        <v>1097</v>
      </c>
      <c r="J42" s="25">
        <f>단가조사!L42</f>
        <v>479</v>
      </c>
      <c r="K42" s="25"/>
      <c r="L42" s="25">
        <f t="shared" si="0"/>
        <v>2093</v>
      </c>
      <c r="M42" s="15" t="s">
        <v>315</v>
      </c>
    </row>
    <row r="43" spans="2:13" ht="21.6" customHeight="1">
      <c r="B43" s="13" t="s">
        <v>317</v>
      </c>
      <c r="C43" s="12" t="s">
        <v>264</v>
      </c>
      <c r="D43" s="12" t="s">
        <v>265</v>
      </c>
      <c r="E43" s="12" t="s">
        <v>266</v>
      </c>
      <c r="F43" s="19" t="s">
        <v>267</v>
      </c>
      <c r="G43" s="15">
        <v>65.1404</v>
      </c>
      <c r="H43" s="25"/>
      <c r="I43" s="25">
        <f>ROUNDDOWN(단가조사!G43, 0)</f>
        <v>270251</v>
      </c>
      <c r="J43" s="25"/>
      <c r="K43" s="25"/>
      <c r="L43" s="25">
        <f t="shared" si="0"/>
        <v>270251</v>
      </c>
      <c r="M43" s="15"/>
    </row>
    <row r="44" spans="2:13" ht="21.6" customHeight="1">
      <c r="B44" s="13" t="s">
        <v>318</v>
      </c>
      <c r="C44" s="12" t="s">
        <v>268</v>
      </c>
      <c r="D44" s="12" t="s">
        <v>265</v>
      </c>
      <c r="E44" s="12" t="s">
        <v>269</v>
      </c>
      <c r="F44" s="19" t="s">
        <v>267</v>
      </c>
      <c r="G44" s="15">
        <v>7.2240000000000002</v>
      </c>
      <c r="H44" s="25"/>
      <c r="I44" s="25">
        <f>ROUNDDOWN(단가조사!G44, 0)</f>
        <v>295784</v>
      </c>
      <c r="J44" s="25"/>
      <c r="K44" s="25"/>
      <c r="L44" s="25">
        <f t="shared" si="0"/>
        <v>295784</v>
      </c>
      <c r="M44" s="15"/>
    </row>
    <row r="45" spans="2:13" ht="21.6" customHeight="1">
      <c r="B45" s="13" t="s">
        <v>319</v>
      </c>
      <c r="C45" s="12" t="s">
        <v>270</v>
      </c>
      <c r="D45" s="12" t="s">
        <v>265</v>
      </c>
      <c r="E45" s="12" t="s">
        <v>271</v>
      </c>
      <c r="F45" s="19" t="s">
        <v>267</v>
      </c>
      <c r="G45" s="15">
        <v>0.48</v>
      </c>
      <c r="H45" s="25"/>
      <c r="I45" s="25">
        <f>ROUNDDOWN(단가조사!G45, 0)</f>
        <v>402085</v>
      </c>
      <c r="J45" s="25"/>
      <c r="K45" s="25"/>
      <c r="L45" s="25">
        <f t="shared" si="0"/>
        <v>402085</v>
      </c>
      <c r="M45" s="15"/>
    </row>
    <row r="46" spans="2:13" ht="21.6" customHeight="1">
      <c r="B46" s="13" t="s">
        <v>320</v>
      </c>
      <c r="C46" s="12" t="s">
        <v>272</v>
      </c>
      <c r="D46" s="12" t="s">
        <v>265</v>
      </c>
      <c r="E46" s="12" t="s">
        <v>273</v>
      </c>
      <c r="F46" s="19" t="s">
        <v>267</v>
      </c>
      <c r="G46" s="15">
        <v>2.2471999999999999</v>
      </c>
      <c r="H46" s="25"/>
      <c r="I46" s="25">
        <f>ROUNDDOWN(단가조사!G46, 0)</f>
        <v>165545</v>
      </c>
      <c r="J46" s="25"/>
      <c r="K46" s="25"/>
      <c r="L46" s="25">
        <f t="shared" si="0"/>
        <v>165545</v>
      </c>
      <c r="M46" s="15"/>
    </row>
    <row r="47" spans="2:13" ht="21.6" customHeight="1">
      <c r="B47" s="13" t="s">
        <v>321</v>
      </c>
      <c r="C47" s="12" t="s">
        <v>274</v>
      </c>
      <c r="D47" s="12" t="s">
        <v>265</v>
      </c>
      <c r="E47" s="12" t="s">
        <v>275</v>
      </c>
      <c r="F47" s="19" t="s">
        <v>267</v>
      </c>
      <c r="G47" s="15">
        <v>0.42</v>
      </c>
      <c r="H47" s="25"/>
      <c r="I47" s="25">
        <f>ROUNDDOWN(단가조사!G47, 0)</f>
        <v>214222</v>
      </c>
      <c r="J47" s="25"/>
      <c r="K47" s="25"/>
      <c r="L47" s="25">
        <f t="shared" si="0"/>
        <v>214222</v>
      </c>
      <c r="M47" s="15"/>
    </row>
    <row r="48" spans="2:13" ht="21.6" customHeight="1">
      <c r="C48" s="12"/>
      <c r="D48" s="12"/>
      <c r="E48" s="12"/>
      <c r="F48" s="19"/>
      <c r="G48" s="15"/>
      <c r="H48" s="25"/>
      <c r="I48" s="25"/>
      <c r="J48" s="25"/>
      <c r="K48" s="25"/>
      <c r="L48" s="25"/>
      <c r="M48" s="15"/>
    </row>
    <row r="49" spans="3:13" ht="21.6" customHeight="1">
      <c r="C49" s="12"/>
      <c r="D49" s="12"/>
      <c r="E49" s="12"/>
      <c r="F49" s="19"/>
      <c r="G49" s="15"/>
      <c r="H49" s="25"/>
      <c r="I49" s="25"/>
      <c r="J49" s="25"/>
      <c r="K49" s="25"/>
      <c r="L49" s="25"/>
      <c r="M49" s="15"/>
    </row>
    <row r="50" spans="3:13" ht="21.6" customHeight="1">
      <c r="C50" s="12"/>
      <c r="D50" s="12"/>
      <c r="E50" s="12"/>
      <c r="F50" s="19"/>
      <c r="G50" s="15"/>
      <c r="H50" s="25"/>
      <c r="I50" s="25"/>
      <c r="J50" s="25"/>
      <c r="K50" s="25"/>
      <c r="L50" s="25"/>
      <c r="M50" s="15"/>
    </row>
    <row r="51" spans="3:13" ht="21.6" customHeight="1">
      <c r="C51" s="12"/>
      <c r="D51" s="12"/>
      <c r="E51" s="12"/>
      <c r="F51" s="19"/>
      <c r="G51" s="15"/>
      <c r="H51" s="25"/>
      <c r="I51" s="25"/>
      <c r="J51" s="25"/>
      <c r="K51" s="25"/>
      <c r="L51" s="25"/>
      <c r="M51" s="15"/>
    </row>
    <row r="52" spans="3:13" ht="21.6" customHeight="1">
      <c r="C52" s="12"/>
      <c r="D52" s="12"/>
      <c r="E52" s="12"/>
      <c r="F52" s="19"/>
      <c r="G52" s="15"/>
      <c r="H52" s="25"/>
      <c r="I52" s="25"/>
      <c r="J52" s="25"/>
      <c r="K52" s="25"/>
      <c r="L52" s="25"/>
      <c r="M52" s="15"/>
    </row>
    <row r="53" spans="3:13" ht="21.6" customHeight="1">
      <c r="C53" s="12"/>
      <c r="D53" s="12"/>
      <c r="E53" s="12"/>
      <c r="F53" s="19"/>
      <c r="G53" s="15"/>
      <c r="H53" s="25"/>
      <c r="I53" s="25"/>
      <c r="J53" s="25"/>
      <c r="K53" s="25"/>
      <c r="L53" s="25"/>
      <c r="M53" s="15"/>
    </row>
    <row r="54" spans="3:13" ht="21.6" customHeight="1">
      <c r="C54" s="12"/>
      <c r="D54" s="12"/>
      <c r="E54" s="12"/>
      <c r="F54" s="19"/>
      <c r="G54" s="15"/>
      <c r="H54" s="25"/>
      <c r="I54" s="25"/>
      <c r="J54" s="25"/>
      <c r="K54" s="25"/>
      <c r="L54" s="25"/>
      <c r="M54" s="15"/>
    </row>
    <row r="55" spans="3:13" ht="21.6" customHeight="1">
      <c r="C55" s="12"/>
      <c r="D55" s="12"/>
      <c r="E55" s="12"/>
      <c r="F55" s="19"/>
      <c r="G55" s="15"/>
      <c r="H55" s="25"/>
      <c r="I55" s="25"/>
      <c r="J55" s="25"/>
      <c r="K55" s="25"/>
      <c r="L55" s="25"/>
      <c r="M55" s="15"/>
    </row>
  </sheetData>
  <mergeCells count="13">
    <mergeCell ref="C1:H1"/>
    <mergeCell ref="C2:C3"/>
    <mergeCell ref="D2:D3"/>
    <mergeCell ref="E2:E3"/>
    <mergeCell ref="F2:F3"/>
    <mergeCell ref="G2:G3"/>
    <mergeCell ref="H2:H3"/>
    <mergeCell ref="L2:L3"/>
    <mergeCell ref="M2:M3"/>
    <mergeCell ref="K2:K3"/>
    <mergeCell ref="K1:L1"/>
    <mergeCell ref="I2:I3"/>
    <mergeCell ref="J2:J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T63"/>
  <sheetViews>
    <sheetView showZeros="0" topLeftCell="D1" workbookViewId="0">
      <pane ySplit="3" topLeftCell="A4" activePane="bottomLeft" state="frozen"/>
      <selection activeCell="E26" sqref="E26"/>
      <selection pane="bottomLeft" activeCell="E26" sqref="E26"/>
    </sheetView>
  </sheetViews>
  <sheetFormatPr defaultRowHeight="18.95" customHeight="1"/>
  <cols>
    <col min="1" max="1" width="6.21875" style="13" hidden="1" customWidth="1"/>
    <col min="2" max="2" width="10.33203125" style="13" hidden="1" customWidth="1"/>
    <col min="3" max="3" width="15.44140625" style="13" hidden="1" customWidth="1"/>
    <col min="4" max="5" width="22.77734375" style="13" customWidth="1"/>
    <col min="6" max="6" width="4.5546875" style="8" customWidth="1"/>
    <col min="7" max="7" width="11.109375" style="23" customWidth="1"/>
    <col min="8" max="8" width="9.88671875" style="22" customWidth="1"/>
    <col min="9" max="9" width="11.21875" style="1" hidden="1" customWidth="1"/>
    <col min="10" max="10" width="9.88671875" style="22" customWidth="1"/>
    <col min="11" max="11" width="5.44140625" style="7" customWidth="1"/>
    <col min="12" max="12" width="9.88671875" style="22" customWidth="1"/>
    <col min="13" max="13" width="5.44140625" style="7" customWidth="1"/>
    <col min="14" max="14" width="9.88671875" style="22" customWidth="1"/>
    <col min="15" max="15" width="5.44140625" style="7" customWidth="1"/>
    <col min="16" max="16" width="9.88671875" style="22" customWidth="1"/>
    <col min="17" max="17" width="5.44140625" style="7" customWidth="1"/>
    <col min="18" max="18" width="3" style="22" hidden="1" customWidth="1"/>
    <col min="19" max="19" width="4.88671875" style="7" hidden="1" customWidth="1"/>
    <col min="20" max="20" width="10.77734375" style="13" customWidth="1"/>
    <col min="21" max="16384" width="8.88671875" style="2"/>
  </cols>
  <sheetData>
    <row r="1" spans="1:20" ht="18.95" customHeight="1">
      <c r="B1" s="13" t="s">
        <v>276</v>
      </c>
      <c r="D1" s="200" t="s">
        <v>611</v>
      </c>
      <c r="E1" s="188"/>
      <c r="F1" s="188"/>
      <c r="G1" s="188"/>
      <c r="H1" s="188"/>
      <c r="I1" s="188"/>
      <c r="J1" s="188"/>
      <c r="K1" s="188"/>
      <c r="L1" s="198" t="s">
        <v>2</v>
      </c>
      <c r="M1" s="199"/>
      <c r="N1" s="199"/>
      <c r="O1" s="199"/>
      <c r="P1" s="199"/>
      <c r="Q1" s="2"/>
      <c r="R1" s="42"/>
      <c r="S1" s="2"/>
    </row>
    <row r="2" spans="1:20" ht="18.95" customHeight="1">
      <c r="A2" s="183" t="s">
        <v>38</v>
      </c>
      <c r="B2" s="183" t="s">
        <v>23</v>
      </c>
      <c r="C2" s="183" t="s">
        <v>19</v>
      </c>
      <c r="D2" s="184" t="s">
        <v>45</v>
      </c>
      <c r="E2" s="184" t="s">
        <v>46</v>
      </c>
      <c r="F2" s="184" t="s">
        <v>20</v>
      </c>
      <c r="G2" s="180" t="s">
        <v>47</v>
      </c>
      <c r="H2" s="39" t="s">
        <v>109</v>
      </c>
      <c r="I2" s="39"/>
      <c r="J2" s="184" t="s">
        <v>105</v>
      </c>
      <c r="K2" s="184"/>
      <c r="L2" s="184" t="s">
        <v>21</v>
      </c>
      <c r="M2" s="184"/>
      <c r="N2" s="184" t="s">
        <v>116</v>
      </c>
      <c r="O2" s="184"/>
      <c r="P2" s="184" t="s">
        <v>106</v>
      </c>
      <c r="Q2" s="184"/>
      <c r="R2" s="184" t="s">
        <v>107</v>
      </c>
      <c r="S2" s="184"/>
      <c r="T2" s="184" t="s">
        <v>69</v>
      </c>
    </row>
    <row r="3" spans="1:20" ht="18.95" customHeight="1">
      <c r="A3" s="183"/>
      <c r="B3" s="183"/>
      <c r="C3" s="183"/>
      <c r="D3" s="184"/>
      <c r="E3" s="184"/>
      <c r="F3" s="184"/>
      <c r="G3" s="180"/>
      <c r="H3" s="41" t="s">
        <v>22</v>
      </c>
      <c r="I3" s="39" t="s">
        <v>18</v>
      </c>
      <c r="J3" s="41" t="s">
        <v>22</v>
      </c>
      <c r="K3" s="39" t="s">
        <v>48</v>
      </c>
      <c r="L3" s="41" t="s">
        <v>22</v>
      </c>
      <c r="M3" s="39" t="s">
        <v>49</v>
      </c>
      <c r="N3" s="41" t="s">
        <v>70</v>
      </c>
      <c r="O3" s="39" t="s">
        <v>49</v>
      </c>
      <c r="P3" s="41" t="s">
        <v>70</v>
      </c>
      <c r="Q3" s="39" t="s">
        <v>49</v>
      </c>
      <c r="R3" s="41" t="s">
        <v>70</v>
      </c>
      <c r="S3" s="39" t="s">
        <v>49</v>
      </c>
      <c r="T3" s="184"/>
    </row>
    <row r="4" spans="1:20" ht="18.95" customHeight="1">
      <c r="C4" s="13" t="s">
        <v>117</v>
      </c>
      <c r="D4" s="37" t="s">
        <v>118</v>
      </c>
      <c r="E4" s="37" t="s">
        <v>119</v>
      </c>
      <c r="F4" s="10" t="s">
        <v>120</v>
      </c>
      <c r="G4" s="25">
        <v>343</v>
      </c>
      <c r="H4" s="21">
        <v>343</v>
      </c>
      <c r="I4" s="3"/>
      <c r="J4" s="21">
        <v>391</v>
      </c>
      <c r="K4" s="11" t="s">
        <v>121</v>
      </c>
      <c r="L4" s="21">
        <v>480</v>
      </c>
      <c r="M4" s="11" t="s">
        <v>122</v>
      </c>
      <c r="N4" s="21">
        <v>360</v>
      </c>
      <c r="O4" s="11" t="s">
        <v>123</v>
      </c>
      <c r="P4" s="21"/>
      <c r="Q4" s="11"/>
      <c r="R4" s="21"/>
      <c r="S4" s="11"/>
      <c r="T4" s="12"/>
    </row>
    <row r="5" spans="1:20" ht="18.95" customHeight="1">
      <c r="C5" s="13" t="s">
        <v>124</v>
      </c>
      <c r="D5" s="37" t="s">
        <v>125</v>
      </c>
      <c r="E5" s="37" t="s">
        <v>126</v>
      </c>
      <c r="F5" s="10" t="s">
        <v>127</v>
      </c>
      <c r="G5" s="25">
        <v>354</v>
      </c>
      <c r="H5" s="21">
        <v>354</v>
      </c>
      <c r="I5" s="3"/>
      <c r="J5" s="21"/>
      <c r="K5" s="11"/>
      <c r="L5" s="21">
        <v>869</v>
      </c>
      <c r="M5" s="11" t="s">
        <v>128</v>
      </c>
      <c r="N5" s="21">
        <v>1100</v>
      </c>
      <c r="O5" s="11" t="s">
        <v>129</v>
      </c>
      <c r="P5" s="21"/>
      <c r="Q5" s="11"/>
      <c r="R5" s="21"/>
      <c r="S5" s="11"/>
      <c r="T5" s="12"/>
    </row>
    <row r="6" spans="1:20" ht="18.95" customHeight="1">
      <c r="C6" s="13" t="s">
        <v>130</v>
      </c>
      <c r="D6" s="37" t="s">
        <v>125</v>
      </c>
      <c r="E6" s="37" t="s">
        <v>131</v>
      </c>
      <c r="F6" s="10" t="s">
        <v>120</v>
      </c>
      <c r="G6" s="25">
        <v>544</v>
      </c>
      <c r="H6" s="21">
        <v>600</v>
      </c>
      <c r="I6" s="3"/>
      <c r="J6" s="21"/>
      <c r="K6" s="11"/>
      <c r="L6" s="21">
        <v>544</v>
      </c>
      <c r="M6" s="11" t="s">
        <v>128</v>
      </c>
      <c r="N6" s="21">
        <v>1380</v>
      </c>
      <c r="O6" s="11" t="s">
        <v>129</v>
      </c>
      <c r="P6" s="21"/>
      <c r="Q6" s="11"/>
      <c r="R6" s="21"/>
      <c r="S6" s="11"/>
      <c r="T6" s="12"/>
    </row>
    <row r="7" spans="1:20" ht="18.95" customHeight="1">
      <c r="C7" s="13" t="s">
        <v>132</v>
      </c>
      <c r="D7" s="37" t="s">
        <v>133</v>
      </c>
      <c r="E7" s="37" t="s">
        <v>134</v>
      </c>
      <c r="F7" s="10" t="s">
        <v>135</v>
      </c>
      <c r="G7" s="25">
        <v>12750</v>
      </c>
      <c r="H7" s="21"/>
      <c r="I7" s="3"/>
      <c r="J7" s="21"/>
      <c r="K7" s="11"/>
      <c r="L7" s="21"/>
      <c r="M7" s="11"/>
      <c r="N7" s="21">
        <v>12750</v>
      </c>
      <c r="O7" s="11" t="s">
        <v>136</v>
      </c>
      <c r="P7" s="21"/>
      <c r="Q7" s="11"/>
      <c r="R7" s="21"/>
      <c r="S7" s="11"/>
      <c r="T7" s="12"/>
    </row>
    <row r="8" spans="1:20" ht="18.95" customHeight="1">
      <c r="C8" s="13" t="s">
        <v>137</v>
      </c>
      <c r="D8" s="37" t="s">
        <v>138</v>
      </c>
      <c r="E8" s="37" t="s">
        <v>139</v>
      </c>
      <c r="F8" s="10" t="s">
        <v>127</v>
      </c>
      <c r="G8" s="25">
        <v>617</v>
      </c>
      <c r="H8" s="21">
        <v>617</v>
      </c>
      <c r="I8" s="3"/>
      <c r="J8" s="21">
        <v>800</v>
      </c>
      <c r="K8" s="11" t="s">
        <v>140</v>
      </c>
      <c r="L8" s="21">
        <v>845</v>
      </c>
      <c r="M8" s="11" t="s">
        <v>141</v>
      </c>
      <c r="N8" s="21">
        <v>790</v>
      </c>
      <c r="O8" s="11" t="s">
        <v>142</v>
      </c>
      <c r="P8" s="21"/>
      <c r="Q8" s="11"/>
      <c r="R8" s="21"/>
      <c r="S8" s="11"/>
      <c r="T8" s="12"/>
    </row>
    <row r="9" spans="1:20" ht="18.95" customHeight="1">
      <c r="C9" s="13" t="s">
        <v>143</v>
      </c>
      <c r="D9" s="37" t="s">
        <v>138</v>
      </c>
      <c r="E9" s="37" t="s">
        <v>144</v>
      </c>
      <c r="F9" s="10" t="s">
        <v>127</v>
      </c>
      <c r="G9" s="25">
        <v>920</v>
      </c>
      <c r="H9" s="21"/>
      <c r="I9" s="3"/>
      <c r="J9" s="21">
        <v>1000</v>
      </c>
      <c r="K9" s="11" t="s">
        <v>140</v>
      </c>
      <c r="L9" s="21">
        <v>973</v>
      </c>
      <c r="M9" s="11" t="s">
        <v>141</v>
      </c>
      <c r="N9" s="21">
        <v>920</v>
      </c>
      <c r="O9" s="11" t="s">
        <v>142</v>
      </c>
      <c r="P9" s="21"/>
      <c r="Q9" s="11"/>
      <c r="R9" s="21"/>
      <c r="S9" s="11"/>
      <c r="T9" s="12"/>
    </row>
    <row r="10" spans="1:20" ht="18.95" customHeight="1">
      <c r="C10" s="13" t="s">
        <v>145</v>
      </c>
      <c r="D10" s="37" t="s">
        <v>146</v>
      </c>
      <c r="E10" s="37" t="s">
        <v>147</v>
      </c>
      <c r="F10" s="10" t="s">
        <v>127</v>
      </c>
      <c r="G10" s="25">
        <v>343</v>
      </c>
      <c r="H10" s="21"/>
      <c r="I10" s="3"/>
      <c r="J10" s="21">
        <v>400</v>
      </c>
      <c r="K10" s="11" t="s">
        <v>140</v>
      </c>
      <c r="L10" s="21">
        <v>343</v>
      </c>
      <c r="M10" s="11" t="s">
        <v>141</v>
      </c>
      <c r="N10" s="21">
        <v>400</v>
      </c>
      <c r="O10" s="11" t="s">
        <v>142</v>
      </c>
      <c r="P10" s="21"/>
      <c r="Q10" s="11"/>
      <c r="R10" s="21"/>
      <c r="S10" s="11"/>
      <c r="T10" s="12"/>
    </row>
    <row r="11" spans="1:20" ht="18.95" customHeight="1">
      <c r="C11" s="13" t="s">
        <v>148</v>
      </c>
      <c r="D11" s="37" t="s">
        <v>146</v>
      </c>
      <c r="E11" s="37" t="s">
        <v>149</v>
      </c>
      <c r="F11" s="10" t="s">
        <v>127</v>
      </c>
      <c r="G11" s="25">
        <v>343</v>
      </c>
      <c r="H11" s="21"/>
      <c r="I11" s="3"/>
      <c r="J11" s="21">
        <v>400</v>
      </c>
      <c r="K11" s="11" t="s">
        <v>140</v>
      </c>
      <c r="L11" s="21">
        <v>343</v>
      </c>
      <c r="M11" s="11" t="s">
        <v>141</v>
      </c>
      <c r="N11" s="21">
        <v>400</v>
      </c>
      <c r="O11" s="11" t="s">
        <v>142</v>
      </c>
      <c r="P11" s="21"/>
      <c r="Q11" s="11"/>
      <c r="R11" s="21"/>
      <c r="S11" s="11"/>
      <c r="T11" s="12"/>
    </row>
    <row r="12" spans="1:20" ht="18.95" customHeight="1">
      <c r="C12" s="13" t="s">
        <v>150</v>
      </c>
      <c r="D12" s="37" t="s">
        <v>151</v>
      </c>
      <c r="E12" s="37" t="s">
        <v>152</v>
      </c>
      <c r="F12" s="10" t="s">
        <v>127</v>
      </c>
      <c r="G12" s="25">
        <v>2284</v>
      </c>
      <c r="H12" s="21">
        <v>2284</v>
      </c>
      <c r="I12" s="3"/>
      <c r="J12" s="21">
        <v>4200</v>
      </c>
      <c r="K12" s="11" t="s">
        <v>140</v>
      </c>
      <c r="L12" s="21">
        <v>2690</v>
      </c>
      <c r="M12" s="11" t="s">
        <v>141</v>
      </c>
      <c r="N12" s="21"/>
      <c r="O12" s="11"/>
      <c r="P12" s="21"/>
      <c r="Q12" s="11"/>
      <c r="R12" s="21"/>
      <c r="S12" s="11"/>
      <c r="T12" s="12"/>
    </row>
    <row r="13" spans="1:20" ht="18.95" customHeight="1">
      <c r="C13" s="13" t="s">
        <v>153</v>
      </c>
      <c r="D13" s="37" t="s">
        <v>154</v>
      </c>
      <c r="E13" s="37" t="s">
        <v>155</v>
      </c>
      <c r="F13" s="10" t="s">
        <v>127</v>
      </c>
      <c r="G13" s="25">
        <v>2734</v>
      </c>
      <c r="H13" s="21">
        <v>2734</v>
      </c>
      <c r="I13" s="3"/>
      <c r="J13" s="21">
        <v>5100</v>
      </c>
      <c r="K13" s="11" t="s">
        <v>140</v>
      </c>
      <c r="L13" s="21">
        <v>3220</v>
      </c>
      <c r="M13" s="11" t="s">
        <v>141</v>
      </c>
      <c r="N13" s="21"/>
      <c r="O13" s="11"/>
      <c r="P13" s="21"/>
      <c r="Q13" s="11"/>
      <c r="R13" s="21"/>
      <c r="S13" s="11"/>
      <c r="T13" s="12"/>
    </row>
    <row r="14" spans="1:20" ht="18.95" customHeight="1">
      <c r="C14" s="13" t="s">
        <v>156</v>
      </c>
      <c r="D14" s="37" t="s">
        <v>154</v>
      </c>
      <c r="E14" s="37" t="s">
        <v>157</v>
      </c>
      <c r="F14" s="10" t="s">
        <v>127</v>
      </c>
      <c r="G14" s="25">
        <v>2854</v>
      </c>
      <c r="H14" s="21">
        <v>2854</v>
      </c>
      <c r="I14" s="3"/>
      <c r="J14" s="21">
        <v>7510</v>
      </c>
      <c r="K14" s="11" t="s">
        <v>140</v>
      </c>
      <c r="L14" s="21">
        <v>3360</v>
      </c>
      <c r="M14" s="11" t="s">
        <v>141</v>
      </c>
      <c r="N14" s="21">
        <v>3870</v>
      </c>
      <c r="O14" s="11" t="s">
        <v>142</v>
      </c>
      <c r="P14" s="21"/>
      <c r="Q14" s="11"/>
      <c r="R14" s="21"/>
      <c r="S14" s="11"/>
      <c r="T14" s="12"/>
    </row>
    <row r="15" spans="1:20" ht="18.95" customHeight="1">
      <c r="C15" s="13" t="s">
        <v>158</v>
      </c>
      <c r="D15" s="37" t="s">
        <v>159</v>
      </c>
      <c r="E15" s="37" t="s">
        <v>160</v>
      </c>
      <c r="F15" s="10" t="s">
        <v>127</v>
      </c>
      <c r="G15" s="25">
        <v>324</v>
      </c>
      <c r="H15" s="21">
        <v>324</v>
      </c>
      <c r="I15" s="3"/>
      <c r="J15" s="21">
        <v>340</v>
      </c>
      <c r="K15" s="11" t="s">
        <v>161</v>
      </c>
      <c r="L15" s="21">
        <v>727</v>
      </c>
      <c r="M15" s="11" t="s">
        <v>162</v>
      </c>
      <c r="N15" s="21">
        <v>620</v>
      </c>
      <c r="O15" s="11" t="s">
        <v>163</v>
      </c>
      <c r="P15" s="21"/>
      <c r="Q15" s="11"/>
      <c r="R15" s="21"/>
      <c r="S15" s="11"/>
      <c r="T15" s="12"/>
    </row>
    <row r="16" spans="1:20" ht="18.95" customHeight="1">
      <c r="C16" s="13" t="s">
        <v>164</v>
      </c>
      <c r="D16" s="37" t="s">
        <v>159</v>
      </c>
      <c r="E16" s="37" t="s">
        <v>165</v>
      </c>
      <c r="F16" s="10" t="s">
        <v>127</v>
      </c>
      <c r="G16" s="25">
        <v>353</v>
      </c>
      <c r="H16" s="21">
        <v>353</v>
      </c>
      <c r="I16" s="3"/>
      <c r="J16" s="21">
        <v>391</v>
      </c>
      <c r="K16" s="11" t="s">
        <v>161</v>
      </c>
      <c r="L16" s="21">
        <v>782</v>
      </c>
      <c r="M16" s="11" t="s">
        <v>162</v>
      </c>
      <c r="N16" s="21">
        <v>680</v>
      </c>
      <c r="O16" s="11" t="s">
        <v>163</v>
      </c>
      <c r="P16" s="21"/>
      <c r="Q16" s="11"/>
      <c r="R16" s="21"/>
      <c r="S16" s="11"/>
      <c r="T16" s="12"/>
    </row>
    <row r="17" spans="3:20" ht="18.95" customHeight="1">
      <c r="C17" s="13" t="s">
        <v>166</v>
      </c>
      <c r="D17" s="37" t="s">
        <v>159</v>
      </c>
      <c r="E17" s="37" t="s">
        <v>167</v>
      </c>
      <c r="F17" s="10" t="s">
        <v>168</v>
      </c>
      <c r="G17" s="25">
        <v>88</v>
      </c>
      <c r="H17" s="21"/>
      <c r="I17" s="3"/>
      <c r="J17" s="21">
        <v>88</v>
      </c>
      <c r="K17" s="11" t="s">
        <v>161</v>
      </c>
      <c r="L17" s="21">
        <v>98</v>
      </c>
      <c r="M17" s="11" t="s">
        <v>162</v>
      </c>
      <c r="N17" s="21">
        <v>104</v>
      </c>
      <c r="O17" s="11" t="s">
        <v>163</v>
      </c>
      <c r="P17" s="21"/>
      <c r="Q17" s="11"/>
      <c r="R17" s="21"/>
      <c r="S17" s="11"/>
      <c r="T17" s="12"/>
    </row>
    <row r="18" spans="3:20" ht="18.95" customHeight="1">
      <c r="C18" s="13" t="s">
        <v>169</v>
      </c>
      <c r="D18" s="37" t="s">
        <v>159</v>
      </c>
      <c r="E18" s="37" t="s">
        <v>170</v>
      </c>
      <c r="F18" s="10" t="s">
        <v>168</v>
      </c>
      <c r="G18" s="25">
        <v>124</v>
      </c>
      <c r="H18" s="21"/>
      <c r="I18" s="3"/>
      <c r="J18" s="21">
        <v>124</v>
      </c>
      <c r="K18" s="11" t="s">
        <v>161</v>
      </c>
      <c r="L18" s="21">
        <v>139</v>
      </c>
      <c r="M18" s="11" t="s">
        <v>162</v>
      </c>
      <c r="N18" s="21">
        <v>198</v>
      </c>
      <c r="O18" s="11" t="s">
        <v>163</v>
      </c>
      <c r="P18" s="21"/>
      <c r="Q18" s="11"/>
      <c r="R18" s="21"/>
      <c r="S18" s="11"/>
      <c r="T18" s="12"/>
    </row>
    <row r="19" spans="3:20" ht="18.95" customHeight="1">
      <c r="C19" s="13" t="s">
        <v>171</v>
      </c>
      <c r="D19" s="37" t="s">
        <v>172</v>
      </c>
      <c r="E19" s="37" t="s">
        <v>173</v>
      </c>
      <c r="F19" s="10" t="s">
        <v>127</v>
      </c>
      <c r="G19" s="25">
        <v>100</v>
      </c>
      <c r="H19" s="21"/>
      <c r="I19" s="3"/>
      <c r="J19" s="21"/>
      <c r="K19" s="11"/>
      <c r="L19" s="21"/>
      <c r="M19" s="11"/>
      <c r="N19" s="21">
        <v>100</v>
      </c>
      <c r="O19" s="11" t="s">
        <v>174</v>
      </c>
      <c r="P19" s="21"/>
      <c r="Q19" s="11"/>
      <c r="R19" s="21"/>
      <c r="S19" s="11"/>
      <c r="T19" s="12"/>
    </row>
    <row r="20" spans="3:20" ht="18.95" customHeight="1">
      <c r="C20" s="13" t="s">
        <v>175</v>
      </c>
      <c r="D20" s="37" t="s">
        <v>176</v>
      </c>
      <c r="E20" s="37" t="s">
        <v>177</v>
      </c>
      <c r="F20" s="10" t="s">
        <v>127</v>
      </c>
      <c r="G20" s="25">
        <v>1017</v>
      </c>
      <c r="H20" s="21"/>
      <c r="I20" s="3"/>
      <c r="J20" s="21"/>
      <c r="K20" s="11"/>
      <c r="L20" s="21">
        <v>1226</v>
      </c>
      <c r="M20" s="11" t="s">
        <v>178</v>
      </c>
      <c r="N20" s="21">
        <v>1017</v>
      </c>
      <c r="O20" s="11" t="s">
        <v>179</v>
      </c>
      <c r="P20" s="21"/>
      <c r="Q20" s="11"/>
      <c r="R20" s="21"/>
      <c r="S20" s="11"/>
      <c r="T20" s="12"/>
    </row>
    <row r="21" spans="3:20" ht="18.95" customHeight="1">
      <c r="C21" s="13" t="s">
        <v>180</v>
      </c>
      <c r="D21" s="37" t="s">
        <v>181</v>
      </c>
      <c r="E21" s="37" t="s">
        <v>182</v>
      </c>
      <c r="F21" s="10" t="s">
        <v>120</v>
      </c>
      <c r="G21" s="25">
        <v>402</v>
      </c>
      <c r="H21" s="21">
        <v>402</v>
      </c>
      <c r="I21" s="3"/>
      <c r="J21" s="21">
        <v>480</v>
      </c>
      <c r="K21" s="11" t="s">
        <v>183</v>
      </c>
      <c r="L21" s="21">
        <v>601</v>
      </c>
      <c r="M21" s="11" t="s">
        <v>184</v>
      </c>
      <c r="N21" s="21">
        <v>418</v>
      </c>
      <c r="O21" s="11" t="s">
        <v>185</v>
      </c>
      <c r="P21" s="21"/>
      <c r="Q21" s="11"/>
      <c r="R21" s="21"/>
      <c r="S21" s="11"/>
      <c r="T21" s="12"/>
    </row>
    <row r="22" spans="3:20" ht="18.95" customHeight="1">
      <c r="C22" s="13" t="s">
        <v>186</v>
      </c>
      <c r="D22" s="37" t="s">
        <v>187</v>
      </c>
      <c r="E22" s="37" t="s">
        <v>188</v>
      </c>
      <c r="F22" s="10" t="s">
        <v>120</v>
      </c>
      <c r="G22" s="25">
        <v>4298</v>
      </c>
      <c r="H22" s="21">
        <v>4298</v>
      </c>
      <c r="I22" s="3"/>
      <c r="J22" s="21">
        <v>5177</v>
      </c>
      <c r="K22" s="11" t="s">
        <v>189</v>
      </c>
      <c r="L22" s="21">
        <v>5277</v>
      </c>
      <c r="M22" s="11" t="s">
        <v>190</v>
      </c>
      <c r="N22" s="21">
        <v>5172</v>
      </c>
      <c r="O22" s="11" t="s">
        <v>191</v>
      </c>
      <c r="P22" s="21"/>
      <c r="Q22" s="11"/>
      <c r="R22" s="21"/>
      <c r="S22" s="11"/>
      <c r="T22" s="12"/>
    </row>
    <row r="23" spans="3:20" ht="18.95" customHeight="1">
      <c r="C23" s="13" t="s">
        <v>192</v>
      </c>
      <c r="D23" s="37" t="s">
        <v>193</v>
      </c>
      <c r="E23" s="37" t="s">
        <v>194</v>
      </c>
      <c r="F23" s="10" t="s">
        <v>127</v>
      </c>
      <c r="G23" s="25">
        <v>44833</v>
      </c>
      <c r="H23" s="21">
        <v>44833</v>
      </c>
      <c r="I23" s="3"/>
      <c r="J23" s="21">
        <v>125000</v>
      </c>
      <c r="K23" s="11" t="s">
        <v>195</v>
      </c>
      <c r="L23" s="21">
        <v>100000</v>
      </c>
      <c r="M23" s="11" t="s">
        <v>196</v>
      </c>
      <c r="N23" s="21">
        <v>100000</v>
      </c>
      <c r="O23" s="11" t="s">
        <v>197</v>
      </c>
      <c r="P23" s="21"/>
      <c r="Q23" s="11"/>
      <c r="R23" s="21"/>
      <c r="S23" s="11"/>
      <c r="T23" s="12"/>
    </row>
    <row r="24" spans="3:20" ht="18.95" customHeight="1">
      <c r="C24" s="13" t="s">
        <v>198</v>
      </c>
      <c r="D24" s="37" t="s">
        <v>193</v>
      </c>
      <c r="E24" s="37" t="s">
        <v>199</v>
      </c>
      <c r="F24" s="10" t="s">
        <v>127</v>
      </c>
      <c r="G24" s="25">
        <v>48521</v>
      </c>
      <c r="H24" s="21">
        <v>48521</v>
      </c>
      <c r="I24" s="3"/>
      <c r="J24" s="21">
        <v>150000</v>
      </c>
      <c r="K24" s="11" t="s">
        <v>195</v>
      </c>
      <c r="L24" s="21">
        <v>150000</v>
      </c>
      <c r="M24" s="11" t="s">
        <v>196</v>
      </c>
      <c r="N24" s="21">
        <v>130000</v>
      </c>
      <c r="O24" s="11" t="s">
        <v>197</v>
      </c>
      <c r="P24" s="21"/>
      <c r="Q24" s="11"/>
      <c r="R24" s="21"/>
      <c r="S24" s="11"/>
      <c r="T24" s="12"/>
    </row>
    <row r="25" spans="3:20" ht="18.95" customHeight="1">
      <c r="C25" s="13" t="s">
        <v>200</v>
      </c>
      <c r="D25" s="37" t="s">
        <v>201</v>
      </c>
      <c r="E25" s="37" t="s">
        <v>202</v>
      </c>
      <c r="F25" s="10" t="s">
        <v>127</v>
      </c>
      <c r="G25" s="25">
        <v>100000</v>
      </c>
      <c r="H25" s="21"/>
      <c r="I25" s="3"/>
      <c r="J25" s="21">
        <v>100000</v>
      </c>
      <c r="K25" s="11" t="s">
        <v>203</v>
      </c>
      <c r="L25" s="21">
        <v>100000</v>
      </c>
      <c r="M25" s="11" t="s">
        <v>196</v>
      </c>
      <c r="N25" s="21">
        <v>100000</v>
      </c>
      <c r="O25" s="11" t="s">
        <v>197</v>
      </c>
      <c r="P25" s="21"/>
      <c r="Q25" s="11"/>
      <c r="R25" s="21"/>
      <c r="S25" s="11"/>
      <c r="T25" s="12"/>
    </row>
    <row r="26" spans="3:20" ht="18.95" customHeight="1">
      <c r="C26" s="13" t="s">
        <v>204</v>
      </c>
      <c r="D26" s="37" t="s">
        <v>205</v>
      </c>
      <c r="E26" s="37" t="s">
        <v>206</v>
      </c>
      <c r="F26" s="10" t="s">
        <v>207</v>
      </c>
      <c r="G26" s="25">
        <v>100000</v>
      </c>
      <c r="H26" s="21"/>
      <c r="I26" s="3"/>
      <c r="J26" s="21">
        <v>110000</v>
      </c>
      <c r="K26" s="11" t="s">
        <v>208</v>
      </c>
      <c r="L26" s="21">
        <v>100000</v>
      </c>
      <c r="M26" s="11" t="s">
        <v>196</v>
      </c>
      <c r="N26" s="21">
        <v>110000</v>
      </c>
      <c r="O26" s="11" t="s">
        <v>209</v>
      </c>
      <c r="P26" s="21"/>
      <c r="Q26" s="11"/>
      <c r="R26" s="21"/>
      <c r="S26" s="11"/>
      <c r="T26" s="12"/>
    </row>
    <row r="27" spans="3:20" ht="18.95" customHeight="1">
      <c r="C27" s="13" t="s">
        <v>210</v>
      </c>
      <c r="D27" s="37" t="s">
        <v>211</v>
      </c>
      <c r="E27" s="37" t="s">
        <v>212</v>
      </c>
      <c r="F27" s="10" t="s">
        <v>127</v>
      </c>
      <c r="G27" s="25">
        <v>25700</v>
      </c>
      <c r="H27" s="21"/>
      <c r="I27" s="3"/>
      <c r="J27" s="21">
        <v>25700</v>
      </c>
      <c r="K27" s="11" t="s">
        <v>213</v>
      </c>
      <c r="L27" s="21">
        <v>26000</v>
      </c>
      <c r="M27" s="11" t="s">
        <v>214</v>
      </c>
      <c r="N27" s="21">
        <v>27000</v>
      </c>
      <c r="O27" s="11" t="s">
        <v>215</v>
      </c>
      <c r="P27" s="21"/>
      <c r="Q27" s="11"/>
      <c r="R27" s="21"/>
      <c r="S27" s="11"/>
      <c r="T27" s="12"/>
    </row>
    <row r="28" spans="3:20" ht="18.95" customHeight="1">
      <c r="C28" s="13" t="s">
        <v>216</v>
      </c>
      <c r="D28" s="37" t="s">
        <v>217</v>
      </c>
      <c r="E28" s="37" t="s">
        <v>218</v>
      </c>
      <c r="F28" s="10" t="s">
        <v>127</v>
      </c>
      <c r="G28" s="25">
        <v>1500</v>
      </c>
      <c r="H28" s="21"/>
      <c r="I28" s="3"/>
      <c r="J28" s="21">
        <v>3000</v>
      </c>
      <c r="K28" s="11" t="s">
        <v>213</v>
      </c>
      <c r="L28" s="21"/>
      <c r="M28" s="11"/>
      <c r="N28" s="21">
        <v>1500</v>
      </c>
      <c r="O28" s="11" t="s">
        <v>215</v>
      </c>
      <c r="P28" s="21"/>
      <c r="Q28" s="11"/>
      <c r="R28" s="21"/>
      <c r="S28" s="11"/>
      <c r="T28" s="12"/>
    </row>
    <row r="29" spans="3:20" ht="18.95" customHeight="1">
      <c r="C29" s="13" t="s">
        <v>219</v>
      </c>
      <c r="D29" s="37" t="s">
        <v>220</v>
      </c>
      <c r="E29" s="37" t="s">
        <v>221</v>
      </c>
      <c r="F29" s="10" t="s">
        <v>120</v>
      </c>
      <c r="G29" s="25">
        <v>88</v>
      </c>
      <c r="H29" s="21"/>
      <c r="I29" s="3"/>
      <c r="J29" s="21">
        <v>297</v>
      </c>
      <c r="K29" s="11" t="s">
        <v>222</v>
      </c>
      <c r="L29" s="21"/>
      <c r="M29" s="11"/>
      <c r="N29" s="21"/>
      <c r="O29" s="11"/>
      <c r="P29" s="21">
        <v>88</v>
      </c>
      <c r="Q29" s="11" t="s">
        <v>223</v>
      </c>
      <c r="R29" s="21"/>
      <c r="S29" s="11"/>
      <c r="T29" s="12"/>
    </row>
    <row r="30" spans="3:20" ht="18.95" customHeight="1">
      <c r="C30" s="13" t="s">
        <v>224</v>
      </c>
      <c r="D30" s="37" t="s">
        <v>225</v>
      </c>
      <c r="E30" s="37" t="s">
        <v>226</v>
      </c>
      <c r="F30" s="10" t="s">
        <v>168</v>
      </c>
      <c r="G30" s="25">
        <v>25</v>
      </c>
      <c r="H30" s="21"/>
      <c r="I30" s="3"/>
      <c r="J30" s="21"/>
      <c r="K30" s="11"/>
      <c r="L30" s="21">
        <v>29</v>
      </c>
      <c r="M30" s="11" t="s">
        <v>227</v>
      </c>
      <c r="N30" s="21">
        <v>25</v>
      </c>
      <c r="O30" s="11" t="s">
        <v>228</v>
      </c>
      <c r="P30" s="21"/>
      <c r="Q30" s="11"/>
      <c r="R30" s="21"/>
      <c r="S30" s="11"/>
      <c r="T30" s="12"/>
    </row>
    <row r="31" spans="3:20" ht="18.95" customHeight="1">
      <c r="C31" s="13" t="s">
        <v>229</v>
      </c>
      <c r="D31" s="37" t="s">
        <v>230</v>
      </c>
      <c r="E31" s="37" t="s">
        <v>231</v>
      </c>
      <c r="F31" s="10" t="s">
        <v>168</v>
      </c>
      <c r="G31" s="25">
        <v>9</v>
      </c>
      <c r="H31" s="21"/>
      <c r="I31" s="3"/>
      <c r="J31" s="21"/>
      <c r="K31" s="11"/>
      <c r="L31" s="21">
        <v>10</v>
      </c>
      <c r="M31" s="11" t="s">
        <v>178</v>
      </c>
      <c r="N31" s="21">
        <v>9</v>
      </c>
      <c r="O31" s="11" t="s">
        <v>232</v>
      </c>
      <c r="P31" s="21"/>
      <c r="Q31" s="11"/>
      <c r="R31" s="21"/>
      <c r="S31" s="11"/>
      <c r="T31" s="12"/>
    </row>
    <row r="32" spans="3:20" ht="18.95" customHeight="1">
      <c r="C32" s="13" t="s">
        <v>233</v>
      </c>
      <c r="D32" s="37" t="s">
        <v>234</v>
      </c>
      <c r="E32" s="37" t="s">
        <v>235</v>
      </c>
      <c r="F32" s="10" t="s">
        <v>120</v>
      </c>
      <c r="G32" s="25">
        <v>2107</v>
      </c>
      <c r="H32" s="21">
        <v>2107</v>
      </c>
      <c r="I32" s="3"/>
      <c r="J32" s="21"/>
      <c r="K32" s="11"/>
      <c r="L32" s="21">
        <v>2547</v>
      </c>
      <c r="M32" s="11" t="s">
        <v>122</v>
      </c>
      <c r="N32" s="21">
        <v>2547</v>
      </c>
      <c r="O32" s="11" t="s">
        <v>236</v>
      </c>
      <c r="P32" s="21"/>
      <c r="Q32" s="11"/>
      <c r="R32" s="21"/>
      <c r="S32" s="11"/>
      <c r="T32" s="12"/>
    </row>
    <row r="33" spans="3:20" ht="18.95" customHeight="1">
      <c r="C33" s="13" t="s">
        <v>237</v>
      </c>
      <c r="D33" s="37" t="s">
        <v>234</v>
      </c>
      <c r="E33" s="37" t="s">
        <v>238</v>
      </c>
      <c r="F33" s="10" t="s">
        <v>120</v>
      </c>
      <c r="G33" s="25">
        <v>3890</v>
      </c>
      <c r="H33" s="21">
        <v>3890</v>
      </c>
      <c r="I33" s="3"/>
      <c r="J33" s="21"/>
      <c r="K33" s="11"/>
      <c r="L33" s="21">
        <v>4696</v>
      </c>
      <c r="M33" s="11" t="s">
        <v>122</v>
      </c>
      <c r="N33" s="21">
        <v>4696</v>
      </c>
      <c r="O33" s="11" t="s">
        <v>236</v>
      </c>
      <c r="P33" s="21"/>
      <c r="Q33" s="11"/>
      <c r="R33" s="21"/>
      <c r="S33" s="11"/>
      <c r="T33" s="12"/>
    </row>
    <row r="34" spans="3:20" ht="18.95" customHeight="1">
      <c r="C34" s="13" t="s">
        <v>239</v>
      </c>
      <c r="D34" s="37" t="s">
        <v>240</v>
      </c>
      <c r="E34" s="37" t="s">
        <v>241</v>
      </c>
      <c r="F34" s="10" t="s">
        <v>168</v>
      </c>
      <c r="G34" s="25">
        <v>830</v>
      </c>
      <c r="H34" s="21">
        <v>830</v>
      </c>
      <c r="I34" s="3"/>
      <c r="J34" s="21"/>
      <c r="K34" s="11"/>
      <c r="L34" s="21">
        <v>4950</v>
      </c>
      <c r="M34" s="11" t="s">
        <v>122</v>
      </c>
      <c r="N34" s="21">
        <v>4950</v>
      </c>
      <c r="O34" s="11" t="s">
        <v>236</v>
      </c>
      <c r="P34" s="21"/>
      <c r="Q34" s="11"/>
      <c r="R34" s="21"/>
      <c r="S34" s="11"/>
      <c r="T34" s="12"/>
    </row>
    <row r="35" spans="3:20" ht="18.95" customHeight="1">
      <c r="C35" s="13" t="s">
        <v>242</v>
      </c>
      <c r="D35" s="37" t="s">
        <v>240</v>
      </c>
      <c r="E35" s="37" t="s">
        <v>243</v>
      </c>
      <c r="F35" s="10" t="s">
        <v>168</v>
      </c>
      <c r="G35" s="25">
        <v>1246</v>
      </c>
      <c r="H35" s="21">
        <v>1246</v>
      </c>
      <c r="I35" s="3"/>
      <c r="J35" s="21"/>
      <c r="K35" s="11"/>
      <c r="L35" s="21">
        <v>6307</v>
      </c>
      <c r="M35" s="11" t="s">
        <v>122</v>
      </c>
      <c r="N35" s="21">
        <v>6307</v>
      </c>
      <c r="O35" s="11" t="s">
        <v>236</v>
      </c>
      <c r="P35" s="21"/>
      <c r="Q35" s="11"/>
      <c r="R35" s="21"/>
      <c r="S35" s="11"/>
      <c r="T35" s="12"/>
    </row>
    <row r="36" spans="3:20" ht="18.95" customHeight="1">
      <c r="C36" s="13" t="s">
        <v>244</v>
      </c>
      <c r="D36" s="37" t="s">
        <v>240</v>
      </c>
      <c r="E36" s="37" t="s">
        <v>245</v>
      </c>
      <c r="F36" s="10" t="s">
        <v>168</v>
      </c>
      <c r="G36" s="25">
        <v>1087</v>
      </c>
      <c r="H36" s="21">
        <v>1087</v>
      </c>
      <c r="I36" s="3"/>
      <c r="J36" s="21"/>
      <c r="K36" s="11"/>
      <c r="L36" s="21">
        <v>4095</v>
      </c>
      <c r="M36" s="11" t="s">
        <v>122</v>
      </c>
      <c r="N36" s="21">
        <v>4095</v>
      </c>
      <c r="O36" s="11" t="s">
        <v>236</v>
      </c>
      <c r="P36" s="21"/>
      <c r="Q36" s="11"/>
      <c r="R36" s="21"/>
      <c r="S36" s="11"/>
      <c r="T36" s="12"/>
    </row>
    <row r="37" spans="3:20" ht="18.95" customHeight="1">
      <c r="C37" s="13" t="s">
        <v>246</v>
      </c>
      <c r="D37" s="37" t="s">
        <v>240</v>
      </c>
      <c r="E37" s="37" t="s">
        <v>247</v>
      </c>
      <c r="F37" s="10" t="s">
        <v>168</v>
      </c>
      <c r="G37" s="25">
        <v>1513</v>
      </c>
      <c r="H37" s="21">
        <v>1513</v>
      </c>
      <c r="I37" s="3"/>
      <c r="J37" s="21"/>
      <c r="K37" s="11"/>
      <c r="L37" s="21">
        <v>5240</v>
      </c>
      <c r="M37" s="11" t="s">
        <v>122</v>
      </c>
      <c r="N37" s="21">
        <v>5240</v>
      </c>
      <c r="O37" s="11" t="s">
        <v>236</v>
      </c>
      <c r="P37" s="21"/>
      <c r="Q37" s="11"/>
      <c r="R37" s="21"/>
      <c r="S37" s="11"/>
      <c r="T37" s="12"/>
    </row>
    <row r="38" spans="3:20" ht="18.95" customHeight="1">
      <c r="C38" s="13" t="s">
        <v>248</v>
      </c>
      <c r="D38" s="37" t="s">
        <v>253</v>
      </c>
      <c r="E38" s="37" t="s">
        <v>254</v>
      </c>
      <c r="F38" s="10" t="s">
        <v>251</v>
      </c>
      <c r="G38" s="25">
        <v>3300000</v>
      </c>
      <c r="H38" s="21"/>
      <c r="I38" s="3"/>
      <c r="J38" s="21"/>
      <c r="K38" s="11"/>
      <c r="L38" s="21">
        <v>3300000</v>
      </c>
      <c r="M38" s="11" t="s">
        <v>196</v>
      </c>
      <c r="N38" s="21"/>
      <c r="O38" s="11"/>
      <c r="P38" s="21"/>
      <c r="Q38" s="11"/>
      <c r="R38" s="21"/>
      <c r="S38" s="11"/>
      <c r="T38" s="12"/>
    </row>
    <row r="39" spans="3:20" ht="18.95" customHeight="1">
      <c r="C39" s="13" t="s">
        <v>248</v>
      </c>
      <c r="D39" s="37" t="s">
        <v>249</v>
      </c>
      <c r="E39" s="37" t="s">
        <v>250</v>
      </c>
      <c r="F39" s="10" t="s">
        <v>251</v>
      </c>
      <c r="G39" s="25"/>
      <c r="H39" s="21"/>
      <c r="I39" s="3"/>
      <c r="J39" s="21"/>
      <c r="K39" s="11"/>
      <c r="L39" s="21"/>
      <c r="M39" s="11"/>
      <c r="N39" s="21"/>
      <c r="O39" s="11"/>
      <c r="P39" s="21"/>
      <c r="Q39" s="11"/>
      <c r="R39" s="21"/>
      <c r="S39" s="11"/>
      <c r="T39" s="12"/>
    </row>
    <row r="40" spans="3:20" ht="18.95" customHeight="1">
      <c r="C40" s="13" t="s">
        <v>248</v>
      </c>
      <c r="D40" s="37" t="s">
        <v>249</v>
      </c>
      <c r="E40" s="37" t="s">
        <v>252</v>
      </c>
      <c r="F40" s="10" t="s">
        <v>251</v>
      </c>
      <c r="G40" s="25"/>
      <c r="H40" s="21"/>
      <c r="I40" s="3"/>
      <c r="J40" s="21"/>
      <c r="K40" s="11"/>
      <c r="L40" s="21"/>
      <c r="M40" s="11"/>
      <c r="N40" s="21"/>
      <c r="O40" s="11"/>
      <c r="P40" s="21"/>
      <c r="Q40" s="11"/>
      <c r="R40" s="21"/>
      <c r="S40" s="11"/>
      <c r="T40" s="12"/>
    </row>
    <row r="41" spans="3:20" ht="18.95" customHeight="1">
      <c r="C41" s="13" t="s">
        <v>255</v>
      </c>
      <c r="D41" s="37" t="s">
        <v>256</v>
      </c>
      <c r="E41" s="37" t="s">
        <v>257</v>
      </c>
      <c r="F41" s="10" t="s">
        <v>258</v>
      </c>
      <c r="G41" s="25" t="s">
        <v>259</v>
      </c>
      <c r="H41" s="21">
        <v>517</v>
      </c>
      <c r="I41" s="3" t="s">
        <v>260</v>
      </c>
      <c r="J41" s="21">
        <v>1097</v>
      </c>
      <c r="K41" s="11" t="s">
        <v>261</v>
      </c>
      <c r="L41" s="21">
        <v>479</v>
      </c>
      <c r="M41" s="11" t="s">
        <v>259</v>
      </c>
      <c r="N41" s="21"/>
      <c r="O41" s="11"/>
      <c r="P41" s="21"/>
      <c r="Q41" s="11"/>
      <c r="R41" s="21"/>
      <c r="S41" s="11"/>
      <c r="T41" s="12"/>
    </row>
    <row r="42" spans="3:20" ht="18.95" customHeight="1">
      <c r="C42" s="13" t="s">
        <v>262</v>
      </c>
      <c r="D42" s="37" t="s">
        <v>263</v>
      </c>
      <c r="E42" s="37" t="s">
        <v>257</v>
      </c>
      <c r="F42" s="10" t="s">
        <v>258</v>
      </c>
      <c r="G42" s="25" t="s">
        <v>259</v>
      </c>
      <c r="H42" s="21">
        <v>517</v>
      </c>
      <c r="I42" s="3" t="s">
        <v>260</v>
      </c>
      <c r="J42" s="21">
        <v>1097</v>
      </c>
      <c r="K42" s="11" t="s">
        <v>261</v>
      </c>
      <c r="L42" s="21">
        <v>479</v>
      </c>
      <c r="M42" s="11" t="s">
        <v>259</v>
      </c>
      <c r="N42" s="21"/>
      <c r="O42" s="11"/>
      <c r="P42" s="21"/>
      <c r="Q42" s="11"/>
      <c r="R42" s="21"/>
      <c r="S42" s="11"/>
      <c r="T42" s="12"/>
    </row>
    <row r="43" spans="3:20" ht="18.95" customHeight="1">
      <c r="C43" s="13" t="s">
        <v>264</v>
      </c>
      <c r="D43" s="37" t="s">
        <v>265</v>
      </c>
      <c r="E43" s="37" t="s">
        <v>266</v>
      </c>
      <c r="F43" s="10" t="s">
        <v>267</v>
      </c>
      <c r="G43" s="25">
        <v>270251</v>
      </c>
      <c r="H43" s="21"/>
      <c r="I43" s="3"/>
      <c r="J43" s="21"/>
      <c r="K43" s="11"/>
      <c r="L43" s="21"/>
      <c r="M43" s="11"/>
      <c r="N43" s="21"/>
      <c r="O43" s="11"/>
      <c r="P43" s="21"/>
      <c r="Q43" s="11"/>
      <c r="R43" s="21"/>
      <c r="S43" s="11"/>
      <c r="T43" s="12"/>
    </row>
    <row r="44" spans="3:20" ht="18.95" customHeight="1">
      <c r="C44" s="13" t="s">
        <v>268</v>
      </c>
      <c r="D44" s="37" t="s">
        <v>265</v>
      </c>
      <c r="E44" s="37" t="s">
        <v>269</v>
      </c>
      <c r="F44" s="10" t="s">
        <v>267</v>
      </c>
      <c r="G44" s="25">
        <v>295784</v>
      </c>
      <c r="H44" s="21"/>
      <c r="I44" s="3"/>
      <c r="J44" s="21"/>
      <c r="K44" s="11"/>
      <c r="L44" s="21"/>
      <c r="M44" s="11"/>
      <c r="N44" s="21"/>
      <c r="O44" s="11"/>
      <c r="P44" s="21"/>
      <c r="Q44" s="11"/>
      <c r="R44" s="21"/>
      <c r="S44" s="11"/>
      <c r="T44" s="12"/>
    </row>
    <row r="45" spans="3:20" ht="18.95" customHeight="1">
      <c r="C45" s="13" t="s">
        <v>270</v>
      </c>
      <c r="D45" s="37" t="s">
        <v>265</v>
      </c>
      <c r="E45" s="37" t="s">
        <v>271</v>
      </c>
      <c r="F45" s="10" t="s">
        <v>267</v>
      </c>
      <c r="G45" s="25">
        <v>402085</v>
      </c>
      <c r="H45" s="21"/>
      <c r="I45" s="3"/>
      <c r="J45" s="21"/>
      <c r="K45" s="11"/>
      <c r="L45" s="21"/>
      <c r="M45" s="11"/>
      <c r="N45" s="21"/>
      <c r="O45" s="11"/>
      <c r="P45" s="21"/>
      <c r="Q45" s="11"/>
      <c r="R45" s="21"/>
      <c r="S45" s="11"/>
      <c r="T45" s="12"/>
    </row>
    <row r="46" spans="3:20" ht="18.95" customHeight="1">
      <c r="C46" s="13" t="s">
        <v>272</v>
      </c>
      <c r="D46" s="37" t="s">
        <v>265</v>
      </c>
      <c r="E46" s="37" t="s">
        <v>273</v>
      </c>
      <c r="F46" s="10" t="s">
        <v>267</v>
      </c>
      <c r="G46" s="25">
        <v>165545</v>
      </c>
      <c r="H46" s="21"/>
      <c r="I46" s="3"/>
      <c r="J46" s="21"/>
      <c r="K46" s="11"/>
      <c r="L46" s="21"/>
      <c r="M46" s="11"/>
      <c r="N46" s="21"/>
      <c r="O46" s="11"/>
      <c r="P46" s="21"/>
      <c r="Q46" s="11"/>
      <c r="R46" s="21"/>
      <c r="S46" s="11"/>
      <c r="T46" s="12"/>
    </row>
    <row r="47" spans="3:20" ht="18.95" customHeight="1">
      <c r="C47" s="13" t="s">
        <v>274</v>
      </c>
      <c r="D47" s="37" t="s">
        <v>265</v>
      </c>
      <c r="E47" s="37" t="s">
        <v>275</v>
      </c>
      <c r="F47" s="10" t="s">
        <v>267</v>
      </c>
      <c r="G47" s="25">
        <v>214222</v>
      </c>
      <c r="H47" s="21"/>
      <c r="I47" s="3"/>
      <c r="J47" s="21"/>
      <c r="K47" s="11"/>
      <c r="L47" s="21"/>
      <c r="M47" s="11"/>
      <c r="N47" s="21"/>
      <c r="O47" s="11"/>
      <c r="P47" s="21"/>
      <c r="Q47" s="11"/>
      <c r="R47" s="21"/>
      <c r="S47" s="11"/>
      <c r="T47" s="12"/>
    </row>
    <row r="48" spans="3:20" ht="18.95" customHeight="1">
      <c r="D48" s="37"/>
      <c r="E48" s="37"/>
      <c r="F48" s="10"/>
      <c r="G48" s="25"/>
      <c r="H48" s="21"/>
      <c r="I48" s="3"/>
      <c r="J48" s="21"/>
      <c r="K48" s="11"/>
      <c r="L48" s="21"/>
      <c r="M48" s="11"/>
      <c r="N48" s="21"/>
      <c r="O48" s="11"/>
      <c r="P48" s="21"/>
      <c r="Q48" s="11"/>
      <c r="R48" s="21"/>
      <c r="S48" s="11"/>
      <c r="T48" s="12"/>
    </row>
    <row r="49" spans="4:20" ht="18.95" customHeight="1">
      <c r="D49" s="37"/>
      <c r="E49" s="37"/>
      <c r="F49" s="10"/>
      <c r="G49" s="25"/>
      <c r="H49" s="21"/>
      <c r="I49" s="3"/>
      <c r="J49" s="21"/>
      <c r="K49" s="11"/>
      <c r="L49" s="21"/>
      <c r="M49" s="11"/>
      <c r="N49" s="21"/>
      <c r="O49" s="11"/>
      <c r="P49" s="21"/>
      <c r="Q49" s="11"/>
      <c r="R49" s="21"/>
      <c r="S49" s="11"/>
      <c r="T49" s="12"/>
    </row>
    <row r="50" spans="4:20" ht="18.95" customHeight="1">
      <c r="D50" s="37"/>
      <c r="E50" s="37"/>
      <c r="F50" s="10"/>
      <c r="G50" s="25"/>
      <c r="H50" s="21"/>
      <c r="I50" s="3"/>
      <c r="J50" s="21"/>
      <c r="K50" s="11"/>
      <c r="L50" s="21"/>
      <c r="M50" s="11"/>
      <c r="N50" s="21"/>
      <c r="O50" s="11"/>
      <c r="P50" s="21"/>
      <c r="Q50" s="11"/>
      <c r="R50" s="21"/>
      <c r="S50" s="11"/>
      <c r="T50" s="12"/>
    </row>
    <row r="51" spans="4:20" ht="18.95" customHeight="1">
      <c r="D51" s="37"/>
      <c r="E51" s="37"/>
      <c r="F51" s="10"/>
      <c r="G51" s="25"/>
      <c r="H51" s="21"/>
      <c r="I51" s="3"/>
      <c r="J51" s="21"/>
      <c r="K51" s="11"/>
      <c r="L51" s="21"/>
      <c r="M51" s="11"/>
      <c r="N51" s="21"/>
      <c r="O51" s="11"/>
      <c r="P51" s="21"/>
      <c r="Q51" s="11"/>
      <c r="R51" s="21"/>
      <c r="S51" s="11"/>
      <c r="T51" s="12"/>
    </row>
    <row r="52" spans="4:20" ht="18.95" customHeight="1">
      <c r="D52" s="37"/>
      <c r="E52" s="37"/>
      <c r="F52" s="10"/>
      <c r="G52" s="25"/>
      <c r="H52" s="21"/>
      <c r="I52" s="3"/>
      <c r="J52" s="21"/>
      <c r="K52" s="11"/>
      <c r="L52" s="21"/>
      <c r="M52" s="11"/>
      <c r="N52" s="21"/>
      <c r="O52" s="11"/>
      <c r="P52" s="21"/>
      <c r="Q52" s="11"/>
      <c r="R52" s="21"/>
      <c r="S52" s="11"/>
      <c r="T52" s="12"/>
    </row>
    <row r="53" spans="4:20" ht="18.95" customHeight="1">
      <c r="D53" s="37"/>
      <c r="E53" s="37"/>
      <c r="F53" s="10"/>
      <c r="G53" s="25"/>
      <c r="H53" s="21"/>
      <c r="I53" s="3"/>
      <c r="J53" s="21"/>
      <c r="K53" s="11"/>
      <c r="L53" s="21"/>
      <c r="M53" s="11"/>
      <c r="N53" s="21"/>
      <c r="O53" s="11"/>
      <c r="P53" s="21"/>
      <c r="Q53" s="11"/>
      <c r="R53" s="21"/>
      <c r="S53" s="11"/>
      <c r="T53" s="12"/>
    </row>
    <row r="54" spans="4:20" ht="18.95" customHeight="1">
      <c r="D54" s="37"/>
      <c r="E54" s="37"/>
      <c r="F54" s="10"/>
      <c r="G54" s="25"/>
      <c r="H54" s="21"/>
      <c r="I54" s="3"/>
      <c r="J54" s="21"/>
      <c r="K54" s="11"/>
      <c r="L54" s="21"/>
      <c r="M54" s="11"/>
      <c r="N54" s="21"/>
      <c r="O54" s="11"/>
      <c r="P54" s="21"/>
      <c r="Q54" s="11"/>
      <c r="R54" s="21"/>
      <c r="S54" s="11"/>
      <c r="T54" s="12"/>
    </row>
    <row r="55" spans="4:20" ht="18.95" customHeight="1">
      <c r="D55" s="37"/>
      <c r="E55" s="37"/>
      <c r="F55" s="10"/>
      <c r="G55" s="25"/>
      <c r="H55" s="21"/>
      <c r="I55" s="3"/>
      <c r="J55" s="21"/>
      <c r="K55" s="11"/>
      <c r="L55" s="21"/>
      <c r="M55" s="11"/>
      <c r="N55" s="21"/>
      <c r="O55" s="11"/>
      <c r="P55" s="21"/>
      <c r="Q55" s="11"/>
      <c r="R55" s="21"/>
      <c r="S55" s="11"/>
      <c r="T55" s="12"/>
    </row>
    <row r="56" spans="4:20" ht="18.95" customHeight="1">
      <c r="D56" s="37"/>
      <c r="E56" s="37"/>
      <c r="F56" s="10"/>
      <c r="G56" s="25"/>
      <c r="H56" s="21"/>
      <c r="I56" s="3"/>
      <c r="J56" s="21"/>
      <c r="K56" s="11"/>
      <c r="L56" s="21"/>
      <c r="M56" s="11"/>
      <c r="N56" s="21"/>
      <c r="O56" s="11"/>
      <c r="P56" s="21"/>
      <c r="Q56" s="11"/>
      <c r="R56" s="21"/>
      <c r="S56" s="11"/>
      <c r="T56" s="12"/>
    </row>
    <row r="57" spans="4:20" ht="18.95" customHeight="1">
      <c r="D57" s="37"/>
      <c r="E57" s="37"/>
      <c r="F57" s="10"/>
      <c r="G57" s="25"/>
      <c r="H57" s="21"/>
      <c r="I57" s="3"/>
      <c r="J57" s="21"/>
      <c r="K57" s="11"/>
      <c r="L57" s="21"/>
      <c r="M57" s="11"/>
      <c r="N57" s="21"/>
      <c r="O57" s="11"/>
      <c r="P57" s="21"/>
      <c r="Q57" s="11"/>
      <c r="R57" s="21"/>
      <c r="S57" s="11"/>
      <c r="T57" s="12"/>
    </row>
    <row r="58" spans="4:20" ht="18.95" customHeight="1">
      <c r="D58" s="37"/>
      <c r="E58" s="37"/>
      <c r="F58" s="10"/>
      <c r="G58" s="25"/>
      <c r="H58" s="21"/>
      <c r="I58" s="3"/>
      <c r="J58" s="21"/>
      <c r="K58" s="11"/>
      <c r="L58" s="21"/>
      <c r="M58" s="11"/>
      <c r="N58" s="21"/>
      <c r="O58" s="11"/>
      <c r="P58" s="21"/>
      <c r="Q58" s="11"/>
      <c r="R58" s="21"/>
      <c r="S58" s="11"/>
      <c r="T58" s="12"/>
    </row>
    <row r="59" spans="4:20" ht="18.95" customHeight="1">
      <c r="D59" s="37"/>
      <c r="E59" s="37"/>
      <c r="F59" s="10"/>
      <c r="G59" s="25"/>
      <c r="H59" s="21"/>
      <c r="I59" s="3"/>
      <c r="J59" s="21"/>
      <c r="K59" s="11"/>
      <c r="L59" s="21"/>
      <c r="M59" s="11"/>
      <c r="N59" s="21"/>
      <c r="O59" s="11"/>
      <c r="P59" s="21"/>
      <c r="Q59" s="11"/>
      <c r="R59" s="21"/>
      <c r="S59" s="11"/>
      <c r="T59" s="12"/>
    </row>
    <row r="60" spans="4:20" ht="18.95" customHeight="1">
      <c r="D60" s="37"/>
      <c r="E60" s="37"/>
      <c r="F60" s="10"/>
      <c r="G60" s="25"/>
      <c r="H60" s="21"/>
      <c r="I60" s="3"/>
      <c r="J60" s="21"/>
      <c r="K60" s="11"/>
      <c r="L60" s="21"/>
      <c r="M60" s="11"/>
      <c r="N60" s="21"/>
      <c r="O60" s="11"/>
      <c r="P60" s="21"/>
      <c r="Q60" s="11"/>
      <c r="R60" s="21"/>
      <c r="S60" s="11"/>
      <c r="T60" s="12"/>
    </row>
    <row r="61" spans="4:20" ht="18.95" customHeight="1">
      <c r="D61" s="37"/>
      <c r="E61" s="37"/>
      <c r="F61" s="10"/>
      <c r="G61" s="25"/>
      <c r="H61" s="21"/>
      <c r="I61" s="3"/>
      <c r="J61" s="21"/>
      <c r="K61" s="11"/>
      <c r="L61" s="21"/>
      <c r="M61" s="11"/>
      <c r="N61" s="21"/>
      <c r="O61" s="11"/>
      <c r="P61" s="21"/>
      <c r="Q61" s="11"/>
      <c r="R61" s="21"/>
      <c r="S61" s="11"/>
      <c r="T61" s="12"/>
    </row>
    <row r="62" spans="4:20" ht="18.95" customHeight="1">
      <c r="D62" s="37"/>
      <c r="E62" s="37"/>
      <c r="F62" s="10"/>
      <c r="G62" s="25"/>
      <c r="H62" s="21"/>
      <c r="I62" s="3"/>
      <c r="J62" s="21"/>
      <c r="K62" s="11"/>
      <c r="L62" s="21"/>
      <c r="M62" s="11"/>
      <c r="N62" s="21"/>
      <c r="O62" s="11"/>
      <c r="P62" s="21"/>
      <c r="Q62" s="11"/>
      <c r="R62" s="21"/>
      <c r="S62" s="11"/>
      <c r="T62" s="12"/>
    </row>
    <row r="63" spans="4:20" ht="18.95" customHeight="1">
      <c r="D63" s="37"/>
      <c r="E63" s="37"/>
      <c r="F63" s="10"/>
      <c r="G63" s="25"/>
      <c r="H63" s="21"/>
      <c r="I63" s="3"/>
      <c r="J63" s="21"/>
      <c r="K63" s="11"/>
      <c r="L63" s="21"/>
      <c r="M63" s="11"/>
      <c r="N63" s="21"/>
      <c r="O63" s="11"/>
      <c r="P63" s="21"/>
      <c r="Q63" s="11"/>
      <c r="R63" s="21"/>
      <c r="S63" s="11"/>
      <c r="T63" s="12"/>
    </row>
  </sheetData>
  <mergeCells count="15">
    <mergeCell ref="L1:P1"/>
    <mergeCell ref="F2:F3"/>
    <mergeCell ref="G2:G3"/>
    <mergeCell ref="J2:K2"/>
    <mergeCell ref="N2:O2"/>
    <mergeCell ref="D1:K1"/>
    <mergeCell ref="E2:E3"/>
    <mergeCell ref="D2:D3"/>
    <mergeCell ref="P2:Q2"/>
    <mergeCell ref="R2:S2"/>
    <mergeCell ref="T2:T3"/>
    <mergeCell ref="A2:A3"/>
    <mergeCell ref="L2:M2"/>
    <mergeCell ref="B2:B3"/>
    <mergeCell ref="C2:C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42"/>
  <sheetViews>
    <sheetView showZeros="0" workbookViewId="0">
      <selection activeCell="D4" sqref="D2:Q4"/>
    </sheetView>
  </sheetViews>
  <sheetFormatPr defaultRowHeight="13.5"/>
  <cols>
    <col min="1" max="1" width="36.109375" style="1" customWidth="1"/>
    <col min="2" max="2" width="15.109375" style="2" bestFit="1" customWidth="1"/>
    <col min="3" max="6" width="15.109375" style="2" customWidth="1"/>
    <col min="7" max="7" width="8.6640625" style="2" customWidth="1"/>
    <col min="8" max="8" width="8.77734375" style="2" customWidth="1"/>
    <col min="9" max="16384" width="8.88671875" style="2"/>
  </cols>
  <sheetData>
    <row r="1" spans="1:13" ht="14.25" thickBot="1">
      <c r="A1" s="29" t="s">
        <v>3</v>
      </c>
      <c r="B1" s="30" t="s">
        <v>7</v>
      </c>
      <c r="C1" s="30" t="s">
        <v>5</v>
      </c>
      <c r="D1" s="30" t="s">
        <v>6</v>
      </c>
      <c r="E1" s="30" t="s">
        <v>50</v>
      </c>
      <c r="F1" s="31" t="s">
        <v>8</v>
      </c>
      <c r="H1" s="28"/>
    </row>
    <row r="2" spans="1:13">
      <c r="A2" s="5" t="s">
        <v>9</v>
      </c>
      <c r="B2" s="24">
        <f>총괄표!I29</f>
        <v>0</v>
      </c>
      <c r="C2" s="24">
        <f>총괄표!L29</f>
        <v>0</v>
      </c>
      <c r="D2" s="24">
        <f>총괄표!N29</f>
        <v>0</v>
      </c>
      <c r="E2" s="24"/>
      <c r="F2" s="24">
        <f>SUM(B2,C2,D2)</f>
        <v>0</v>
      </c>
    </row>
    <row r="3" spans="1:13">
      <c r="A3" s="3" t="s">
        <v>68</v>
      </c>
      <c r="B3" s="25"/>
      <c r="C3" s="25"/>
      <c r="D3" s="25"/>
      <c r="E3" s="25"/>
      <c r="F3" s="24">
        <f>SUM(B3,C3,D3)</f>
        <v>0</v>
      </c>
      <c r="H3" s="207" t="s">
        <v>110</v>
      </c>
      <c r="I3" s="208"/>
      <c r="J3" s="208"/>
      <c r="K3" s="208"/>
      <c r="L3" s="208"/>
      <c r="M3" s="209"/>
    </row>
    <row r="4" spans="1:13">
      <c r="A4" s="3" t="s">
        <v>3</v>
      </c>
      <c r="B4" s="25"/>
      <c r="C4" s="25"/>
      <c r="D4" s="25"/>
      <c r="E4" s="25"/>
      <c r="F4" s="25"/>
      <c r="H4" s="210"/>
      <c r="I4" s="211"/>
      <c r="J4" s="211"/>
      <c r="K4" s="211"/>
      <c r="L4" s="211"/>
      <c r="M4" s="212"/>
    </row>
    <row r="5" spans="1:13">
      <c r="A5" s="3" t="s">
        <v>3</v>
      </c>
      <c r="B5" s="25"/>
      <c r="C5" s="25" t="s">
        <v>4</v>
      </c>
      <c r="D5" s="25"/>
      <c r="E5" s="25"/>
      <c r="F5" s="25"/>
    </row>
    <row r="6" spans="1:13">
      <c r="A6" s="3" t="s">
        <v>3</v>
      </c>
      <c r="B6" s="25"/>
      <c r="C6" s="25"/>
      <c r="D6" s="25"/>
      <c r="E6" s="25"/>
      <c r="F6" s="25"/>
      <c r="H6" s="201" t="s">
        <v>111</v>
      </c>
      <c r="I6" s="202"/>
      <c r="J6" s="202"/>
      <c r="K6" s="202"/>
      <c r="L6" s="202"/>
      <c r="M6" s="203"/>
    </row>
    <row r="7" spans="1:13">
      <c r="A7" s="3"/>
      <c r="B7" s="25"/>
      <c r="C7" s="25"/>
      <c r="D7" s="25"/>
      <c r="E7" s="25"/>
      <c r="F7" s="25"/>
      <c r="H7" s="204"/>
      <c r="I7" s="205"/>
      <c r="J7" s="205"/>
      <c r="K7" s="205"/>
      <c r="L7" s="205"/>
      <c r="M7" s="206"/>
    </row>
    <row r="8" spans="1:13">
      <c r="A8" s="3"/>
      <c r="B8" s="25"/>
      <c r="C8" s="25"/>
      <c r="D8" s="25"/>
      <c r="E8" s="25"/>
      <c r="F8" s="25"/>
    </row>
    <row r="9" spans="1:13" ht="14.25" thickBot="1">
      <c r="B9" s="33"/>
      <c r="C9" s="33"/>
      <c r="D9" s="33"/>
      <c r="E9" s="33"/>
      <c r="F9" s="33"/>
      <c r="H9" s="201" t="s">
        <v>112</v>
      </c>
      <c r="I9" s="202"/>
      <c r="J9" s="202"/>
      <c r="K9" s="202"/>
      <c r="L9" s="202"/>
      <c r="M9" s="203"/>
    </row>
    <row r="10" spans="1:13" ht="14.25" thickBot="1">
      <c r="A10" s="29"/>
      <c r="B10" s="30" t="s">
        <v>11</v>
      </c>
      <c r="C10" s="30" t="s">
        <v>13</v>
      </c>
      <c r="D10" s="30" t="s">
        <v>66</v>
      </c>
      <c r="E10" s="30" t="s">
        <v>79</v>
      </c>
      <c r="F10" s="31"/>
      <c r="H10" s="204"/>
      <c r="I10" s="205"/>
      <c r="J10" s="205"/>
      <c r="K10" s="205"/>
      <c r="L10" s="205"/>
      <c r="M10" s="206"/>
    </row>
    <row r="11" spans="1:13">
      <c r="A11" s="5" t="s">
        <v>102</v>
      </c>
      <c r="B11" s="17">
        <v>100</v>
      </c>
      <c r="C11" s="17">
        <v>1</v>
      </c>
      <c r="D11" s="17">
        <f>$B$11/100</f>
        <v>1</v>
      </c>
      <c r="E11" s="17"/>
      <c r="F11" s="17"/>
    </row>
    <row r="12" spans="1:13">
      <c r="A12" s="3" t="s">
        <v>103</v>
      </c>
      <c r="B12" s="15">
        <v>100</v>
      </c>
      <c r="C12" s="15">
        <v>1</v>
      </c>
      <c r="D12" s="17">
        <f>$B$12/100</f>
        <v>1</v>
      </c>
      <c r="E12" s="15">
        <v>2</v>
      </c>
      <c r="F12" s="15"/>
      <c r="H12" s="201" t="s">
        <v>113</v>
      </c>
      <c r="I12" s="202"/>
      <c r="J12" s="202"/>
      <c r="K12" s="202"/>
      <c r="L12" s="202"/>
      <c r="M12" s="203"/>
    </row>
    <row r="13" spans="1:13">
      <c r="A13" s="3" t="s">
        <v>104</v>
      </c>
      <c r="B13" s="15">
        <v>100</v>
      </c>
      <c r="C13" s="15">
        <v>1</v>
      </c>
      <c r="D13" s="17">
        <f>$B$13/100</f>
        <v>1</v>
      </c>
      <c r="E13" s="15">
        <v>5</v>
      </c>
      <c r="F13" s="15"/>
      <c r="H13" s="204"/>
      <c r="I13" s="205"/>
      <c r="J13" s="205"/>
      <c r="K13" s="205"/>
      <c r="L13" s="205"/>
      <c r="M13" s="206"/>
    </row>
    <row r="14" spans="1:13">
      <c r="A14" s="3"/>
      <c r="B14" s="15"/>
      <c r="C14" s="15"/>
      <c r="D14" s="15"/>
      <c r="E14" s="15"/>
      <c r="F14" s="15"/>
    </row>
    <row r="15" spans="1:13">
      <c r="A15" s="3"/>
      <c r="B15" s="15"/>
      <c r="C15" s="15"/>
      <c r="D15" s="15"/>
      <c r="E15" s="15"/>
      <c r="F15" s="15"/>
    </row>
    <row r="16" spans="1:13">
      <c r="A16" s="3"/>
      <c r="B16" s="15"/>
      <c r="C16" s="15"/>
      <c r="D16" s="15"/>
      <c r="E16" s="15"/>
      <c r="F16" s="15"/>
    </row>
    <row r="17" spans="1:6">
      <c r="A17" s="3"/>
      <c r="B17" s="15"/>
      <c r="C17" s="15"/>
      <c r="D17" s="15"/>
      <c r="E17" s="15"/>
      <c r="F17" s="15"/>
    </row>
    <row r="18" spans="1:6">
      <c r="A18" s="3" t="s">
        <v>2</v>
      </c>
      <c r="B18" s="15"/>
      <c r="C18" s="15"/>
      <c r="D18" s="15"/>
      <c r="E18" s="15"/>
      <c r="F18" s="15"/>
    </row>
    <row r="19" spans="1:6" ht="14.25" thickBot="1">
      <c r="A19" s="4" t="s">
        <v>4</v>
      </c>
      <c r="B19" s="32"/>
      <c r="C19" s="32"/>
      <c r="D19" s="32"/>
      <c r="E19" s="32"/>
      <c r="F19" s="32"/>
    </row>
    <row r="20" spans="1:6" ht="14.25" thickBot="1">
      <c r="A20" s="29" t="s">
        <v>60</v>
      </c>
      <c r="B20" s="30" t="s">
        <v>11</v>
      </c>
      <c r="C20" s="30"/>
      <c r="D20" s="30" t="s">
        <v>66</v>
      </c>
      <c r="E20" s="30"/>
      <c r="F20" s="31"/>
    </row>
    <row r="21" spans="1:6">
      <c r="A21" s="5" t="s">
        <v>61</v>
      </c>
      <c r="B21" s="17">
        <f>B11</f>
        <v>100</v>
      </c>
      <c r="C21" s="17"/>
      <c r="D21" s="17">
        <f>$B$21/100</f>
        <v>1</v>
      </c>
      <c r="E21" s="17"/>
      <c r="F21" s="17"/>
    </row>
    <row r="22" spans="1:6">
      <c r="A22" s="3" t="s">
        <v>62</v>
      </c>
      <c r="B22" s="15">
        <f>B11</f>
        <v>100</v>
      </c>
      <c r="C22" s="17"/>
      <c r="D22" s="17">
        <f>$B$22/100</f>
        <v>1</v>
      </c>
      <c r="E22" s="15"/>
      <c r="F22" s="15"/>
    </row>
    <row r="23" spans="1:6">
      <c r="A23" s="3" t="s">
        <v>65</v>
      </c>
      <c r="B23" s="15">
        <f>B11</f>
        <v>100</v>
      </c>
      <c r="C23" s="17"/>
      <c r="D23" s="17">
        <f>$B$23/100</f>
        <v>1</v>
      </c>
      <c r="E23" s="15"/>
      <c r="F23" s="15"/>
    </row>
    <row r="24" spans="1:6">
      <c r="A24" s="3" t="s">
        <v>63</v>
      </c>
      <c r="B24" s="15">
        <f>B11</f>
        <v>100</v>
      </c>
      <c r="C24" s="17"/>
      <c r="D24" s="17">
        <f>$B$24/100</f>
        <v>1</v>
      </c>
      <c r="E24" s="15"/>
      <c r="F24" s="15"/>
    </row>
    <row r="25" spans="1:6">
      <c r="A25" s="3" t="s">
        <v>64</v>
      </c>
      <c r="B25" s="15">
        <f>B11</f>
        <v>100</v>
      </c>
      <c r="C25" s="17"/>
      <c r="D25" s="17">
        <f>$B$25/100</f>
        <v>1</v>
      </c>
      <c r="E25" s="15"/>
      <c r="F25" s="15"/>
    </row>
    <row r="26" spans="1:6">
      <c r="A26" s="3"/>
      <c r="B26" s="15"/>
      <c r="C26" s="15"/>
      <c r="D26" s="15"/>
      <c r="E26" s="15"/>
      <c r="F26" s="15"/>
    </row>
    <row r="27" spans="1:6">
      <c r="A27" s="3"/>
      <c r="B27" s="15"/>
      <c r="C27" s="15"/>
      <c r="D27" s="15"/>
      <c r="E27" s="15"/>
      <c r="F27" s="15"/>
    </row>
    <row r="28" spans="1:6">
      <c r="A28" s="3"/>
      <c r="B28" s="15"/>
      <c r="C28" s="15"/>
      <c r="D28" s="15"/>
      <c r="E28" s="15"/>
      <c r="F28" s="15"/>
    </row>
    <row r="29" spans="1:6" ht="14.25" customHeight="1" thickBot="1">
      <c r="A29" s="4"/>
      <c r="B29" s="32"/>
      <c r="C29" s="32"/>
      <c r="D29" s="32"/>
      <c r="E29" s="32"/>
      <c r="F29" s="32"/>
    </row>
    <row r="30" spans="1:6" ht="14.25" customHeight="1" thickBot="1">
      <c r="A30" s="29" t="s">
        <v>72</v>
      </c>
      <c r="B30" s="30" t="s">
        <v>73</v>
      </c>
      <c r="C30" s="30" t="s">
        <v>74</v>
      </c>
      <c r="D30" s="30" t="s">
        <v>75</v>
      </c>
      <c r="E30" s="30"/>
      <c r="F30" s="31"/>
    </row>
    <row r="31" spans="1:6">
      <c r="A31" s="5" t="s">
        <v>76</v>
      </c>
      <c r="B31" s="17">
        <v>15</v>
      </c>
      <c r="C31" s="17">
        <v>15</v>
      </c>
      <c r="D31" s="17">
        <v>20</v>
      </c>
      <c r="E31" s="17"/>
      <c r="F31" s="17"/>
    </row>
    <row r="32" spans="1:6">
      <c r="A32" s="5" t="s">
        <v>71</v>
      </c>
      <c r="B32" s="15">
        <v>40</v>
      </c>
      <c r="C32" s="15">
        <v>40</v>
      </c>
      <c r="D32" s="15">
        <v>40</v>
      </c>
      <c r="E32" s="15"/>
      <c r="F32" s="15"/>
    </row>
    <row r="33" spans="1:13">
      <c r="A33" s="3" t="s">
        <v>14</v>
      </c>
      <c r="B33" s="15">
        <v>2</v>
      </c>
      <c r="C33" s="15"/>
      <c r="D33" s="15"/>
      <c r="E33" s="15"/>
      <c r="F33" s="15"/>
      <c r="H33" s="201" t="s">
        <v>605</v>
      </c>
      <c r="I33" s="202"/>
      <c r="J33" s="202"/>
      <c r="K33" s="202"/>
      <c r="L33" s="202"/>
      <c r="M33" s="203"/>
    </row>
    <row r="34" spans="1:13">
      <c r="A34" s="3" t="s">
        <v>15</v>
      </c>
      <c r="B34" s="15"/>
      <c r="C34" s="15"/>
      <c r="D34" s="15"/>
      <c r="E34" s="15"/>
      <c r="F34" s="15"/>
      <c r="H34" s="204"/>
      <c r="I34" s="205"/>
      <c r="J34" s="205"/>
      <c r="K34" s="205"/>
      <c r="L34" s="205"/>
      <c r="M34" s="206"/>
    </row>
    <row r="35" spans="1:13">
      <c r="A35" s="3" t="s">
        <v>16</v>
      </c>
      <c r="B35" s="15">
        <v>2</v>
      </c>
      <c r="C35" s="15"/>
      <c r="D35" s="15"/>
      <c r="E35" s="15"/>
      <c r="F35" s="15"/>
    </row>
    <row r="36" spans="1:13">
      <c r="A36" s="3" t="s">
        <v>17</v>
      </c>
      <c r="B36" s="15">
        <v>3</v>
      </c>
      <c r="C36" s="15"/>
      <c r="D36" s="15"/>
      <c r="E36" s="15"/>
      <c r="F36" s="15"/>
    </row>
    <row r="37" spans="1:13">
      <c r="A37" s="3"/>
      <c r="B37" s="15"/>
      <c r="C37" s="15"/>
      <c r="D37" s="15"/>
      <c r="E37" s="15"/>
      <c r="F37" s="15"/>
    </row>
    <row r="38" spans="1:13">
      <c r="A38" s="3"/>
      <c r="B38" s="15"/>
      <c r="C38" s="15"/>
      <c r="D38" s="15"/>
      <c r="E38" s="15"/>
      <c r="F38" s="15"/>
    </row>
    <row r="39" spans="1:13" ht="14.25" thickBot="1">
      <c r="A39" s="4"/>
      <c r="B39" s="32"/>
      <c r="C39" s="32"/>
      <c r="D39" s="32"/>
      <c r="E39" s="32"/>
      <c r="F39" s="32"/>
    </row>
    <row r="40" spans="1:13" ht="14.25" thickBot="1">
      <c r="A40" s="29" t="s">
        <v>10</v>
      </c>
      <c r="B40" s="30" t="s">
        <v>11</v>
      </c>
      <c r="C40" s="30" t="s">
        <v>12</v>
      </c>
      <c r="D40" s="30"/>
      <c r="E40" s="30"/>
      <c r="F40" s="31"/>
    </row>
    <row r="41" spans="1:13">
      <c r="A41" s="1" t="s">
        <v>114</v>
      </c>
      <c r="B41" s="2">
        <v>100</v>
      </c>
      <c r="C41" s="2">
        <v>0</v>
      </c>
    </row>
    <row r="42" spans="1:13">
      <c r="A42" s="1" t="s">
        <v>115</v>
      </c>
      <c r="B42" s="2">
        <v>100</v>
      </c>
      <c r="C42" s="2">
        <v>0</v>
      </c>
    </row>
  </sheetData>
  <mergeCells count="5">
    <mergeCell ref="H33:M34"/>
    <mergeCell ref="H3:M4"/>
    <mergeCell ref="H6:M7"/>
    <mergeCell ref="H9:M10"/>
    <mergeCell ref="H12:M13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12</vt:i4>
      </vt:variant>
    </vt:vector>
  </HeadingPairs>
  <TitlesOfParts>
    <vt:vector size="21" baseType="lpstr">
      <vt:lpstr>원가계산</vt:lpstr>
      <vt:lpstr>총괄표</vt:lpstr>
      <vt:lpstr>내역서</vt:lpstr>
      <vt:lpstr>일대목차</vt:lpstr>
      <vt:lpstr>일위대가</vt:lpstr>
      <vt:lpstr>일위노임</vt:lpstr>
      <vt:lpstr>합산자재</vt:lpstr>
      <vt:lpstr>단가조사</vt:lpstr>
      <vt:lpstr>옵션</vt:lpstr>
      <vt:lpstr>내역서!Print_Area</vt:lpstr>
      <vt:lpstr>원가계산!Print_Area</vt:lpstr>
      <vt:lpstr>일위노임!Print_Area</vt:lpstr>
      <vt:lpstr>일위대가!Print_Area</vt:lpstr>
      <vt:lpstr>총괄표!Print_Area</vt:lpstr>
      <vt:lpstr>내역서!Print_Titles</vt:lpstr>
      <vt:lpstr>단가조사!Print_Titles</vt:lpstr>
      <vt:lpstr>일대목차!Print_Titles</vt:lpstr>
      <vt:lpstr>일위노임!Print_Titles</vt:lpstr>
      <vt:lpstr>일위대가!Print_Titles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kiapi kiapi</cp:lastModifiedBy>
  <cp:lastPrinted>2012-05-12T23:39:48Z</cp:lastPrinted>
  <dcterms:created xsi:type="dcterms:W3CDTF">2002-09-09T02:35:17Z</dcterms:created>
  <dcterms:modified xsi:type="dcterms:W3CDTF">2025-01-20T00:20:33Z</dcterms:modified>
</cp:coreProperties>
</file>