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324"/>
  <workbookPr/>
  <mc:AlternateContent xmlns:mc="http://schemas.openxmlformats.org/markup-compatibility/2006">
    <mc:Choice Requires="x15">
      <x15ac:absPath xmlns:x15ac="http://schemas.microsoft.com/office/spreadsheetml/2010/11/ac" url="D:\업무폴더\03.설계도\CAV사업\240722 전체성과품\전체성과품\03_전기내역\전기내역\"/>
    </mc:Choice>
  </mc:AlternateContent>
  <xr:revisionPtr revIDLastSave="0" documentId="8_{D72359FD-A122-4F97-87BD-78ECE2939883}" xr6:coauthVersionLast="47" xr6:coauthVersionMax="47" xr10:uidLastSave="{00000000-0000-0000-0000-000000000000}"/>
  <bookViews>
    <workbookView xWindow="28680" yWindow="-120" windowWidth="29040" windowHeight="15840" tabRatio="724" xr2:uid="{00000000-000D-0000-FFFF-FFFF00000000}"/>
  </bookViews>
  <sheets>
    <sheet name="원가계산" sheetId="16" r:id="rId1"/>
    <sheet name="총괄표" sheetId="11" r:id="rId2"/>
    <sheet name="내역서" sheetId="10" r:id="rId3"/>
    <sheet name="일대목차" sheetId="12" r:id="rId4"/>
    <sheet name="일위대가" sheetId="9" r:id="rId5"/>
    <sheet name="일위노임" sheetId="15" r:id="rId6"/>
    <sheet name="합산자재" sheetId="6" state="hidden" r:id="rId7"/>
    <sheet name="단가조사" sheetId="7" r:id="rId8"/>
    <sheet name="옵션" sheetId="5" state="hidden" r:id="rId9"/>
  </sheets>
  <externalReferences>
    <externalReference r:id="rId10"/>
    <externalReference r:id="rId11"/>
    <externalReference r:id="rId12"/>
    <externalReference r:id="rId13"/>
    <externalReference r:id="rId14"/>
    <externalReference r:id="rId15"/>
    <externalReference r:id="rId16"/>
    <externalReference r:id="rId17"/>
  </externalReferences>
  <definedNames>
    <definedName name="__IntlFixup" hidden="1">TRUE</definedName>
    <definedName name="__JJ132">[1]중기일위대가!$J$136</definedName>
    <definedName name="__JK132">[1]중기일위대가!$K$136</definedName>
    <definedName name="__JN132">[1]중기일위대가!$I$136</definedName>
    <definedName name="__p1">#REF!</definedName>
    <definedName name="_95년_포상금_지급내역">#REF!</definedName>
    <definedName name="_Fill" hidden="1">#REF!</definedName>
    <definedName name="_JJ132">[1]중기일위대가!$J$136</definedName>
    <definedName name="_JK132">[1]중기일위대가!$K$136</definedName>
    <definedName name="_JN132">[1]중기일위대가!$I$136</definedName>
    <definedName name="_Key1" hidden="1">#REF!</definedName>
    <definedName name="_Key2" hidden="1">#REF!</definedName>
    <definedName name="_Order1" hidden="1">255</definedName>
    <definedName name="_Order2" hidden="1">255</definedName>
    <definedName name="_p1">#REF!</definedName>
    <definedName name="_Parse_In" hidden="1">#REF!</definedName>
    <definedName name="_Regression_Int" hidden="1">1</definedName>
    <definedName name="_Sort" hidden="1">#REF!</definedName>
    <definedName name="a">#REF!</definedName>
    <definedName name="AJHD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alf">[2]개발계획수립!$B$13:$I$131</definedName>
    <definedName name="b">#REF!</definedName>
    <definedName name="BOX형수로집계">#REF!</definedName>
    <definedName name="CV_1C">#REF!</definedName>
    <definedName name="d">#REF!</definedName>
    <definedName name="_xlnm.Database">#REF!</definedName>
    <definedName name="ddddd" hidden="1">#REF!</definedName>
    <definedName name="DDFRE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DFSWE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ee" hidden="1">{#N/A,#N/A,FALSE,"단가표지"}</definedName>
    <definedName name="ENJA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FHFH" hidden="1">#REF!</definedName>
    <definedName name="FHFK" hidden="1">#REF!</definedName>
    <definedName name="GEMCO" hidden="1">#REF!</definedName>
    <definedName name="gfgdfg" hidden="1">#REF!</definedName>
    <definedName name="GGGTR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GGTREW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hardwar" hidden="1">#REF!</definedName>
    <definedName name="HTML_CodePage" hidden="1">949</definedName>
    <definedName name="HTML_Control" hidden="1">{"'단계별시설공사비'!$A$3:$K$51"}</definedName>
    <definedName name="HTML_Description" hidden="1">""</definedName>
    <definedName name="HTML_Email" hidden="1">""</definedName>
    <definedName name="HTML_Header" hidden="1">"사업비총괄"</definedName>
    <definedName name="HTML_LastUpdate" hidden="1">"01-06-17"</definedName>
    <definedName name="HTML_LineAfter" hidden="1">FALSE</definedName>
    <definedName name="HTML_LineBefore" hidden="1">FALSE</definedName>
    <definedName name="HTML_Name" hidden="1">"김정호"</definedName>
    <definedName name="HTML_OBDlg2" hidden="1">TRUE</definedName>
    <definedName name="HTML_OBDlg4" hidden="1">TRUE</definedName>
    <definedName name="HTML_OS" hidden="1">0</definedName>
    <definedName name="HTML_PathFile" hidden="1">"C:\My Documents\6.htm"</definedName>
    <definedName name="HTML_Title" hidden="1">"비용산출"</definedName>
    <definedName name="IIJELLSS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JJFORS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JJHSHHA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JJJJ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JJSUWE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JSHS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KA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KDAW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KDIE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KDUEKS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KISJJD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KKD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KKDJJS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KKEEP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KKSJS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KKSSL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KSIIEJD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KSJJWUJD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KSJWEI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LAK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LLDIEKKS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LLKD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LLLS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LLLSE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LLSIEKDKD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LLSKEIE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MMM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N">#REF!</definedName>
    <definedName name="ooo" hidden="1">#REF!</definedName>
    <definedName name="OPOP" hidden="1">#REF!</definedName>
    <definedName name="OPP" hidden="1">#REF!</definedName>
    <definedName name="OPPP" hidden="1">#REF!</definedName>
    <definedName name="P">#REF!</definedName>
    <definedName name="_xlnm.Print_Area" localSheetId="2">내역서!$A$1:$Q$207</definedName>
    <definedName name="_xlnm.Print_Area" localSheetId="0">원가계산!$A$1:$Q$35</definedName>
    <definedName name="_xlnm.Print_Area" localSheetId="5">일위노임!$A$1:$T$393</definedName>
    <definedName name="_xlnm.Print_Area" localSheetId="4">일위대가!$A$1:$Q$835</definedName>
    <definedName name="_xlnm.Print_Area" localSheetId="1">총괄표!$A$1:$Q$156</definedName>
    <definedName name="_xlnm.Print_Area">#REF!</definedName>
    <definedName name="Print_Area_MI">#REF!</definedName>
    <definedName name="_xlnm.Print_Titles" localSheetId="2">내역서!$1:$3</definedName>
    <definedName name="_xlnm.Print_Titles" localSheetId="7">단가조사!$1:$3</definedName>
    <definedName name="_xlnm.Print_Titles" localSheetId="3">일대목차!$1:$3</definedName>
    <definedName name="_xlnm.Print_Titles" localSheetId="5">일위노임!$1:$3</definedName>
    <definedName name="_xlnm.Print_Titles" localSheetId="4">일위대가!$1:$3</definedName>
    <definedName name="_xlnm.Print_Titles" localSheetId="1">총괄표!$1:$3</definedName>
    <definedName name="_xlnm.Print_Titles" localSheetId="6">합산자재!$1:$3</definedName>
    <definedName name="_xlnm.Print_Titles">#REF!</definedName>
    <definedName name="Q">#REF!</definedName>
    <definedName name="qw" hidden="1">{#N/A,#N/A,FALSE,"단가표지"}</definedName>
    <definedName name="RK" hidden="1">#REF!</definedName>
    <definedName name="SIZE">#REF!</definedName>
    <definedName name="SSS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TTTT" hidden="1">#REF!</definedName>
    <definedName name="wm.조골재1" hidden="1">{#N/A,#N/A,FALSE,"조골재"}</definedName>
    <definedName name="wrn.2번." hidden="1">{#N/A,#N/A,FALSE,"2~8번"}</definedName>
    <definedName name="wrn.97년._.사업계획._.및._.예산지침." hidden="1">{#N/A,#N/A,TRUE,"1";#N/A,#N/A,TRUE,"2";#N/A,#N/A,TRUE,"3";#N/A,#N/A,TRUE,"4";#N/A,#N/A,TRUE,"5";#N/A,#N/A,TRUE,"6";#N/A,#N/A,TRUE,"7"}</definedName>
    <definedName name="wrn.abc." hidden="1">{#N/A,#N/A,TRUE,"천상그린44PY"}</definedName>
    <definedName name="wrn.골재소요량." hidden="1">{#N/A,#N/A,FALSE,"골재소요량";#N/A,#N/A,FALSE,"골재소요량"}</definedName>
    <definedName name="wrn.구조2." hidden="1">{#N/A,#N/A,FALSE,"구조2"}</definedName>
    <definedName name="wrn.단가표지." hidden="1">{#N/A,#N/A,FALSE,"단가표지"}</definedName>
    <definedName name="wrn.배수1." hidden="1">{#N/A,#N/A,FALSE,"배수1"}</definedName>
    <definedName name="wrn.배수2." hidden="1">{#N/A,#N/A,FALSE,"배수2"}</definedName>
    <definedName name="wrn.부대1." hidden="1">{#N/A,#N/A,FALSE,"부대1"}</definedName>
    <definedName name="wrn.부대2." hidden="1">{#N/A,#N/A,FALSE,"부대2"}</definedName>
    <definedName name="wrn.부산주경기장.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wrn.속도." hidden="1">{#N/A,#N/A,FALSE,"속도"}</definedName>
    <definedName name="wrn.운반시간." hidden="1">{#N/A,#N/A,FALSE,"운반시간"}</definedName>
    <definedName name="wrn.이정표." hidden="1">{#N/A,#N/A,FALSE,"이정표"}</definedName>
    <definedName name="wrn.조골재." hidden="1">{#N/A,#N/A,FALSE,"조골재"}</definedName>
    <definedName name="wrn.토공1." hidden="1">{#N/A,#N/A,FALSE,"구조1"}</definedName>
    <definedName name="wrn.토공2." hidden="1">{#N/A,#N/A,FALSE,"토공2"}</definedName>
    <definedName name="wrn.포장1." hidden="1">{#N/A,#N/A,FALSE,"포장1";#N/A,#N/A,FALSE,"포장1"}</definedName>
    <definedName name="wrn.포장2." hidden="1">{#N/A,#N/A,FALSE,"포장2"}</definedName>
    <definedName name="wrn.표지." hidden="1">{#N/A,#N/A,FALSE,"표지"}</definedName>
    <definedName name="wrn.표지목차." hidden="1">{#N/A,#N/A,FALSE,"표지목차"}</definedName>
    <definedName name="wrn.혼합골재." hidden="1">{#N/A,#N/A,FALSE,"혼합골재"}</definedName>
    <definedName name="WWW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Z_4F74ED08_7DE6_11D4_BC29_005004C1F3AD_.wvu.PrintTitles" hidden="1">#REF!</definedName>
    <definedName name="zx" hidden="1">#REF!</definedName>
    <definedName name="ZZZ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가아" hidden="1">#REF!</definedName>
    <definedName name="강감찬">#REF!</definedName>
    <definedName name="강아지" hidden="1">#REF!</definedName>
    <definedName name="거ㅏ" hidden="1">#REF!</definedName>
    <definedName name="결표지" hidden="1">{#N/A,#N/A,FALSE,"표지"}</definedName>
    <definedName name="경계점말뚝">'[3]2.재료비'!#REF!</definedName>
    <definedName name="계약단가">#REF!</definedName>
    <definedName name="계측기기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고급">[4]상세!$G$24</definedName>
    <definedName name="공공도서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공공도서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공공시설">[5]내역서!#REF!</definedName>
    <definedName name="공사비">#REF!</definedName>
    <definedName name="공업용뇌관2">'[3]2.재료비'!#REF!</definedName>
    <definedName name="공통가설" hidden="1">#REF!</definedName>
    <definedName name="교육">[5]내역서!#REF!</definedName>
    <definedName name="교통">[5]내역서!#REF!</definedName>
    <definedName name="구산갑지" hidden="1">#REF!</definedName>
    <definedName name="기간">#REF!</definedName>
    <definedName name="김김김" hidden="1">{#N/A,#N/A,FALSE,"속도"}</definedName>
    <definedName name="김유신">#REF!</definedName>
    <definedName name="나ㅏㅓㄹ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남남" hidden="1">#REF!</definedName>
    <definedName name="내장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노원문화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노원문화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노임">#REF!</definedName>
    <definedName name="다이너마이트2">'[3]2.재료비'!#REF!</definedName>
    <definedName name="단가">#REF!</definedName>
    <definedName name="단가조사자료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단순공종">#REF!</definedName>
    <definedName name="대경설비" hidden="1">#REF!</definedName>
    <definedName name="대구공항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대기질">[5]내역서!#REF!</definedName>
    <definedName name="대기질측정">[5]내역서!#REF!</definedName>
    <definedName name="대안설정">[5]내역서!#REF!</definedName>
    <definedName name="덕흥흥건축" hidden="1">#REF!</definedName>
    <definedName name="도사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동식물상">[5]내역서!#REF!</definedName>
    <definedName name="ㄹㄹㄹ" hidden="1">#REF!</definedName>
    <definedName name="ㄹㄹㅇㄴㄴ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ㄹㅇㄴ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ㄹㅇㄹㅇ" hidden="1">#REF!</definedName>
    <definedName name="라ㅓㅇ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ㅁ" hidden="1">#REF!</definedName>
    <definedName name="ㅁ1">[6]예산총괄표!#REF!</definedName>
    <definedName name="ㅁㅅㅅㅁㄱㅈ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명수">#REF!</definedName>
    <definedName name="문화재">[5]내역서!#REF!</definedName>
    <definedName name="물가변동내역서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미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ㅂ" hidden="1">#REF!</definedName>
    <definedName name="ㅂㅂ" hidden="1">{#N/A,#N/A,FALSE,"표지"}</definedName>
    <definedName name="ㅂㅈ" hidden="1">{#N/A,#N/A,TRUE,"1";#N/A,#N/A,TRUE,"2";#N/A,#N/A,TRUE,"3";#N/A,#N/A,TRUE,"4";#N/A,#N/A,TRUE,"5";#N/A,#N/A,TRUE,"6";#N/A,#N/A,TRUE,"7"}</definedName>
    <definedName name="박창수" hidden="1">{#N/A,#N/A,FALSE,"표지"}</definedName>
    <definedName name="백색페인트">[7]예측단가간지!$D$21</definedName>
    <definedName name="보오링그라우팅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보정계수1">#REF!</definedName>
    <definedName name="보정계수2">#REF!</definedName>
    <definedName name="보정계수3">#REF!</definedName>
    <definedName name="보조">[4]상세!$G$27</definedName>
    <definedName name="보통공종">#REF!</definedName>
    <definedName name="보통인부">'[3]1.인건비'!$H$12</definedName>
    <definedName name="복잡공종">#REF!</definedName>
    <definedName name="부대원본" hidden="1">{#N/A,#N/A,FALSE,"토공2"}</definedName>
    <definedName name="부산주경기장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분야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분야별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분야별공사비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분양별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비닐전화선">'[3]2.재료비'!#REF!</definedName>
    <definedName name="뿌로마이드">'[3]2.재료비'!#REF!</definedName>
    <definedName name="ㅅㅅ" hidden="1">#REF!</definedName>
    <definedName name="ㅅㅅㅆㅆㅆ" hidden="1">{#N/A,#N/A,FALSE,"표지"}</definedName>
    <definedName name="사정">[5]내역서!#REF!</definedName>
    <definedName name="사후환경조사">[5]내역서!#REF!</definedName>
    <definedName name="산업">[5]내역서!#REF!</definedName>
    <definedName name="삼우설비" hidden="1">#REF!</definedName>
    <definedName name="선택">#REF!</definedName>
    <definedName name="설" hidden="1">#REF!</definedName>
    <definedName name="설계규모">#REF!</definedName>
    <definedName name="설변사유" hidden="1">{#N/A,#N/A,TRUE,"1";#N/A,#N/A,TRUE,"2";#N/A,#N/A,TRUE,"3";#N/A,#N/A,TRUE,"4";#N/A,#N/A,TRUE,"5";#N/A,#N/A,TRUE,"6";#N/A,#N/A,TRUE,"7"}</definedName>
    <definedName name="섹션오일페이퍼">'[3]2.재료비'!#REF!</definedName>
    <definedName name="소음진동">[5]내역서!#REF!</definedName>
    <definedName name="수리수문">[5]내역서!#REF!</definedName>
    <definedName name="수질">[5]내역서!#REF!</definedName>
    <definedName name="수질측정">[5]내역서!#REF!</definedName>
    <definedName name="순공사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순공사비집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실행적용임금">#REF!</definedName>
    <definedName name="심도조사기계손료">'[3]12.보오링'!#REF!</definedName>
    <definedName name="ㅇㄹㄹ" hidden="1">#REF!</definedName>
    <definedName name="ㅇ라ㅓㅏㅗㄹ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ㅇㅇㅇ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아ㅏㅓ랜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아ㅏㅓㅗㄹ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악취">[5]내역서!#REF!</definedName>
    <definedName name="어ㅓㅓㅇ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어ㅘㄴ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예정공정표4월분" hidden="1">{#N/A,#N/A,TRUE,"1";#N/A,#N/A,TRUE,"2";#N/A,#N/A,TRUE,"3";#N/A,#N/A,TRUE,"4";#N/A,#N/A,TRUE,"5";#N/A,#N/A,TRUE,"6";#N/A,#N/A,TRUE,"7"}</definedName>
    <definedName name="오배수" hidden="1">{#N/A,#N/A,TRUE,"천상그린44PY"}</definedName>
    <definedName name="오배수입상" hidden="1">{#N/A,#N/A,TRUE,"천상그린44PY"}</definedName>
    <definedName name="오수맨홀수량2">#REF!</definedName>
    <definedName name="오수맨홀집계">#REF!</definedName>
    <definedName name="옥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외주의뢰1" hidden="1">#REF!</definedName>
    <definedName name="요약문">[5]내역서!#REF!</definedName>
    <definedName name="용역개요">#REF!</definedName>
    <definedName name="원가계간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원가계산19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원각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원기기ㅣㅇ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위락경관">[5]내역서!#REF!</definedName>
    <definedName name="위생공중보건">[5]내역서!#REF!</definedName>
    <definedName name="유관순">#REF!</definedName>
    <definedName name="육상동식물">[5]내역서!#REF!</definedName>
    <definedName name="육수동식물">[5]내역서!#REF!</definedName>
    <definedName name="이순신">#REF!</definedName>
    <definedName name="이율곡">#REF!</definedName>
    <definedName name="인구">[5]내역서!#REF!</definedName>
    <definedName name="인월수">#REF!</definedName>
    <definedName name="인천지검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일" hidden="1">#REF!</definedName>
    <definedName name="일수">#REF!</definedName>
    <definedName name="일위">#REF!</definedName>
    <definedName name="일조장해">[5]내역서!#REF!</definedName>
    <definedName name="잉크">[7]예측단가간지!$D$20</definedName>
    <definedName name="자동차OD">[8]현장조사!$J$25</definedName>
    <definedName name="자재단가근거" hidden="1">#REF!</definedName>
    <definedName name="작은금액인월수_X2">#REF!</definedName>
    <definedName name="저감방안수립">[5]내역서!#REF!</definedName>
    <definedName name="적용임금">#REF!</definedName>
    <definedName name="전기" hidden="1">#REF!</definedName>
    <definedName name="전기공사" hidden="1">#REF!</definedName>
    <definedName name="전파장해">[5]내역서!#REF!</definedName>
    <definedName name="제조3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종합청사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종합평가">[5]내역서!#REF!</definedName>
    <definedName name="주거">[5]내역서!#REF!</definedName>
    <definedName name="주민의견수렴">[5]내역서!#REF!</definedName>
    <definedName name="중급">[4]상세!$G$25</definedName>
    <definedName name="중급기능사">'[3]1.인건비'!$C$12</definedName>
    <definedName name="중급기술자">'[3]1.인건비'!$C$9</definedName>
    <definedName name="지구단위">#REF!</definedName>
    <definedName name="초급">[4]상세!$G$26</definedName>
    <definedName name="초급엔지니어링">#REF!</definedName>
    <definedName name="총공" hidden="1">{#N/A,#N/A,FALSE,"운반시간"}</definedName>
    <definedName name="최대값">#REF!</definedName>
    <definedName name="최소값">#REF!</definedName>
    <definedName name="코딩">[8]현장조사!$J$51</definedName>
    <definedName name="토목설계" hidden="1">{#N/A,#N/A,FALSE,"골재소요량";#N/A,#N/A,FALSE,"골재소요량"}</definedName>
    <definedName name="토양">[5]내역서!#REF!</definedName>
    <definedName name="토적표" hidden="1">#REF!</definedName>
    <definedName name="토지이용">[5]내역서!#REF!</definedName>
    <definedName name="특급">[4]상세!$G$23</definedName>
    <definedName name="특별인부">'[3]1.인건비'!$H$11</definedName>
    <definedName name="파카손료">'[3]18.공내수압탄성자연'!#REF!</definedName>
    <definedName name="평균">#REF!</definedName>
    <definedName name="폐기물">[5]내역서!#REF!</definedName>
    <definedName name="표지2" hidden="1">{#N/A,#N/A,FALSE,"단가표지"}</definedName>
    <definedName name="품_______명">#REF!</definedName>
    <definedName name="ㅎㅎㅎㅇ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하도사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하동사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하수도2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한전" hidden="1">#REF!</definedName>
    <definedName name="합계">#REF!</definedName>
    <definedName name="항목1">#REF!</definedName>
    <definedName name="항목2">#REF!</definedName>
    <definedName name="항목3">#REF!</definedName>
    <definedName name="항목4">#REF!</definedName>
    <definedName name="항목5">#REF!</definedName>
    <definedName name="항목6">#REF!</definedName>
    <definedName name="허균">#REF!</definedName>
    <definedName name="현장정착액">'[3]2.재료비'!#REF!</definedName>
    <definedName name="환경개요">#REF!</definedName>
    <definedName name="환경규모">#REF!</definedName>
    <definedName name="횟수">#REF!</definedName>
    <definedName name="ㅏㅏㅏ갸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ㅏㅏㅏ데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ㅏㅏㅣ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ㅑㅑㅑ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ㅓ난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ㅓㅓ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ㅓㅓㅏ니ㅣㅇ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ㅓㅓㅓㄴ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ㅗ마ㅓ리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ㅗㅗㅗ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ㅛㅛㅛㅛ" hidden="1">#REF!</definedName>
    <definedName name="ㅜ" hidden="1">#REF!</definedName>
    <definedName name="ㅣㅏ아ㅓㄴ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ㅣㅣㅣ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ㅣㅣㅣ노원문화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E35" i="16" l="1"/>
  <c r="I207" i="10"/>
  <c r="E42" i="16" l="1"/>
  <c r="F8" i="5" l="1"/>
  <c r="F7" i="5"/>
  <c r="F6" i="5"/>
  <c r="F5" i="5"/>
  <c r="F4" i="5"/>
  <c r="O29" i="11"/>
  <c r="O55" i="11"/>
  <c r="O79" i="11"/>
  <c r="O105" i="11"/>
  <c r="O131" i="11"/>
  <c r="O156" i="11"/>
  <c r="AE95" i="10"/>
  <c r="O207" i="10"/>
  <c r="AE429" i="9"/>
  <c r="AE420" i="9"/>
  <c r="AE113" i="9"/>
  <c r="AE20" i="9"/>
  <c r="AE15" i="9"/>
  <c r="H5" i="9"/>
  <c r="M5" i="9"/>
  <c r="O6" i="9"/>
  <c r="H9" i="9"/>
  <c r="M9" i="9"/>
  <c r="O10" i="9"/>
  <c r="O15" i="9"/>
  <c r="O20" i="9"/>
  <c r="K23" i="9"/>
  <c r="L23" i="9" s="1"/>
  <c r="M23" i="9"/>
  <c r="N23" i="9" s="1"/>
  <c r="H24" i="9"/>
  <c r="M24" i="9"/>
  <c r="H25" i="9"/>
  <c r="M25" i="9"/>
  <c r="L26" i="9"/>
  <c r="N26" i="9"/>
  <c r="O27" i="9"/>
  <c r="H30" i="9"/>
  <c r="M30" i="9"/>
  <c r="O31" i="9"/>
  <c r="H34" i="9"/>
  <c r="M34" i="9"/>
  <c r="L35" i="9"/>
  <c r="N35" i="9"/>
  <c r="O36" i="9"/>
  <c r="K39" i="9"/>
  <c r="L39" i="9"/>
  <c r="M39" i="9"/>
  <c r="N39" i="9" s="1"/>
  <c r="K40" i="9"/>
  <c r="L40" i="9"/>
  <c r="M40" i="9"/>
  <c r="N40" i="9"/>
  <c r="K41" i="9"/>
  <c r="L41" i="9" s="1"/>
  <c r="M41" i="9"/>
  <c r="N41" i="9" s="1"/>
  <c r="K42" i="9"/>
  <c r="L42" i="9" s="1"/>
  <c r="M42" i="9"/>
  <c r="N42" i="9" s="1"/>
  <c r="L48" i="9"/>
  <c r="N48" i="9"/>
  <c r="H49" i="9"/>
  <c r="M49" i="9"/>
  <c r="H50" i="9"/>
  <c r="M50" i="9"/>
  <c r="H51" i="9"/>
  <c r="M51" i="9"/>
  <c r="H52" i="9"/>
  <c r="M52" i="9"/>
  <c r="H53" i="9"/>
  <c r="M53" i="9"/>
  <c r="H54" i="9"/>
  <c r="M54" i="9"/>
  <c r="L55" i="9"/>
  <c r="N55" i="9"/>
  <c r="O56" i="9"/>
  <c r="K59" i="9"/>
  <c r="L59" i="9" s="1"/>
  <c r="M59" i="9"/>
  <c r="N59" i="9" s="1"/>
  <c r="K60" i="9"/>
  <c r="L60" i="9" s="1"/>
  <c r="M60" i="9"/>
  <c r="N60" i="9" s="1"/>
  <c r="K61" i="9"/>
  <c r="L61" i="9" s="1"/>
  <c r="M61" i="9"/>
  <c r="N61" i="9"/>
  <c r="K62" i="9"/>
  <c r="L62" i="9" s="1"/>
  <c r="M62" i="9"/>
  <c r="N62" i="9" s="1"/>
  <c r="L68" i="9"/>
  <c r="N68" i="9"/>
  <c r="H69" i="9"/>
  <c r="M69" i="9"/>
  <c r="H70" i="9"/>
  <c r="M70" i="9"/>
  <c r="H71" i="9"/>
  <c r="M71" i="9"/>
  <c r="H72" i="9"/>
  <c r="M72" i="9"/>
  <c r="H73" i="9"/>
  <c r="M73" i="9"/>
  <c r="H74" i="9"/>
  <c r="M74" i="9"/>
  <c r="L75" i="9"/>
  <c r="N75" i="9"/>
  <c r="O76" i="9"/>
  <c r="K79" i="9"/>
  <c r="L79" i="9" s="1"/>
  <c r="M79" i="9"/>
  <c r="N79" i="9" s="1"/>
  <c r="H80" i="9"/>
  <c r="M80" i="9"/>
  <c r="L81" i="9"/>
  <c r="N81" i="9"/>
  <c r="O82" i="9"/>
  <c r="H85" i="9"/>
  <c r="M85" i="9"/>
  <c r="L86" i="9"/>
  <c r="N86" i="9"/>
  <c r="O87" i="9"/>
  <c r="K90" i="9"/>
  <c r="L90" i="9" s="1"/>
  <c r="M90" i="9"/>
  <c r="N90" i="9" s="1"/>
  <c r="K91" i="9"/>
  <c r="L91" i="9" s="1"/>
  <c r="M91" i="9"/>
  <c r="N91" i="9" s="1"/>
  <c r="K92" i="9"/>
  <c r="L92" i="9" s="1"/>
  <c r="M92" i="9"/>
  <c r="N92" i="9"/>
  <c r="K93" i="9"/>
  <c r="L93" i="9"/>
  <c r="M93" i="9"/>
  <c r="N93" i="9" s="1"/>
  <c r="H94" i="9"/>
  <c r="M94" i="9"/>
  <c r="H95" i="9"/>
  <c r="M95" i="9"/>
  <c r="L96" i="9"/>
  <c r="N96" i="9"/>
  <c r="O97" i="9"/>
  <c r="K100" i="9"/>
  <c r="L100" i="9" s="1"/>
  <c r="M100" i="9"/>
  <c r="N100" i="9" s="1"/>
  <c r="K101" i="9"/>
  <c r="L101" i="9" s="1"/>
  <c r="M101" i="9"/>
  <c r="N101" i="9" s="1"/>
  <c r="K102" i="9"/>
  <c r="L102" i="9"/>
  <c r="M102" i="9"/>
  <c r="N102" i="9" s="1"/>
  <c r="K103" i="9"/>
  <c r="L103" i="9" s="1"/>
  <c r="M103" i="9"/>
  <c r="N103" i="9"/>
  <c r="H104" i="9"/>
  <c r="M104" i="9"/>
  <c r="H105" i="9"/>
  <c r="M105" i="9"/>
  <c r="L106" i="9"/>
  <c r="N106" i="9"/>
  <c r="O107" i="9"/>
  <c r="K110" i="9"/>
  <c r="L110" i="9"/>
  <c r="M110" i="9"/>
  <c r="N110" i="9" s="1"/>
  <c r="K111" i="9"/>
  <c r="L111" i="9" s="1"/>
  <c r="M111" i="9"/>
  <c r="N111" i="9" s="1"/>
  <c r="K112" i="9"/>
  <c r="L112" i="9" s="1"/>
  <c r="M112" i="9"/>
  <c r="N112" i="9"/>
  <c r="O113" i="9"/>
  <c r="K116" i="9"/>
  <c r="L116" i="9" s="1"/>
  <c r="M116" i="9"/>
  <c r="N116" i="9" s="1"/>
  <c r="K117" i="9"/>
  <c r="L117" i="9" s="1"/>
  <c r="M117" i="9"/>
  <c r="N117" i="9" s="1"/>
  <c r="L118" i="9"/>
  <c r="N118" i="9"/>
  <c r="L119" i="9"/>
  <c r="N119" i="9"/>
  <c r="H120" i="9"/>
  <c r="M120" i="9"/>
  <c r="H121" i="9"/>
  <c r="M121" i="9"/>
  <c r="L122" i="9"/>
  <c r="N122" i="9"/>
  <c r="O123" i="9"/>
  <c r="K126" i="9"/>
  <c r="L126" i="9"/>
  <c r="M126" i="9"/>
  <c r="N126" i="9" s="1"/>
  <c r="K127" i="9"/>
  <c r="L127" i="9" s="1"/>
  <c r="M127" i="9"/>
  <c r="N127" i="9"/>
  <c r="L128" i="9"/>
  <c r="N128" i="9"/>
  <c r="L129" i="9"/>
  <c r="N129" i="9"/>
  <c r="H130" i="9"/>
  <c r="M130" i="9"/>
  <c r="H131" i="9"/>
  <c r="M131" i="9"/>
  <c r="L132" i="9"/>
  <c r="N132" i="9"/>
  <c r="O133" i="9"/>
  <c r="K136" i="9"/>
  <c r="L136" i="9"/>
  <c r="M136" i="9"/>
  <c r="N136" i="9" s="1"/>
  <c r="K137" i="9"/>
  <c r="L137" i="9"/>
  <c r="M137" i="9"/>
  <c r="N137" i="9" s="1"/>
  <c r="L138" i="9"/>
  <c r="N138" i="9"/>
  <c r="L139" i="9"/>
  <c r="N139" i="9"/>
  <c r="H140" i="9"/>
  <c r="M140" i="9"/>
  <c r="H141" i="9"/>
  <c r="M141" i="9"/>
  <c r="L142" i="9"/>
  <c r="N142" i="9"/>
  <c r="O143" i="9"/>
  <c r="K146" i="9"/>
  <c r="L146" i="9" s="1"/>
  <c r="M146" i="9"/>
  <c r="N146" i="9"/>
  <c r="K147" i="9"/>
  <c r="L147" i="9" s="1"/>
  <c r="M147" i="9"/>
  <c r="N147" i="9" s="1"/>
  <c r="L148" i="9"/>
  <c r="N148" i="9"/>
  <c r="L149" i="9"/>
  <c r="N149" i="9"/>
  <c r="H150" i="9"/>
  <c r="M150" i="9"/>
  <c r="H151" i="9"/>
  <c r="M151" i="9"/>
  <c r="L152" i="9"/>
  <c r="N152" i="9"/>
  <c r="O153" i="9"/>
  <c r="K156" i="9"/>
  <c r="L156" i="9"/>
  <c r="M156" i="9"/>
  <c r="N156" i="9" s="1"/>
  <c r="K157" i="9"/>
  <c r="L157" i="9" s="1"/>
  <c r="M157" i="9"/>
  <c r="N157" i="9" s="1"/>
  <c r="L158" i="9"/>
  <c r="N158" i="9"/>
  <c r="L159" i="9"/>
  <c r="N159" i="9"/>
  <c r="H160" i="9"/>
  <c r="M160" i="9"/>
  <c r="H161" i="9"/>
  <c r="M161" i="9"/>
  <c r="L162" i="9"/>
  <c r="N162" i="9"/>
  <c r="O163" i="9"/>
  <c r="K166" i="9"/>
  <c r="L166" i="9" s="1"/>
  <c r="M166" i="9"/>
  <c r="N166" i="9"/>
  <c r="K167" i="9"/>
  <c r="L167" i="9" s="1"/>
  <c r="M167" i="9"/>
  <c r="N167" i="9" s="1"/>
  <c r="L168" i="9"/>
  <c r="N168" i="9"/>
  <c r="L169" i="9"/>
  <c r="N169" i="9"/>
  <c r="H170" i="9"/>
  <c r="M170" i="9"/>
  <c r="H171" i="9"/>
  <c r="M171" i="9"/>
  <c r="L172" i="9"/>
  <c r="N172" i="9"/>
  <c r="O173" i="9"/>
  <c r="K176" i="9"/>
  <c r="L176" i="9"/>
  <c r="M176" i="9"/>
  <c r="N176" i="9" s="1"/>
  <c r="K177" i="9"/>
  <c r="L177" i="9" s="1"/>
  <c r="M177" i="9"/>
  <c r="N177" i="9" s="1"/>
  <c r="L178" i="9"/>
  <c r="N178" i="9"/>
  <c r="L179" i="9"/>
  <c r="N179" i="9"/>
  <c r="H180" i="9"/>
  <c r="M180" i="9"/>
  <c r="H181" i="9"/>
  <c r="M181" i="9"/>
  <c r="L182" i="9"/>
  <c r="N182" i="9"/>
  <c r="O183" i="9"/>
  <c r="K186" i="9"/>
  <c r="L186" i="9"/>
  <c r="M186" i="9"/>
  <c r="N186" i="9" s="1"/>
  <c r="K187" i="9"/>
  <c r="L187" i="9" s="1"/>
  <c r="M187" i="9"/>
  <c r="N187" i="9" s="1"/>
  <c r="L188" i="9"/>
  <c r="N188" i="9"/>
  <c r="L189" i="9"/>
  <c r="N189" i="9"/>
  <c r="H190" i="9"/>
  <c r="M190" i="9"/>
  <c r="H191" i="9"/>
  <c r="M191" i="9"/>
  <c r="L192" i="9"/>
  <c r="N192" i="9"/>
  <c r="O193" i="9"/>
  <c r="K196" i="9"/>
  <c r="L196" i="9" s="1"/>
  <c r="M196" i="9"/>
  <c r="N196" i="9" s="1"/>
  <c r="K197" i="9"/>
  <c r="L197" i="9" s="1"/>
  <c r="M197" i="9"/>
  <c r="N197" i="9"/>
  <c r="L198" i="9"/>
  <c r="N198" i="9"/>
  <c r="H199" i="9"/>
  <c r="M199" i="9"/>
  <c r="L200" i="9"/>
  <c r="N200" i="9"/>
  <c r="O201" i="9"/>
  <c r="K204" i="9"/>
  <c r="L204" i="9" s="1"/>
  <c r="M204" i="9"/>
  <c r="N204" i="9" s="1"/>
  <c r="K205" i="9"/>
  <c r="L205" i="9" s="1"/>
  <c r="M205" i="9"/>
  <c r="N205" i="9" s="1"/>
  <c r="L206" i="9"/>
  <c r="N206" i="9"/>
  <c r="H207" i="9"/>
  <c r="M207" i="9"/>
  <c r="L208" i="9"/>
  <c r="N208" i="9"/>
  <c r="O209" i="9"/>
  <c r="K212" i="9"/>
  <c r="L212" i="9" s="1"/>
  <c r="M212" i="9"/>
  <c r="N212" i="9" s="1"/>
  <c r="K213" i="9"/>
  <c r="L213" i="9" s="1"/>
  <c r="M213" i="9"/>
  <c r="N213" i="9"/>
  <c r="L214" i="9"/>
  <c r="N214" i="9"/>
  <c r="H215" i="9"/>
  <c r="M215" i="9"/>
  <c r="L216" i="9"/>
  <c r="N216" i="9"/>
  <c r="O217" i="9"/>
  <c r="K220" i="9"/>
  <c r="L220" i="9" s="1"/>
  <c r="M220" i="9"/>
  <c r="N220" i="9" s="1"/>
  <c r="K221" i="9"/>
  <c r="L221" i="9" s="1"/>
  <c r="M221" i="9"/>
  <c r="N221" i="9" s="1"/>
  <c r="L222" i="9"/>
  <c r="N222" i="9"/>
  <c r="H223" i="9"/>
  <c r="M223" i="9"/>
  <c r="L224" i="9"/>
  <c r="N224" i="9"/>
  <c r="O225" i="9"/>
  <c r="K228" i="9"/>
  <c r="L228" i="9" s="1"/>
  <c r="M228" i="9"/>
  <c r="N228" i="9" s="1"/>
  <c r="K229" i="9"/>
  <c r="L229" i="9" s="1"/>
  <c r="M229" i="9"/>
  <c r="N229" i="9" s="1"/>
  <c r="L230" i="9"/>
  <c r="N230" i="9"/>
  <c r="H231" i="9"/>
  <c r="M231" i="9"/>
  <c r="L232" i="9"/>
  <c r="N232" i="9"/>
  <c r="O233" i="9"/>
  <c r="K236" i="9"/>
  <c r="L236" i="9" s="1"/>
  <c r="M236" i="9"/>
  <c r="N236" i="9" s="1"/>
  <c r="K237" i="9"/>
  <c r="L237" i="9"/>
  <c r="M237" i="9"/>
  <c r="N237" i="9" s="1"/>
  <c r="L238" i="9"/>
  <c r="N238" i="9"/>
  <c r="H239" i="9"/>
  <c r="M239" i="9"/>
  <c r="L240" i="9"/>
  <c r="N240" i="9"/>
  <c r="O241" i="9"/>
  <c r="K244" i="9"/>
  <c r="L244" i="9" s="1"/>
  <c r="M244" i="9"/>
  <c r="N244" i="9" s="1"/>
  <c r="K245" i="9"/>
  <c r="L245" i="9" s="1"/>
  <c r="M245" i="9"/>
  <c r="N245" i="9"/>
  <c r="L246" i="9"/>
  <c r="N246" i="9"/>
  <c r="H247" i="9"/>
  <c r="M247" i="9"/>
  <c r="L248" i="9"/>
  <c r="N248" i="9"/>
  <c r="O249" i="9"/>
  <c r="K252" i="9"/>
  <c r="L252" i="9" s="1"/>
  <c r="M252" i="9"/>
  <c r="N252" i="9"/>
  <c r="H253" i="9"/>
  <c r="M253" i="9"/>
  <c r="H254" i="9"/>
  <c r="M254" i="9"/>
  <c r="L255" i="9"/>
  <c r="N255" i="9"/>
  <c r="O256" i="9"/>
  <c r="K259" i="9"/>
  <c r="L259" i="9"/>
  <c r="M259" i="9"/>
  <c r="N259" i="9" s="1"/>
  <c r="H260" i="9"/>
  <c r="M260" i="9"/>
  <c r="H261" i="9"/>
  <c r="M261" i="9"/>
  <c r="L262" i="9"/>
  <c r="N262" i="9"/>
  <c r="O263" i="9"/>
  <c r="K266" i="9"/>
  <c r="L266" i="9" s="1"/>
  <c r="M266" i="9"/>
  <c r="N266" i="9" s="1"/>
  <c r="H267" i="9"/>
  <c r="M267" i="9"/>
  <c r="H268" i="9"/>
  <c r="M268" i="9"/>
  <c r="L269" i="9"/>
  <c r="N269" i="9"/>
  <c r="O270" i="9"/>
  <c r="K273" i="9"/>
  <c r="L273" i="9"/>
  <c r="M273" i="9"/>
  <c r="N273" i="9" s="1"/>
  <c r="H274" i="9"/>
  <c r="M274" i="9"/>
  <c r="L275" i="9"/>
  <c r="N275" i="9"/>
  <c r="O276" i="9"/>
  <c r="K279" i="9"/>
  <c r="L279" i="9" s="1"/>
  <c r="M279" i="9"/>
  <c r="N279" i="9" s="1"/>
  <c r="H280" i="9"/>
  <c r="M280" i="9"/>
  <c r="L281" i="9"/>
  <c r="N281" i="9"/>
  <c r="O282" i="9"/>
  <c r="K285" i="9"/>
  <c r="L285" i="9" s="1"/>
  <c r="M285" i="9"/>
  <c r="N285" i="9" s="1"/>
  <c r="H286" i="9"/>
  <c r="M286" i="9"/>
  <c r="L287" i="9"/>
  <c r="N287" i="9"/>
  <c r="O288" i="9"/>
  <c r="K291" i="9"/>
  <c r="L291" i="9"/>
  <c r="M291" i="9"/>
  <c r="N291" i="9" s="1"/>
  <c r="H292" i="9"/>
  <c r="M292" i="9"/>
  <c r="L293" i="9"/>
  <c r="N293" i="9"/>
  <c r="O294" i="9"/>
  <c r="K297" i="9"/>
  <c r="L297" i="9" s="1"/>
  <c r="M297" i="9"/>
  <c r="N297" i="9"/>
  <c r="H298" i="9"/>
  <c r="M298" i="9"/>
  <c r="L299" i="9"/>
  <c r="N299" i="9"/>
  <c r="O300" i="9"/>
  <c r="K303" i="9"/>
  <c r="L303" i="9"/>
  <c r="M303" i="9"/>
  <c r="N303" i="9" s="1"/>
  <c r="K304" i="9"/>
  <c r="L304" i="9" s="1"/>
  <c r="M304" i="9"/>
  <c r="N304" i="9"/>
  <c r="K305" i="9"/>
  <c r="L305" i="9" s="1"/>
  <c r="M305" i="9"/>
  <c r="N305" i="9"/>
  <c r="K306" i="9"/>
  <c r="L306" i="9" s="1"/>
  <c r="M306" i="9"/>
  <c r="N306" i="9" s="1"/>
  <c r="K307" i="9"/>
  <c r="L307" i="9" s="1"/>
  <c r="M307" i="9"/>
  <c r="N307" i="9" s="1"/>
  <c r="H308" i="9"/>
  <c r="M308" i="9"/>
  <c r="L309" i="9"/>
  <c r="N309" i="9"/>
  <c r="O310" i="9"/>
  <c r="K313" i="9"/>
  <c r="L313" i="9"/>
  <c r="M313" i="9"/>
  <c r="N313" i="9"/>
  <c r="K314" i="9"/>
  <c r="L314" i="9" s="1"/>
  <c r="M314" i="9"/>
  <c r="N314" i="9" s="1"/>
  <c r="K315" i="9"/>
  <c r="L315" i="9"/>
  <c r="M315" i="9"/>
  <c r="N315" i="9"/>
  <c r="K316" i="9"/>
  <c r="L316" i="9"/>
  <c r="M316" i="9"/>
  <c r="N316" i="9" s="1"/>
  <c r="K317" i="9"/>
  <c r="L317" i="9" s="1"/>
  <c r="M317" i="9"/>
  <c r="N317" i="9" s="1"/>
  <c r="H318" i="9"/>
  <c r="M318" i="9"/>
  <c r="L319" i="9"/>
  <c r="N319" i="9"/>
  <c r="O320" i="9"/>
  <c r="K323" i="9"/>
  <c r="L323" i="9" s="1"/>
  <c r="M323" i="9"/>
  <c r="N323" i="9"/>
  <c r="K324" i="9"/>
  <c r="L324" i="9"/>
  <c r="M324" i="9"/>
  <c r="N324" i="9" s="1"/>
  <c r="K325" i="9"/>
  <c r="L325" i="9" s="1"/>
  <c r="M325" i="9"/>
  <c r="N325" i="9" s="1"/>
  <c r="K326" i="9"/>
  <c r="L326" i="9" s="1"/>
  <c r="M326" i="9"/>
  <c r="N326" i="9" s="1"/>
  <c r="K327" i="9"/>
  <c r="L327" i="9" s="1"/>
  <c r="M327" i="9"/>
  <c r="N327" i="9" s="1"/>
  <c r="H328" i="9"/>
  <c r="M328" i="9"/>
  <c r="L329" i="9"/>
  <c r="N329" i="9"/>
  <c r="O330" i="9"/>
  <c r="K333" i="9"/>
  <c r="L333" i="9" s="1"/>
  <c r="M333" i="9"/>
  <c r="N333" i="9"/>
  <c r="K334" i="9"/>
  <c r="L334" i="9" s="1"/>
  <c r="M334" i="9"/>
  <c r="N334" i="9"/>
  <c r="K335" i="9"/>
  <c r="L335" i="9" s="1"/>
  <c r="M335" i="9"/>
  <c r="N335" i="9" s="1"/>
  <c r="K336" i="9"/>
  <c r="L336" i="9"/>
  <c r="M336" i="9"/>
  <c r="N336" i="9" s="1"/>
  <c r="K337" i="9"/>
  <c r="L337" i="9"/>
  <c r="M337" i="9"/>
  <c r="N337" i="9"/>
  <c r="H338" i="9"/>
  <c r="M338" i="9"/>
  <c r="L339" i="9"/>
  <c r="N339" i="9"/>
  <c r="O340" i="9"/>
  <c r="K343" i="9"/>
  <c r="L343" i="9" s="1"/>
  <c r="M343" i="9"/>
  <c r="N343" i="9" s="1"/>
  <c r="H344" i="9"/>
  <c r="M344" i="9"/>
  <c r="L345" i="9"/>
  <c r="N345" i="9"/>
  <c r="O346" i="9"/>
  <c r="K349" i="9"/>
  <c r="L349" i="9"/>
  <c r="M349" i="9"/>
  <c r="N349" i="9"/>
  <c r="H350" i="9"/>
  <c r="M350" i="9"/>
  <c r="L351" i="9"/>
  <c r="N351" i="9"/>
  <c r="O352" i="9"/>
  <c r="K355" i="9"/>
  <c r="L355" i="9" s="1"/>
  <c r="M355" i="9"/>
  <c r="N355" i="9" s="1"/>
  <c r="H356" i="9"/>
  <c r="M356" i="9"/>
  <c r="L357" i="9"/>
  <c r="N357" i="9"/>
  <c r="O358" i="9"/>
  <c r="K361" i="9"/>
  <c r="L361" i="9"/>
  <c r="M361" i="9"/>
  <c r="N361" i="9" s="1"/>
  <c r="H362" i="9"/>
  <c r="M362" i="9"/>
  <c r="L363" i="9"/>
  <c r="N363" i="9"/>
  <c r="O364" i="9"/>
  <c r="K367" i="9"/>
  <c r="L367" i="9" s="1"/>
  <c r="M367" i="9"/>
  <c r="N367" i="9" s="1"/>
  <c r="H368" i="9"/>
  <c r="M368" i="9"/>
  <c r="L369" i="9"/>
  <c r="N369" i="9"/>
  <c r="O370" i="9"/>
  <c r="K373" i="9"/>
  <c r="L373" i="9"/>
  <c r="M373" i="9"/>
  <c r="N373" i="9" s="1"/>
  <c r="H374" i="9"/>
  <c r="M374" i="9"/>
  <c r="L375" i="9"/>
  <c r="N375" i="9"/>
  <c r="O376" i="9"/>
  <c r="K379" i="9"/>
  <c r="L379" i="9" s="1"/>
  <c r="M379" i="9"/>
  <c r="N379" i="9" s="1"/>
  <c r="H380" i="9"/>
  <c r="M380" i="9"/>
  <c r="L381" i="9"/>
  <c r="N381" i="9"/>
  <c r="O382" i="9"/>
  <c r="H385" i="9"/>
  <c r="M385" i="9"/>
  <c r="L386" i="9"/>
  <c r="N386" i="9"/>
  <c r="O387" i="9"/>
  <c r="K390" i="9"/>
  <c r="L390" i="9" s="1"/>
  <c r="M390" i="9"/>
  <c r="N390" i="9" s="1"/>
  <c r="H391" i="9"/>
  <c r="M391" i="9"/>
  <c r="L392" i="9"/>
  <c r="N392" i="9"/>
  <c r="O393" i="9"/>
  <c r="K396" i="9"/>
  <c r="L396" i="9"/>
  <c r="M396" i="9"/>
  <c r="N396" i="9" s="1"/>
  <c r="H397" i="9"/>
  <c r="M397" i="9"/>
  <c r="L398" i="9"/>
  <c r="N398" i="9"/>
  <c r="O399" i="9"/>
  <c r="K402" i="9"/>
  <c r="L402" i="9" s="1"/>
  <c r="M402" i="9"/>
  <c r="N402" i="9" s="1"/>
  <c r="H403" i="9"/>
  <c r="M403" i="9"/>
  <c r="L404" i="9"/>
  <c r="N404" i="9"/>
  <c r="O405" i="9"/>
  <c r="K408" i="9"/>
  <c r="L408" i="9"/>
  <c r="M408" i="9"/>
  <c r="N408" i="9" s="1"/>
  <c r="H409" i="9"/>
  <c r="M409" i="9"/>
  <c r="L410" i="9"/>
  <c r="N410" i="9"/>
  <c r="O411" i="9"/>
  <c r="K414" i="9"/>
  <c r="L414" i="9" s="1"/>
  <c r="M414" i="9"/>
  <c r="N414" i="9" s="1"/>
  <c r="K415" i="9"/>
  <c r="L415" i="9" s="1"/>
  <c r="M415" i="9"/>
  <c r="N415" i="9" s="1"/>
  <c r="K416" i="9"/>
  <c r="L416" i="9" s="1"/>
  <c r="M416" i="9"/>
  <c r="N416" i="9" s="1"/>
  <c r="K417" i="9"/>
  <c r="L417" i="9" s="1"/>
  <c r="M417" i="9"/>
  <c r="N417" i="9" s="1"/>
  <c r="K418" i="9"/>
  <c r="L418" i="9" s="1"/>
  <c r="M418" i="9"/>
  <c r="N418" i="9" s="1"/>
  <c r="K419" i="9"/>
  <c r="L419" i="9" s="1"/>
  <c r="M419" i="9"/>
  <c r="N419" i="9" s="1"/>
  <c r="O420" i="9"/>
  <c r="K423" i="9"/>
  <c r="L423" i="9" s="1"/>
  <c r="M423" i="9"/>
  <c r="N423" i="9" s="1"/>
  <c r="K424" i="9"/>
  <c r="L424" i="9" s="1"/>
  <c r="M424" i="9"/>
  <c r="N424" i="9" s="1"/>
  <c r="K425" i="9"/>
  <c r="L425" i="9"/>
  <c r="M425" i="9"/>
  <c r="N425" i="9" s="1"/>
  <c r="K426" i="9"/>
  <c r="L426" i="9" s="1"/>
  <c r="M426" i="9"/>
  <c r="N426" i="9" s="1"/>
  <c r="K427" i="9"/>
  <c r="L427" i="9" s="1"/>
  <c r="M427" i="9"/>
  <c r="N427" i="9"/>
  <c r="K428" i="9"/>
  <c r="L428" i="9" s="1"/>
  <c r="M428" i="9"/>
  <c r="N428" i="9"/>
  <c r="O429" i="9"/>
  <c r="K432" i="9"/>
  <c r="L432" i="9" s="1"/>
  <c r="M432" i="9"/>
  <c r="N432" i="9"/>
  <c r="H433" i="9"/>
  <c r="M433" i="9"/>
  <c r="L434" i="9"/>
  <c r="N434" i="9"/>
  <c r="O435" i="9"/>
  <c r="K438" i="9"/>
  <c r="L438" i="9" s="1"/>
  <c r="M438" i="9"/>
  <c r="N438" i="9"/>
  <c r="K439" i="9"/>
  <c r="L439" i="9" s="1"/>
  <c r="M439" i="9"/>
  <c r="N439" i="9"/>
  <c r="L440" i="9"/>
  <c r="N440" i="9"/>
  <c r="H441" i="9"/>
  <c r="M441" i="9"/>
  <c r="L442" i="9"/>
  <c r="N442" i="9"/>
  <c r="O443" i="9"/>
  <c r="K446" i="9"/>
  <c r="L446" i="9" s="1"/>
  <c r="M446" i="9"/>
  <c r="N446" i="9" s="1"/>
  <c r="K447" i="9"/>
  <c r="L447" i="9" s="1"/>
  <c r="M447" i="9"/>
  <c r="N447" i="9" s="1"/>
  <c r="L448" i="9"/>
  <c r="N448" i="9"/>
  <c r="H449" i="9"/>
  <c r="M449" i="9"/>
  <c r="L450" i="9"/>
  <c r="N450" i="9"/>
  <c r="O451" i="9"/>
  <c r="K454" i="9"/>
  <c r="L454" i="9" s="1"/>
  <c r="M454" i="9"/>
  <c r="N454" i="9" s="1"/>
  <c r="K455" i="9"/>
  <c r="L455" i="9" s="1"/>
  <c r="M455" i="9"/>
  <c r="N455" i="9"/>
  <c r="L456" i="9"/>
  <c r="N456" i="9"/>
  <c r="H457" i="9"/>
  <c r="M457" i="9"/>
  <c r="L458" i="9"/>
  <c r="N458" i="9"/>
  <c r="O459" i="9"/>
  <c r="K462" i="9"/>
  <c r="L462" i="9" s="1"/>
  <c r="M462" i="9"/>
  <c r="N462" i="9"/>
  <c r="K463" i="9"/>
  <c r="L463" i="9"/>
  <c r="M463" i="9"/>
  <c r="N463" i="9" s="1"/>
  <c r="L464" i="9"/>
  <c r="N464" i="9"/>
  <c r="H465" i="9"/>
  <c r="M465" i="9"/>
  <c r="L466" i="9"/>
  <c r="N466" i="9"/>
  <c r="O467" i="9"/>
  <c r="K470" i="9"/>
  <c r="L470" i="9" s="1"/>
  <c r="M470" i="9"/>
  <c r="N470" i="9"/>
  <c r="K471" i="9"/>
  <c r="L471" i="9"/>
  <c r="M471" i="9"/>
  <c r="N471" i="9"/>
  <c r="L472" i="9"/>
  <c r="N472" i="9"/>
  <c r="H473" i="9"/>
  <c r="M473" i="9"/>
  <c r="L474" i="9"/>
  <c r="N474" i="9"/>
  <c r="O475" i="9"/>
  <c r="K478" i="9"/>
  <c r="L478" i="9"/>
  <c r="M478" i="9"/>
  <c r="N478" i="9" s="1"/>
  <c r="K479" i="9"/>
  <c r="L479" i="9" s="1"/>
  <c r="M479" i="9"/>
  <c r="N479" i="9" s="1"/>
  <c r="L480" i="9"/>
  <c r="N480" i="9"/>
  <c r="H481" i="9"/>
  <c r="M481" i="9"/>
  <c r="L482" i="9"/>
  <c r="N482" i="9"/>
  <c r="O483" i="9"/>
  <c r="K486" i="9"/>
  <c r="L486" i="9" s="1"/>
  <c r="M486" i="9"/>
  <c r="N486" i="9" s="1"/>
  <c r="K487" i="9"/>
  <c r="L487" i="9" s="1"/>
  <c r="M487" i="9"/>
  <c r="N487" i="9"/>
  <c r="L488" i="9"/>
  <c r="N488" i="9"/>
  <c r="H489" i="9"/>
  <c r="M489" i="9"/>
  <c r="L490" i="9"/>
  <c r="N490" i="9"/>
  <c r="O491" i="9"/>
  <c r="K494" i="9"/>
  <c r="L494" i="9" s="1"/>
  <c r="M494" i="9"/>
  <c r="N494" i="9" s="1"/>
  <c r="K495" i="9"/>
  <c r="L495" i="9" s="1"/>
  <c r="M495" i="9"/>
  <c r="N495" i="9" s="1"/>
  <c r="L496" i="9"/>
  <c r="N496" i="9"/>
  <c r="H497" i="9"/>
  <c r="M497" i="9"/>
  <c r="L498" i="9"/>
  <c r="N498" i="9"/>
  <c r="O499" i="9"/>
  <c r="K502" i="9"/>
  <c r="L502" i="9" s="1"/>
  <c r="M502" i="9"/>
  <c r="N502" i="9" s="1"/>
  <c r="K503" i="9"/>
  <c r="L503" i="9"/>
  <c r="M503" i="9"/>
  <c r="N503" i="9"/>
  <c r="L504" i="9"/>
  <c r="N504" i="9"/>
  <c r="H505" i="9"/>
  <c r="M505" i="9"/>
  <c r="L506" i="9"/>
  <c r="N506" i="9"/>
  <c r="O507" i="9"/>
  <c r="K510" i="9"/>
  <c r="L510" i="9"/>
  <c r="M510" i="9"/>
  <c r="N510" i="9" s="1"/>
  <c r="K511" i="9"/>
  <c r="L511" i="9" s="1"/>
  <c r="M511" i="9"/>
  <c r="N511" i="9"/>
  <c r="L512" i="9"/>
  <c r="N512" i="9"/>
  <c r="H513" i="9"/>
  <c r="M513" i="9"/>
  <c r="L514" i="9"/>
  <c r="N514" i="9"/>
  <c r="O515" i="9"/>
  <c r="K518" i="9"/>
  <c r="L518" i="9" s="1"/>
  <c r="M518" i="9"/>
  <c r="N518" i="9" s="1"/>
  <c r="K519" i="9"/>
  <c r="L519" i="9"/>
  <c r="M519" i="9"/>
  <c r="N519" i="9" s="1"/>
  <c r="L520" i="9"/>
  <c r="N520" i="9"/>
  <c r="H521" i="9"/>
  <c r="M521" i="9"/>
  <c r="L522" i="9"/>
  <c r="N522" i="9"/>
  <c r="O523" i="9"/>
  <c r="K526" i="9"/>
  <c r="L526" i="9" s="1"/>
  <c r="M526" i="9"/>
  <c r="N526" i="9" s="1"/>
  <c r="K527" i="9"/>
  <c r="L527" i="9"/>
  <c r="M527" i="9"/>
  <c r="N527" i="9" s="1"/>
  <c r="L528" i="9"/>
  <c r="N528" i="9"/>
  <c r="H529" i="9"/>
  <c r="M529" i="9"/>
  <c r="L530" i="9"/>
  <c r="N530" i="9"/>
  <c r="O531" i="9"/>
  <c r="K534" i="9"/>
  <c r="L534" i="9" s="1"/>
  <c r="M534" i="9"/>
  <c r="N534" i="9" s="1"/>
  <c r="K535" i="9"/>
  <c r="L535" i="9" s="1"/>
  <c r="M535" i="9"/>
  <c r="N535" i="9" s="1"/>
  <c r="L536" i="9"/>
  <c r="N536" i="9"/>
  <c r="H537" i="9"/>
  <c r="M537" i="9"/>
  <c r="L538" i="9"/>
  <c r="N538" i="9"/>
  <c r="O539" i="9"/>
  <c r="K542" i="9"/>
  <c r="L542" i="9"/>
  <c r="M542" i="9"/>
  <c r="N542" i="9" s="1"/>
  <c r="K543" i="9"/>
  <c r="L543" i="9"/>
  <c r="M543" i="9"/>
  <c r="N543" i="9" s="1"/>
  <c r="L544" i="9"/>
  <c r="N544" i="9"/>
  <c r="H545" i="9"/>
  <c r="M545" i="9"/>
  <c r="L546" i="9"/>
  <c r="N546" i="9"/>
  <c r="O547" i="9"/>
  <c r="K550" i="9"/>
  <c r="L550" i="9" s="1"/>
  <c r="M550" i="9"/>
  <c r="N550" i="9"/>
  <c r="K551" i="9"/>
  <c r="L551" i="9" s="1"/>
  <c r="M551" i="9"/>
  <c r="N551" i="9" s="1"/>
  <c r="L552" i="9"/>
  <c r="N552" i="9"/>
  <c r="H553" i="9"/>
  <c r="M553" i="9"/>
  <c r="L554" i="9"/>
  <c r="N554" i="9"/>
  <c r="O555" i="9"/>
  <c r="K558" i="9"/>
  <c r="L558" i="9" s="1"/>
  <c r="M558" i="9"/>
  <c r="N558" i="9" s="1"/>
  <c r="K559" i="9"/>
  <c r="L559" i="9" s="1"/>
  <c r="M559" i="9"/>
  <c r="N559" i="9" s="1"/>
  <c r="L560" i="9"/>
  <c r="N560" i="9"/>
  <c r="H561" i="9"/>
  <c r="M561" i="9"/>
  <c r="L562" i="9"/>
  <c r="N562" i="9"/>
  <c r="O563" i="9"/>
  <c r="K566" i="9"/>
  <c r="L566" i="9" s="1"/>
  <c r="M566" i="9"/>
  <c r="N566" i="9"/>
  <c r="K567" i="9"/>
  <c r="L567" i="9"/>
  <c r="M567" i="9"/>
  <c r="N567" i="9"/>
  <c r="L568" i="9"/>
  <c r="N568" i="9"/>
  <c r="H569" i="9"/>
  <c r="M569" i="9"/>
  <c r="L570" i="9"/>
  <c r="N570" i="9"/>
  <c r="O571" i="9"/>
  <c r="K574" i="9"/>
  <c r="L574" i="9"/>
  <c r="M574" i="9"/>
  <c r="N574" i="9" s="1"/>
  <c r="K575" i="9"/>
  <c r="L575" i="9" s="1"/>
  <c r="M575" i="9"/>
  <c r="N575" i="9"/>
  <c r="L576" i="9"/>
  <c r="N576" i="9"/>
  <c r="H577" i="9"/>
  <c r="M577" i="9"/>
  <c r="L578" i="9"/>
  <c r="N578" i="9"/>
  <c r="O579" i="9"/>
  <c r="K582" i="9"/>
  <c r="L582" i="9" s="1"/>
  <c r="M582" i="9"/>
  <c r="N582" i="9" s="1"/>
  <c r="K583" i="9"/>
  <c r="L583" i="9" s="1"/>
  <c r="M583" i="9"/>
  <c r="N583" i="9"/>
  <c r="L584" i="9"/>
  <c r="N584" i="9"/>
  <c r="H585" i="9"/>
  <c r="M585" i="9"/>
  <c r="L586" i="9"/>
  <c r="N586" i="9"/>
  <c r="O587" i="9"/>
  <c r="K590" i="9"/>
  <c r="L590" i="9" s="1"/>
  <c r="M590" i="9"/>
  <c r="N590" i="9" s="1"/>
  <c r="K591" i="9"/>
  <c r="L591" i="9"/>
  <c r="M591" i="9"/>
  <c r="N591" i="9" s="1"/>
  <c r="L592" i="9"/>
  <c r="N592" i="9"/>
  <c r="H593" i="9"/>
  <c r="M593" i="9"/>
  <c r="L594" i="9"/>
  <c r="N594" i="9"/>
  <c r="O595" i="9"/>
  <c r="K598" i="9"/>
  <c r="L598" i="9" s="1"/>
  <c r="M598" i="9"/>
  <c r="N598" i="9"/>
  <c r="H599" i="9"/>
  <c r="M599" i="9"/>
  <c r="L600" i="9"/>
  <c r="N600" i="9"/>
  <c r="O601" i="9"/>
  <c r="K604" i="9"/>
  <c r="L604" i="9" s="1"/>
  <c r="M604" i="9"/>
  <c r="N604" i="9" s="1"/>
  <c r="H605" i="9"/>
  <c r="M605" i="9"/>
  <c r="L606" i="9"/>
  <c r="N606" i="9"/>
  <c r="O607" i="9"/>
  <c r="K610" i="9"/>
  <c r="L610" i="9" s="1"/>
  <c r="M610" i="9"/>
  <c r="N610" i="9" s="1"/>
  <c r="H611" i="9"/>
  <c r="M611" i="9"/>
  <c r="L612" i="9"/>
  <c r="N612" i="9"/>
  <c r="O613" i="9"/>
  <c r="K616" i="9"/>
  <c r="L616" i="9"/>
  <c r="M616" i="9"/>
  <c r="N616" i="9" s="1"/>
  <c r="H617" i="9"/>
  <c r="M617" i="9"/>
  <c r="L618" i="9"/>
  <c r="N618" i="9"/>
  <c r="O619" i="9"/>
  <c r="K622" i="9"/>
  <c r="L622" i="9" s="1"/>
  <c r="M622" i="9"/>
  <c r="N622" i="9" s="1"/>
  <c r="H623" i="9"/>
  <c r="M623" i="9"/>
  <c r="L624" i="9"/>
  <c r="N624" i="9"/>
  <c r="O625" i="9"/>
  <c r="K628" i="9"/>
  <c r="L628" i="9" s="1"/>
  <c r="M628" i="9"/>
  <c r="N628" i="9" s="1"/>
  <c r="H629" i="9"/>
  <c r="M629" i="9"/>
  <c r="L630" i="9"/>
  <c r="N630" i="9"/>
  <c r="O631" i="9"/>
  <c r="K634" i="9"/>
  <c r="L634" i="9" s="1"/>
  <c r="M634" i="9"/>
  <c r="N634" i="9"/>
  <c r="H635" i="9"/>
  <c r="M635" i="9"/>
  <c r="L636" i="9"/>
  <c r="N636" i="9"/>
  <c r="O637" i="9"/>
  <c r="K640" i="9"/>
  <c r="L640" i="9" s="1"/>
  <c r="M640" i="9"/>
  <c r="N640" i="9"/>
  <c r="H641" i="9"/>
  <c r="M641" i="9"/>
  <c r="L642" i="9"/>
  <c r="N642" i="9"/>
  <c r="O643" i="9"/>
  <c r="K646" i="9"/>
  <c r="L646" i="9"/>
  <c r="M646" i="9"/>
  <c r="N646" i="9" s="1"/>
  <c r="H647" i="9"/>
  <c r="M647" i="9"/>
  <c r="L648" i="9"/>
  <c r="N648" i="9"/>
  <c r="O649" i="9"/>
  <c r="K652" i="9"/>
  <c r="L652" i="9" s="1"/>
  <c r="M652" i="9"/>
  <c r="N652" i="9"/>
  <c r="H653" i="9"/>
  <c r="M653" i="9"/>
  <c r="L654" i="9"/>
  <c r="N654" i="9"/>
  <c r="O655" i="9"/>
  <c r="K658" i="9"/>
  <c r="L658" i="9" s="1"/>
  <c r="M658" i="9"/>
  <c r="N658" i="9"/>
  <c r="H659" i="9"/>
  <c r="M659" i="9"/>
  <c r="L660" i="9"/>
  <c r="N660" i="9"/>
  <c r="O661" i="9"/>
  <c r="K664" i="9"/>
  <c r="L664" i="9" s="1"/>
  <c r="M664" i="9"/>
  <c r="N664" i="9"/>
  <c r="H665" i="9"/>
  <c r="M665" i="9"/>
  <c r="L666" i="9"/>
  <c r="N666" i="9"/>
  <c r="O667" i="9"/>
  <c r="K670" i="9"/>
  <c r="L670" i="9"/>
  <c r="M670" i="9"/>
  <c r="N670" i="9" s="1"/>
  <c r="H671" i="9"/>
  <c r="M671" i="9"/>
  <c r="L672" i="9"/>
  <c r="N672" i="9"/>
  <c r="O673" i="9"/>
  <c r="K676" i="9"/>
  <c r="L676" i="9" s="1"/>
  <c r="M676" i="9"/>
  <c r="N676" i="9" s="1"/>
  <c r="H677" i="9"/>
  <c r="M677" i="9"/>
  <c r="L678" i="9"/>
  <c r="N678" i="9"/>
  <c r="O679" i="9"/>
  <c r="K682" i="9"/>
  <c r="L682" i="9" s="1"/>
  <c r="M682" i="9"/>
  <c r="N682" i="9"/>
  <c r="H683" i="9"/>
  <c r="M683" i="9"/>
  <c r="L684" i="9"/>
  <c r="N684" i="9"/>
  <c r="O685" i="9"/>
  <c r="K688" i="9"/>
  <c r="L688" i="9" s="1"/>
  <c r="M688" i="9"/>
  <c r="N688" i="9" s="1"/>
  <c r="K689" i="9"/>
  <c r="L689" i="9" s="1"/>
  <c r="M689" i="9"/>
  <c r="N689" i="9" s="1"/>
  <c r="K692" i="9"/>
  <c r="L692" i="9" s="1"/>
  <c r="M692" i="9"/>
  <c r="N692" i="9" s="1"/>
  <c r="H693" i="9"/>
  <c r="M693" i="9"/>
  <c r="H694" i="9"/>
  <c r="M694" i="9"/>
  <c r="L695" i="9"/>
  <c r="N695" i="9"/>
  <c r="O696" i="9"/>
  <c r="I699" i="9"/>
  <c r="K699" i="9"/>
  <c r="L699" i="9" s="1"/>
  <c r="M699" i="9"/>
  <c r="N699" i="9"/>
  <c r="O699" i="9"/>
  <c r="H700" i="9"/>
  <c r="M700" i="9"/>
  <c r="L701" i="9"/>
  <c r="N701" i="9"/>
  <c r="O702" i="9"/>
  <c r="I705" i="9"/>
  <c r="K705" i="9"/>
  <c r="L705" i="9"/>
  <c r="M705" i="9"/>
  <c r="N705" i="9" s="1"/>
  <c r="H706" i="9"/>
  <c r="M706" i="9"/>
  <c r="L707" i="9"/>
  <c r="N707" i="9"/>
  <c r="O708" i="9"/>
  <c r="I711" i="9"/>
  <c r="K711" i="9"/>
  <c r="M711" i="9"/>
  <c r="N711" i="9"/>
  <c r="H712" i="9"/>
  <c r="M712" i="9"/>
  <c r="L713" i="9"/>
  <c r="N713" i="9"/>
  <c r="O714" i="9"/>
  <c r="I717" i="9"/>
  <c r="K717" i="9"/>
  <c r="L717" i="9"/>
  <c r="M717" i="9"/>
  <c r="N717" i="9" s="1"/>
  <c r="O717" i="9"/>
  <c r="P717" i="9"/>
  <c r="H718" i="9"/>
  <c r="M718" i="9"/>
  <c r="L719" i="9"/>
  <c r="N719" i="9"/>
  <c r="O720" i="9"/>
  <c r="I723" i="9"/>
  <c r="K723" i="9"/>
  <c r="O723" i="9" s="1"/>
  <c r="L723" i="9"/>
  <c r="M723" i="9"/>
  <c r="N723" i="9"/>
  <c r="H724" i="9"/>
  <c r="M724" i="9"/>
  <c r="L725" i="9"/>
  <c r="N725" i="9"/>
  <c r="O726" i="9"/>
  <c r="I729" i="9"/>
  <c r="K729" i="9"/>
  <c r="L729" i="9" s="1"/>
  <c r="M729" i="9"/>
  <c r="N729" i="9" s="1"/>
  <c r="H730" i="9"/>
  <c r="M730" i="9"/>
  <c r="L731" i="9"/>
  <c r="N731" i="9"/>
  <c r="O732" i="9"/>
  <c r="I735" i="9"/>
  <c r="K735" i="9"/>
  <c r="M735" i="9"/>
  <c r="N735" i="9" s="1"/>
  <c r="H736" i="9"/>
  <c r="M736" i="9"/>
  <c r="L737" i="9"/>
  <c r="N737" i="9"/>
  <c r="O738" i="9"/>
  <c r="K741" i="9"/>
  <c r="L741" i="9" s="1"/>
  <c r="M741" i="9"/>
  <c r="N741" i="9" s="1"/>
  <c r="K742" i="9"/>
  <c r="L742" i="9"/>
  <c r="M742" i="9"/>
  <c r="N742" i="9"/>
  <c r="H743" i="9"/>
  <c r="M743" i="9"/>
  <c r="L744" i="9"/>
  <c r="N744" i="9"/>
  <c r="O745" i="9"/>
  <c r="H749" i="9"/>
  <c r="M749" i="9"/>
  <c r="L750" i="9"/>
  <c r="N750" i="9"/>
  <c r="O751" i="9"/>
  <c r="I754" i="9"/>
  <c r="K754" i="9"/>
  <c r="L754" i="9" s="1"/>
  <c r="M754" i="9"/>
  <c r="N754" i="9"/>
  <c r="H755" i="9"/>
  <c r="M755" i="9"/>
  <c r="L756" i="9"/>
  <c r="N756" i="9"/>
  <c r="O757" i="9"/>
  <c r="I760" i="9"/>
  <c r="K760" i="9"/>
  <c r="L760" i="9" s="1"/>
  <c r="M760" i="9"/>
  <c r="O760" i="9" s="1"/>
  <c r="N760" i="9"/>
  <c r="P760" i="9" s="1"/>
  <c r="H761" i="9"/>
  <c r="M761" i="9"/>
  <c r="L762" i="9"/>
  <c r="N762" i="9"/>
  <c r="O763" i="9"/>
  <c r="I766" i="9"/>
  <c r="K766" i="9"/>
  <c r="O766" i="9" s="1"/>
  <c r="L766" i="9"/>
  <c r="M766" i="9"/>
  <c r="N766" i="9" s="1"/>
  <c r="H767" i="9"/>
  <c r="M767" i="9"/>
  <c r="L768" i="9"/>
  <c r="N768" i="9"/>
  <c r="O769" i="9"/>
  <c r="I772" i="9"/>
  <c r="K772" i="9"/>
  <c r="L772" i="9"/>
  <c r="M772" i="9"/>
  <c r="O772" i="9" s="1"/>
  <c r="N772" i="9"/>
  <c r="H773" i="9"/>
  <c r="M773" i="9"/>
  <c r="L774" i="9"/>
  <c r="N774" i="9"/>
  <c r="O775" i="9"/>
  <c r="I778" i="9"/>
  <c r="K778" i="9"/>
  <c r="O778" i="9" s="1"/>
  <c r="M778" i="9"/>
  <c r="N778" i="9" s="1"/>
  <c r="H779" i="9"/>
  <c r="M779" i="9"/>
  <c r="L780" i="9"/>
  <c r="N780" i="9"/>
  <c r="O781" i="9"/>
  <c r="K784" i="9"/>
  <c r="L784" i="9" s="1"/>
  <c r="M784" i="9"/>
  <c r="N784" i="9"/>
  <c r="H785" i="9"/>
  <c r="M785" i="9"/>
  <c r="L786" i="9"/>
  <c r="N786" i="9"/>
  <c r="O787" i="9"/>
  <c r="K790" i="9"/>
  <c r="L790" i="9"/>
  <c r="M790" i="9"/>
  <c r="N790" i="9"/>
  <c r="H791" i="9"/>
  <c r="M791" i="9"/>
  <c r="L792" i="9"/>
  <c r="N792" i="9"/>
  <c r="O793" i="9"/>
  <c r="K796" i="9"/>
  <c r="L796" i="9"/>
  <c r="M796" i="9"/>
  <c r="N796" i="9" s="1"/>
  <c r="H799" i="9"/>
  <c r="M799" i="9"/>
  <c r="H800" i="9"/>
  <c r="M800" i="9"/>
  <c r="L801" i="9"/>
  <c r="N801" i="9"/>
  <c r="O802" i="9"/>
  <c r="H806" i="9"/>
  <c r="M806" i="9"/>
  <c r="L807" i="9"/>
  <c r="N807" i="9"/>
  <c r="O808" i="9"/>
  <c r="K811" i="9"/>
  <c r="L811" i="9"/>
  <c r="M811" i="9"/>
  <c r="N811" i="9" s="1"/>
  <c r="H813" i="9"/>
  <c r="M813" i="9"/>
  <c r="H814" i="9"/>
  <c r="M814" i="9"/>
  <c r="H815" i="9"/>
  <c r="M815" i="9"/>
  <c r="L816" i="9"/>
  <c r="N816" i="9"/>
  <c r="O817" i="9"/>
  <c r="K820" i="9"/>
  <c r="L820" i="9"/>
  <c r="M820" i="9"/>
  <c r="N820" i="9" s="1"/>
  <c r="H821" i="9"/>
  <c r="M821" i="9"/>
  <c r="L822" i="9"/>
  <c r="N822" i="9"/>
  <c r="O823" i="9"/>
  <c r="H5" i="15"/>
  <c r="O5" i="15"/>
  <c r="AE5" i="15" s="1"/>
  <c r="Q5" i="15"/>
  <c r="H6" i="15"/>
  <c r="Q6" i="15"/>
  <c r="H8" i="15"/>
  <c r="O8" i="15"/>
  <c r="AE8" i="15" s="1"/>
  <c r="I9" i="15" s="1"/>
  <c r="O9" i="15" s="1"/>
  <c r="Q8" i="15"/>
  <c r="H9" i="15"/>
  <c r="Q9" i="15"/>
  <c r="H11" i="15"/>
  <c r="O11" i="15"/>
  <c r="AB11" i="15" s="1"/>
  <c r="Q11" i="15"/>
  <c r="H12" i="15"/>
  <c r="O12" i="15"/>
  <c r="AE12" i="15" s="1"/>
  <c r="Q12" i="15"/>
  <c r="H13" i="15"/>
  <c r="Q13" i="15"/>
  <c r="H14" i="15"/>
  <c r="Q14" i="15"/>
  <c r="H16" i="15"/>
  <c r="O16" i="15"/>
  <c r="Q16" i="15"/>
  <c r="AE16" i="15"/>
  <c r="H17" i="15"/>
  <c r="Q17" i="15"/>
  <c r="H19" i="15"/>
  <c r="O19" i="15"/>
  <c r="AE19" i="15" s="1"/>
  <c r="Q19" i="15"/>
  <c r="H20" i="15"/>
  <c r="Q20" i="15"/>
  <c r="H22" i="15"/>
  <c r="O22" i="15"/>
  <c r="AF22" i="15" s="1"/>
  <c r="AF30" i="15" s="1"/>
  <c r="Q22" i="15"/>
  <c r="H23" i="15"/>
  <c r="O23" i="15"/>
  <c r="Q23" i="15"/>
  <c r="AJ23" i="15"/>
  <c r="H24" i="15"/>
  <c r="O24" i="15"/>
  <c r="AH24" i="15" s="1"/>
  <c r="Q24" i="15"/>
  <c r="H25" i="15"/>
  <c r="O25" i="15"/>
  <c r="Q25" i="15"/>
  <c r="AC25" i="15"/>
  <c r="I31" i="15" s="1"/>
  <c r="O31" i="15" s="1"/>
  <c r="H26" i="15"/>
  <c r="O26" i="15"/>
  <c r="AE26" i="15" s="1"/>
  <c r="Q26" i="15"/>
  <c r="H27" i="15"/>
  <c r="O27" i="15"/>
  <c r="AA27" i="15" s="1"/>
  <c r="Q27" i="15"/>
  <c r="H28" i="15"/>
  <c r="O28" i="15"/>
  <c r="AA28" i="15" s="1"/>
  <c r="I30" i="15" s="1"/>
  <c r="O30" i="15" s="1"/>
  <c r="Q28" i="15"/>
  <c r="H29" i="15"/>
  <c r="O29" i="15"/>
  <c r="AE29" i="15" s="1"/>
  <c r="Q29" i="15"/>
  <c r="H30" i="15"/>
  <c r="Q30" i="15"/>
  <c r="AC30" i="15"/>
  <c r="H31" i="15"/>
  <c r="Q31" i="15"/>
  <c r="H32" i="15"/>
  <c r="I32" i="15"/>
  <c r="O32" i="15" s="1"/>
  <c r="Q32" i="15"/>
  <c r="H33" i="15"/>
  <c r="Q33" i="15"/>
  <c r="H34" i="15"/>
  <c r="Q34" i="15"/>
  <c r="H35" i="15"/>
  <c r="Q35" i="15"/>
  <c r="H37" i="15"/>
  <c r="O37" i="15"/>
  <c r="AF37" i="15" s="1"/>
  <c r="AF45" i="15" s="1"/>
  <c r="Q37" i="15"/>
  <c r="H38" i="15"/>
  <c r="O38" i="15"/>
  <c r="Q38" i="15"/>
  <c r="AJ38" i="15"/>
  <c r="H39" i="15"/>
  <c r="O39" i="15"/>
  <c r="AH39" i="15" s="1"/>
  <c r="AH45" i="15" s="1"/>
  <c r="Q39" i="15"/>
  <c r="H40" i="15"/>
  <c r="O40" i="15"/>
  <c r="AC40" i="15" s="1"/>
  <c r="Q40" i="15"/>
  <c r="H41" i="15"/>
  <c r="O41" i="15"/>
  <c r="Q41" i="15"/>
  <c r="AE41" i="15"/>
  <c r="H42" i="15"/>
  <c r="O42" i="15"/>
  <c r="AA42" i="15" s="1"/>
  <c r="I45" i="15" s="1"/>
  <c r="O45" i="15" s="1"/>
  <c r="Q42" i="15"/>
  <c r="H43" i="15"/>
  <c r="O43" i="15"/>
  <c r="AA43" i="15" s="1"/>
  <c r="Q43" i="15"/>
  <c r="H44" i="15"/>
  <c r="O44" i="15"/>
  <c r="AE44" i="15" s="1"/>
  <c r="AE45" i="15" s="1"/>
  <c r="Q44" i="15"/>
  <c r="H45" i="15"/>
  <c r="G45" i="15" s="1"/>
  <c r="G69" i="9" s="1"/>
  <c r="Q45" i="15"/>
  <c r="H46" i="15"/>
  <c r="Q46" i="15"/>
  <c r="H47" i="15"/>
  <c r="Q47" i="15"/>
  <c r="H48" i="15"/>
  <c r="I48" i="15"/>
  <c r="O48" i="15"/>
  <c r="Q48" i="15"/>
  <c r="H49" i="15"/>
  <c r="Q49" i="15"/>
  <c r="H50" i="15"/>
  <c r="Q50" i="15"/>
  <c r="H52" i="15"/>
  <c r="O52" i="15"/>
  <c r="AE52" i="15" s="1"/>
  <c r="I53" i="15" s="1"/>
  <c r="O53" i="15" s="1"/>
  <c r="Q52" i="15"/>
  <c r="H53" i="15"/>
  <c r="Q53" i="15"/>
  <c r="AE53" i="15"/>
  <c r="H55" i="15"/>
  <c r="O55" i="15"/>
  <c r="AF55" i="15" s="1"/>
  <c r="Q55" i="15"/>
  <c r="H56" i="15"/>
  <c r="Q56" i="15"/>
  <c r="H58" i="15"/>
  <c r="O58" i="15"/>
  <c r="AE58" i="15" s="1"/>
  <c r="I60" i="15" s="1"/>
  <c r="O60" i="15" s="1"/>
  <c r="Q58" i="15"/>
  <c r="H59" i="15"/>
  <c r="O59" i="15"/>
  <c r="AI59" i="15" s="1"/>
  <c r="Q59" i="15"/>
  <c r="H60" i="15"/>
  <c r="Q60" i="15"/>
  <c r="AE60" i="15"/>
  <c r="H61" i="15"/>
  <c r="Q61" i="15"/>
  <c r="H63" i="15"/>
  <c r="O63" i="15"/>
  <c r="AE63" i="15" s="1"/>
  <c r="Q63" i="15"/>
  <c r="H64" i="15"/>
  <c r="O64" i="15"/>
  <c r="AI64" i="15" s="1"/>
  <c r="AI65" i="15" s="1"/>
  <c r="Q64" i="15"/>
  <c r="H65" i="15"/>
  <c r="Q65" i="15"/>
  <c r="H66" i="15"/>
  <c r="I66" i="15"/>
  <c r="O66" i="15" s="1"/>
  <c r="Q66" i="15"/>
  <c r="H68" i="15"/>
  <c r="O68" i="15"/>
  <c r="AD68" i="15" s="1"/>
  <c r="Q68" i="15"/>
  <c r="H69" i="15"/>
  <c r="O69" i="15"/>
  <c r="AE69" i="15" s="1"/>
  <c r="AE70" i="15" s="1"/>
  <c r="Q69" i="15"/>
  <c r="H70" i="15"/>
  <c r="I70" i="15"/>
  <c r="Q70" i="15"/>
  <c r="AD70" i="15"/>
  <c r="H71" i="15"/>
  <c r="Q71" i="15"/>
  <c r="H73" i="15"/>
  <c r="O73" i="15"/>
  <c r="AD73" i="15" s="1"/>
  <c r="Q73" i="15"/>
  <c r="H74" i="15"/>
  <c r="O74" i="15"/>
  <c r="AE74" i="15" s="1"/>
  <c r="Q74" i="15"/>
  <c r="H75" i="15"/>
  <c r="Q75" i="15"/>
  <c r="H76" i="15"/>
  <c r="Q76" i="15"/>
  <c r="H78" i="15"/>
  <c r="O78" i="15"/>
  <c r="AD78" i="15" s="1"/>
  <c r="Q78" i="15"/>
  <c r="H79" i="15"/>
  <c r="O79" i="15"/>
  <c r="AE79" i="15" s="1"/>
  <c r="Q79" i="15"/>
  <c r="H80" i="15"/>
  <c r="Q80" i="15"/>
  <c r="H81" i="15"/>
  <c r="Q81" i="15"/>
  <c r="H83" i="15"/>
  <c r="O83" i="15"/>
  <c r="AD83" i="15" s="1"/>
  <c r="I85" i="15" s="1"/>
  <c r="G85" i="15" s="1"/>
  <c r="G150" i="9" s="1"/>
  <c r="Q83" i="15"/>
  <c r="H84" i="15"/>
  <c r="O84" i="15"/>
  <c r="AE84" i="15" s="1"/>
  <c r="Q84" i="15"/>
  <c r="H85" i="15"/>
  <c r="Q85" i="15"/>
  <c r="H86" i="15"/>
  <c r="Q86" i="15"/>
  <c r="H88" i="15"/>
  <c r="O88" i="15"/>
  <c r="AD88" i="15" s="1"/>
  <c r="I90" i="15" s="1"/>
  <c r="O90" i="15" s="1"/>
  <c r="Q88" i="15"/>
  <c r="H89" i="15"/>
  <c r="O89" i="15"/>
  <c r="AE89" i="15" s="1"/>
  <c r="AE90" i="15" s="1"/>
  <c r="Q89" i="15"/>
  <c r="H90" i="15"/>
  <c r="Q90" i="15"/>
  <c r="AD90" i="15"/>
  <c r="H91" i="15"/>
  <c r="Q91" i="15"/>
  <c r="H93" i="15"/>
  <c r="O93" i="15"/>
  <c r="AD93" i="15" s="1"/>
  <c r="Q93" i="15"/>
  <c r="H94" i="15"/>
  <c r="O94" i="15"/>
  <c r="AE94" i="15" s="1"/>
  <c r="Q94" i="15"/>
  <c r="H95" i="15"/>
  <c r="Q95" i="15"/>
  <c r="H96" i="15"/>
  <c r="Q96" i="15"/>
  <c r="H98" i="15"/>
  <c r="O98" i="15"/>
  <c r="AD98" i="15" s="1"/>
  <c r="Q98" i="15"/>
  <c r="H99" i="15"/>
  <c r="O99" i="15"/>
  <c r="Q99" i="15"/>
  <c r="AE99" i="15"/>
  <c r="H100" i="15"/>
  <c r="Q100" i="15"/>
  <c r="H101" i="15"/>
  <c r="Q101" i="15"/>
  <c r="H103" i="15"/>
  <c r="O103" i="15"/>
  <c r="Q103" i="15"/>
  <c r="AD103" i="15"/>
  <c r="H104" i="15"/>
  <c r="O104" i="15"/>
  <c r="Q104" i="15"/>
  <c r="AE104" i="15"/>
  <c r="I106" i="15" s="1"/>
  <c r="O106" i="15" s="1"/>
  <c r="H105" i="15"/>
  <c r="Q105" i="15"/>
  <c r="G106" i="15"/>
  <c r="G191" i="9" s="1"/>
  <c r="H106" i="15"/>
  <c r="Q106" i="15"/>
  <c r="H108" i="15"/>
  <c r="O108" i="15"/>
  <c r="AA108" i="15" s="1"/>
  <c r="I109" i="15" s="1"/>
  <c r="O109" i="15" s="1"/>
  <c r="Q108" i="15"/>
  <c r="H109" i="15"/>
  <c r="Q109" i="15"/>
  <c r="H111" i="15"/>
  <c r="O111" i="15"/>
  <c r="Q111" i="15"/>
  <c r="AA111" i="15"/>
  <c r="AA112" i="15" s="1"/>
  <c r="H112" i="15"/>
  <c r="Q112" i="15"/>
  <c r="H114" i="15"/>
  <c r="O114" i="15"/>
  <c r="AA114" i="15" s="1"/>
  <c r="I115" i="15" s="1"/>
  <c r="O115" i="15" s="1"/>
  <c r="Q114" i="15"/>
  <c r="H115" i="15"/>
  <c r="G115" i="15" s="1"/>
  <c r="G215" i="9" s="1"/>
  <c r="Q115" i="15"/>
  <c r="H117" i="15"/>
  <c r="O117" i="15"/>
  <c r="AA117" i="15" s="1"/>
  <c r="AA118" i="15" s="1"/>
  <c r="Q117" i="15"/>
  <c r="H118" i="15"/>
  <c r="I118" i="15"/>
  <c r="O118" i="15"/>
  <c r="Q118" i="15"/>
  <c r="H120" i="15"/>
  <c r="O120" i="15"/>
  <c r="AA120" i="15" s="1"/>
  <c r="Q120" i="15"/>
  <c r="H121" i="15"/>
  <c r="Q121" i="15"/>
  <c r="H123" i="15"/>
  <c r="O123" i="15"/>
  <c r="Q123" i="15"/>
  <c r="AA123" i="15"/>
  <c r="I124" i="15" s="1"/>
  <c r="H124" i="15"/>
  <c r="Q124" i="15"/>
  <c r="H126" i="15"/>
  <c r="O126" i="15"/>
  <c r="AA126" i="15" s="1"/>
  <c r="I127" i="15" s="1"/>
  <c r="O127" i="15" s="1"/>
  <c r="Q126" i="15"/>
  <c r="H127" i="15"/>
  <c r="Q127" i="15"/>
  <c r="H129" i="15"/>
  <c r="O129" i="15"/>
  <c r="Q129" i="15"/>
  <c r="AB129" i="15"/>
  <c r="AB131" i="15" s="1"/>
  <c r="H130" i="15"/>
  <c r="O130" i="15"/>
  <c r="Q130" i="15"/>
  <c r="AE130" i="15"/>
  <c r="AE131" i="15" s="1"/>
  <c r="H131" i="15"/>
  <c r="Q131" i="15"/>
  <c r="H132" i="15"/>
  <c r="I132" i="15"/>
  <c r="O132" i="15" s="1"/>
  <c r="Q132" i="15"/>
  <c r="H134" i="15"/>
  <c r="O134" i="15"/>
  <c r="Q134" i="15"/>
  <c r="AB134" i="15"/>
  <c r="H135" i="15"/>
  <c r="O135" i="15"/>
  <c r="AE135" i="15" s="1"/>
  <c r="Q135" i="15"/>
  <c r="H136" i="15"/>
  <c r="Q136" i="15"/>
  <c r="H137" i="15"/>
  <c r="Q137" i="15"/>
  <c r="H139" i="15"/>
  <c r="O139" i="15"/>
  <c r="AC139" i="15" s="1"/>
  <c r="Q139" i="15"/>
  <c r="H140" i="15"/>
  <c r="O140" i="15"/>
  <c r="AE140" i="15" s="1"/>
  <c r="Q140" i="15"/>
  <c r="H141" i="15"/>
  <c r="Q141" i="15"/>
  <c r="H142" i="15"/>
  <c r="Q142" i="15"/>
  <c r="H144" i="15"/>
  <c r="O144" i="15"/>
  <c r="AA144" i="15" s="1"/>
  <c r="I145" i="15" s="1"/>
  <c r="O145" i="15" s="1"/>
  <c r="Q144" i="15"/>
  <c r="H145" i="15"/>
  <c r="Q145" i="15"/>
  <c r="H147" i="15"/>
  <c r="O147" i="15"/>
  <c r="Q147" i="15"/>
  <c r="AA147" i="15"/>
  <c r="H148" i="15"/>
  <c r="Q148" i="15"/>
  <c r="H150" i="15"/>
  <c r="O150" i="15"/>
  <c r="AA150" i="15" s="1"/>
  <c r="Q150" i="15"/>
  <c r="H151" i="15"/>
  <c r="Q151" i="15"/>
  <c r="H153" i="15"/>
  <c r="O153" i="15"/>
  <c r="AA153" i="15" s="1"/>
  <c r="I154" i="15" s="1"/>
  <c r="O154" i="15" s="1"/>
  <c r="Q153" i="15"/>
  <c r="H154" i="15"/>
  <c r="Q154" i="15"/>
  <c r="H156" i="15"/>
  <c r="O156" i="15"/>
  <c r="AA156" i="15" s="1"/>
  <c r="I157" i="15" s="1"/>
  <c r="O157" i="15" s="1"/>
  <c r="Q156" i="15"/>
  <c r="H157" i="15"/>
  <c r="Q157" i="15"/>
  <c r="H159" i="15"/>
  <c r="O159" i="15"/>
  <c r="AA159" i="15" s="1"/>
  <c r="Q159" i="15"/>
  <c r="H160" i="15"/>
  <c r="I160" i="15"/>
  <c r="O160" i="15" s="1"/>
  <c r="Q160" i="15"/>
  <c r="AA160" i="15"/>
  <c r="H162" i="15"/>
  <c r="O162" i="15"/>
  <c r="Q162" i="15"/>
  <c r="AA162" i="15"/>
  <c r="AA163" i="15" s="1"/>
  <c r="H163" i="15"/>
  <c r="Q163" i="15"/>
  <c r="H165" i="15"/>
  <c r="O165" i="15"/>
  <c r="Q165" i="15"/>
  <c r="AA165" i="15"/>
  <c r="I166" i="15" s="1"/>
  <c r="O166" i="15" s="1"/>
  <c r="H166" i="15"/>
  <c r="Q166" i="15"/>
  <c r="AA166" i="15"/>
  <c r="H168" i="15"/>
  <c r="O168" i="15"/>
  <c r="Q168" i="15"/>
  <c r="AA168" i="15"/>
  <c r="AA169" i="15" s="1"/>
  <c r="H169" i="15"/>
  <c r="Q169" i="15"/>
  <c r="H171" i="15"/>
  <c r="O171" i="15"/>
  <c r="AA171" i="15" s="1"/>
  <c r="Q171" i="15"/>
  <c r="H172" i="15"/>
  <c r="Q172" i="15"/>
  <c r="H174" i="15"/>
  <c r="O174" i="15"/>
  <c r="AA174" i="15" s="1"/>
  <c r="Q174" i="15"/>
  <c r="H175" i="15"/>
  <c r="Q175" i="15"/>
  <c r="H177" i="15"/>
  <c r="O177" i="15"/>
  <c r="AA177" i="15" s="1"/>
  <c r="AA178" i="15" s="1"/>
  <c r="Q177" i="15"/>
  <c r="H178" i="15"/>
  <c r="Q178" i="15"/>
  <c r="H180" i="15"/>
  <c r="O180" i="15"/>
  <c r="Q180" i="15"/>
  <c r="AA180" i="15"/>
  <c r="I181" i="15" s="1"/>
  <c r="O181" i="15" s="1"/>
  <c r="H181" i="15"/>
  <c r="Q181" i="15"/>
  <c r="AA181" i="15"/>
  <c r="H183" i="15"/>
  <c r="O183" i="15"/>
  <c r="AA183" i="15" s="1"/>
  <c r="Q183" i="15"/>
  <c r="H184" i="15"/>
  <c r="Q184" i="15"/>
  <c r="H186" i="15"/>
  <c r="O186" i="15"/>
  <c r="AA186" i="15" s="1"/>
  <c r="Q186" i="15"/>
  <c r="H187" i="15"/>
  <c r="Q187" i="15"/>
  <c r="H189" i="15"/>
  <c r="O189" i="15"/>
  <c r="AA189" i="15" s="1"/>
  <c r="AA190" i="15" s="1"/>
  <c r="Q189" i="15"/>
  <c r="H190" i="15"/>
  <c r="I190" i="15"/>
  <c r="O190" i="15" s="1"/>
  <c r="Q190" i="15"/>
  <c r="H192" i="15"/>
  <c r="O192" i="15"/>
  <c r="AA192" i="15" s="1"/>
  <c r="Q192" i="15"/>
  <c r="H193" i="15"/>
  <c r="Q193" i="15"/>
  <c r="H195" i="15"/>
  <c r="O195" i="15"/>
  <c r="AA195" i="15" s="1"/>
  <c r="Q195" i="15"/>
  <c r="H196" i="15"/>
  <c r="Q196" i="15"/>
  <c r="H198" i="15"/>
  <c r="O198" i="15"/>
  <c r="AA198" i="15" s="1"/>
  <c r="I199" i="15" s="1"/>
  <c r="G199" i="15" s="1"/>
  <c r="G397" i="9" s="1"/>
  <c r="Q198" i="15"/>
  <c r="H199" i="15"/>
  <c r="Q199" i="15"/>
  <c r="H201" i="15"/>
  <c r="O201" i="15"/>
  <c r="AA201" i="15" s="1"/>
  <c r="Q201" i="15"/>
  <c r="H202" i="15"/>
  <c r="Q202" i="15"/>
  <c r="H204" i="15"/>
  <c r="O204" i="15"/>
  <c r="AA204" i="15" s="1"/>
  <c r="AA205" i="15" s="1"/>
  <c r="Q204" i="15"/>
  <c r="H205" i="15"/>
  <c r="Q205" i="15"/>
  <c r="H207" i="15"/>
  <c r="O207" i="15"/>
  <c r="Q207" i="15"/>
  <c r="AG207" i="15"/>
  <c r="AG208" i="15" s="1"/>
  <c r="H208" i="15"/>
  <c r="I208" i="15"/>
  <c r="O208" i="15"/>
  <c r="Q208" i="15"/>
  <c r="H210" i="15"/>
  <c r="O210" i="15"/>
  <c r="Q210" i="15"/>
  <c r="AA210" i="15"/>
  <c r="H211" i="15"/>
  <c r="I211" i="15"/>
  <c r="O211" i="15" s="1"/>
  <c r="Q211" i="15"/>
  <c r="AA211" i="15"/>
  <c r="H213" i="15"/>
  <c r="O213" i="15"/>
  <c r="AA213" i="15" s="1"/>
  <c r="I214" i="15" s="1"/>
  <c r="O214" i="15" s="1"/>
  <c r="Q213" i="15"/>
  <c r="H214" i="15"/>
  <c r="G214" i="15" s="1"/>
  <c r="G449" i="9" s="1"/>
  <c r="Q214" i="15"/>
  <c r="H216" i="15"/>
  <c r="O216" i="15"/>
  <c r="AA216" i="15" s="1"/>
  <c r="Q216" i="15"/>
  <c r="H217" i="15"/>
  <c r="Q217" i="15"/>
  <c r="H219" i="15"/>
  <c r="O219" i="15"/>
  <c r="AA219" i="15" s="1"/>
  <c r="I220" i="15" s="1"/>
  <c r="O220" i="15" s="1"/>
  <c r="Q219" i="15"/>
  <c r="H220" i="15"/>
  <c r="Q220" i="15"/>
  <c r="H222" i="15"/>
  <c r="O222" i="15"/>
  <c r="Q222" i="15"/>
  <c r="AA222" i="15"/>
  <c r="AA223" i="15" s="1"/>
  <c r="H223" i="15"/>
  <c r="Q223" i="15"/>
  <c r="H225" i="15"/>
  <c r="O225" i="15"/>
  <c r="Q225" i="15"/>
  <c r="AA225" i="15"/>
  <c r="I226" i="15" s="1"/>
  <c r="O226" i="15" s="1"/>
  <c r="H226" i="15"/>
  <c r="Q226" i="15"/>
  <c r="AA226" i="15"/>
  <c r="H228" i="15"/>
  <c r="O228" i="15"/>
  <c r="Q228" i="15"/>
  <c r="AA228" i="15"/>
  <c r="AA229" i="15" s="1"/>
  <c r="H229" i="15"/>
  <c r="Q229" i="15"/>
  <c r="H231" i="15"/>
  <c r="O231" i="15"/>
  <c r="AA231" i="15" s="1"/>
  <c r="Q231" i="15"/>
  <c r="H232" i="15"/>
  <c r="Q232" i="15"/>
  <c r="H234" i="15"/>
  <c r="O234" i="15"/>
  <c r="Q234" i="15"/>
  <c r="AB234" i="15"/>
  <c r="H235" i="15"/>
  <c r="Q235" i="15"/>
  <c r="H237" i="15"/>
  <c r="O237" i="15"/>
  <c r="AB237" i="15" s="1"/>
  <c r="Q237" i="15"/>
  <c r="H238" i="15"/>
  <c r="Q238" i="15"/>
  <c r="H240" i="15"/>
  <c r="O240" i="15"/>
  <c r="AB240" i="15" s="1"/>
  <c r="Q240" i="15"/>
  <c r="H241" i="15"/>
  <c r="Q241" i="15"/>
  <c r="H243" i="15"/>
  <c r="O243" i="15"/>
  <c r="AB243" i="15" s="1"/>
  <c r="Q243" i="15"/>
  <c r="H244" i="15"/>
  <c r="Q244" i="15"/>
  <c r="H246" i="15"/>
  <c r="O246" i="15"/>
  <c r="Q246" i="15"/>
  <c r="AB246" i="15"/>
  <c r="I247" i="15" s="1"/>
  <c r="O247" i="15" s="1"/>
  <c r="H247" i="15"/>
  <c r="G247" i="15" s="1"/>
  <c r="G537" i="9" s="1"/>
  <c r="Q247" i="15"/>
  <c r="H249" i="15"/>
  <c r="O249" i="15"/>
  <c r="AB249" i="15" s="1"/>
  <c r="Q249" i="15"/>
  <c r="H250" i="15"/>
  <c r="G250" i="15" s="1"/>
  <c r="G545" i="9" s="1"/>
  <c r="I250" i="15"/>
  <c r="O250" i="15" s="1"/>
  <c r="Q250" i="15"/>
  <c r="AB250" i="15"/>
  <c r="H252" i="15"/>
  <c r="O252" i="15"/>
  <c r="Q252" i="15"/>
  <c r="AB252" i="15"/>
  <c r="H253" i="15"/>
  <c r="Q253" i="15"/>
  <c r="H255" i="15"/>
  <c r="O255" i="15"/>
  <c r="AB255" i="15" s="1"/>
  <c r="I256" i="15" s="1"/>
  <c r="Q255" i="15"/>
  <c r="H256" i="15"/>
  <c r="Q256" i="15"/>
  <c r="H258" i="15"/>
  <c r="O258" i="15"/>
  <c r="AB258" i="15" s="1"/>
  <c r="Q258" i="15"/>
  <c r="H259" i="15"/>
  <c r="Q259" i="15"/>
  <c r="H261" i="15"/>
  <c r="O261" i="15"/>
  <c r="AB261" i="15" s="1"/>
  <c r="Q261" i="15"/>
  <c r="H262" i="15"/>
  <c r="Q262" i="15"/>
  <c r="H264" i="15"/>
  <c r="O264" i="15"/>
  <c r="AB264" i="15" s="1"/>
  <c r="Q264" i="15"/>
  <c r="H265" i="15"/>
  <c r="Q265" i="15"/>
  <c r="H267" i="15"/>
  <c r="O267" i="15"/>
  <c r="AB267" i="15" s="1"/>
  <c r="Q267" i="15"/>
  <c r="H268" i="15"/>
  <c r="Q268" i="15"/>
  <c r="H270" i="15"/>
  <c r="O270" i="15"/>
  <c r="AB270" i="15" s="1"/>
  <c r="I271" i="15" s="1"/>
  <c r="G271" i="15" s="1"/>
  <c r="G599" i="9" s="1"/>
  <c r="Q270" i="15"/>
  <c r="H271" i="15"/>
  <c r="Q271" i="15"/>
  <c r="H273" i="15"/>
  <c r="O273" i="15"/>
  <c r="Q273" i="15"/>
  <c r="AB273" i="15"/>
  <c r="AB274" i="15" s="1"/>
  <c r="H274" i="15"/>
  <c r="Q274" i="15"/>
  <c r="H276" i="15"/>
  <c r="O276" i="15"/>
  <c r="AB276" i="15" s="1"/>
  <c r="Q276" i="15"/>
  <c r="H277" i="15"/>
  <c r="Q277" i="15"/>
  <c r="H279" i="15"/>
  <c r="O279" i="15"/>
  <c r="Q279" i="15"/>
  <c r="AB279" i="15"/>
  <c r="AB280" i="15" s="1"/>
  <c r="H280" i="15"/>
  <c r="Q280" i="15"/>
  <c r="H282" i="15"/>
  <c r="O282" i="15"/>
  <c r="AB282" i="15" s="1"/>
  <c r="Q282" i="15"/>
  <c r="H283" i="15"/>
  <c r="Q283" i="15"/>
  <c r="H285" i="15"/>
  <c r="O285" i="15"/>
  <c r="AA285" i="15" s="1"/>
  <c r="I286" i="15" s="1"/>
  <c r="Q285" i="15"/>
  <c r="H286" i="15"/>
  <c r="Q286" i="15"/>
  <c r="AA286" i="15"/>
  <c r="H288" i="15"/>
  <c r="O288" i="15"/>
  <c r="Q288" i="15"/>
  <c r="AA288" i="15"/>
  <c r="AA289" i="15" s="1"/>
  <c r="H289" i="15"/>
  <c r="Q289" i="15"/>
  <c r="H291" i="15"/>
  <c r="O291" i="15"/>
  <c r="AA291" i="15" s="1"/>
  <c r="Q291" i="15"/>
  <c r="H292" i="15"/>
  <c r="Q292" i="15"/>
  <c r="H294" i="15"/>
  <c r="O294" i="15"/>
  <c r="AA294" i="15" s="1"/>
  <c r="Q294" i="15"/>
  <c r="H295" i="15"/>
  <c r="Q295" i="15"/>
  <c r="H297" i="15"/>
  <c r="O297" i="15"/>
  <c r="AA297" i="15" s="1"/>
  <c r="Q297" i="15"/>
  <c r="H298" i="15"/>
  <c r="Q298" i="15"/>
  <c r="H300" i="15"/>
  <c r="O300" i="15"/>
  <c r="Q300" i="15"/>
  <c r="AA300" i="15"/>
  <c r="I301" i="15" s="1"/>
  <c r="O301" i="15" s="1"/>
  <c r="H301" i="15"/>
  <c r="Q301" i="15"/>
  <c r="H303" i="15"/>
  <c r="O303" i="15"/>
  <c r="Q303" i="15"/>
  <c r="AA303" i="15"/>
  <c r="H304" i="15"/>
  <c r="Q304" i="15"/>
  <c r="H306" i="15"/>
  <c r="O306" i="15"/>
  <c r="Q306" i="15"/>
  <c r="AA306" i="15"/>
  <c r="H307" i="15"/>
  <c r="Q307" i="15"/>
  <c r="H309" i="15"/>
  <c r="O309" i="15"/>
  <c r="Q309" i="15"/>
  <c r="AA309" i="15"/>
  <c r="H310" i="15"/>
  <c r="Q310" i="15"/>
  <c r="H312" i="15"/>
  <c r="O312" i="15"/>
  <c r="AA312" i="15" s="1"/>
  <c r="Q312" i="15"/>
  <c r="H313" i="15"/>
  <c r="Q313" i="15"/>
  <c r="H315" i="15"/>
  <c r="O315" i="15"/>
  <c r="AA315" i="15" s="1"/>
  <c r="Q315" i="15"/>
  <c r="H316" i="15"/>
  <c r="O316" i="15"/>
  <c r="Q316" i="15"/>
  <c r="AE316" i="15"/>
  <c r="H317" i="15"/>
  <c r="O317" i="15"/>
  <c r="AA317" i="15" s="1"/>
  <c r="Q317" i="15"/>
  <c r="H318" i="15"/>
  <c r="Q318" i="15"/>
  <c r="H319" i="15"/>
  <c r="Q319" i="15"/>
  <c r="H321" i="15"/>
  <c r="O321" i="15"/>
  <c r="AA321" i="15" s="1"/>
  <c r="AA322" i="15" s="1"/>
  <c r="Q321" i="15"/>
  <c r="H322" i="15"/>
  <c r="Q322" i="15"/>
  <c r="H324" i="15"/>
  <c r="O324" i="15"/>
  <c r="AA324" i="15" s="1"/>
  <c r="Q324" i="15"/>
  <c r="H325" i="15"/>
  <c r="Q325" i="15"/>
  <c r="H327" i="15"/>
  <c r="O327" i="15"/>
  <c r="AA327" i="15" s="1"/>
  <c r="I328" i="15" s="1"/>
  <c r="O328" i="15" s="1"/>
  <c r="Q327" i="15"/>
  <c r="H328" i="15"/>
  <c r="Q328" i="15"/>
  <c r="H330" i="15"/>
  <c r="O330" i="15"/>
  <c r="Q330" i="15"/>
  <c r="AA330" i="15"/>
  <c r="H331" i="15"/>
  <c r="Q331" i="15"/>
  <c r="H333" i="15"/>
  <c r="O333" i="15"/>
  <c r="AA333" i="15" s="1"/>
  <c r="Q333" i="15"/>
  <c r="H334" i="15"/>
  <c r="Q334" i="15"/>
  <c r="H336" i="15"/>
  <c r="O336" i="15"/>
  <c r="AA336" i="15" s="1"/>
  <c r="I337" i="15" s="1"/>
  <c r="O337" i="15" s="1"/>
  <c r="Q336" i="15"/>
  <c r="H337" i="15"/>
  <c r="Q337" i="15"/>
  <c r="AA337" i="15"/>
  <c r="H339" i="15"/>
  <c r="O339" i="15"/>
  <c r="AA339" i="15" s="1"/>
  <c r="Q339" i="15"/>
  <c r="H340" i="15"/>
  <c r="Q340" i="15"/>
  <c r="H342" i="15"/>
  <c r="O342" i="15"/>
  <c r="Q342" i="15"/>
  <c r="AA342" i="15"/>
  <c r="I344" i="15" s="1"/>
  <c r="O344" i="15" s="1"/>
  <c r="H343" i="15"/>
  <c r="O343" i="15"/>
  <c r="AA343" i="15" s="1"/>
  <c r="Q343" i="15"/>
  <c r="H344" i="15"/>
  <c r="Q344" i="15"/>
  <c r="H346" i="15"/>
  <c r="O346" i="15"/>
  <c r="Q346" i="15"/>
  <c r="AA346" i="15"/>
  <c r="AA347" i="15" s="1"/>
  <c r="H347" i="15"/>
  <c r="Q347" i="15"/>
  <c r="H349" i="15"/>
  <c r="O349" i="15"/>
  <c r="AA349" i="15" s="1"/>
  <c r="I350" i="15" s="1"/>
  <c r="O350" i="15" s="1"/>
  <c r="Q349" i="15"/>
  <c r="H350" i="15"/>
  <c r="Q350" i="15"/>
  <c r="H352" i="15"/>
  <c r="O352" i="15"/>
  <c r="Q352" i="15"/>
  <c r="AA352" i="15"/>
  <c r="I353" i="15" s="1"/>
  <c r="O353" i="15" s="1"/>
  <c r="H353" i="15"/>
  <c r="Q353" i="15"/>
  <c r="H355" i="15"/>
  <c r="O355" i="15"/>
  <c r="AA355" i="15" s="1"/>
  <c r="Q355" i="15"/>
  <c r="H356" i="15"/>
  <c r="Q356" i="15"/>
  <c r="H358" i="15"/>
  <c r="O358" i="15"/>
  <c r="AA358" i="15" s="1"/>
  <c r="Q358" i="15"/>
  <c r="H359" i="15"/>
  <c r="Q359" i="15"/>
  <c r="H361" i="15"/>
  <c r="O361" i="15"/>
  <c r="AA361" i="15" s="1"/>
  <c r="Q361" i="15"/>
  <c r="H362" i="15"/>
  <c r="Q362" i="15"/>
  <c r="H364" i="15"/>
  <c r="O364" i="15"/>
  <c r="Q364" i="15"/>
  <c r="AE364" i="15"/>
  <c r="I365" i="15" s="1"/>
  <c r="H365" i="15"/>
  <c r="Q365" i="15"/>
  <c r="H367" i="15"/>
  <c r="O367" i="15"/>
  <c r="Q367" i="15"/>
  <c r="AA367" i="15"/>
  <c r="AA368" i="15" s="1"/>
  <c r="H368" i="15"/>
  <c r="Q368" i="15"/>
  <c r="H370" i="15"/>
  <c r="O370" i="15"/>
  <c r="AA370" i="15" s="1"/>
  <c r="I372" i="15" s="1"/>
  <c r="Q370" i="15"/>
  <c r="H371" i="15"/>
  <c r="O371" i="15"/>
  <c r="AE371" i="15" s="1"/>
  <c r="AE372" i="15" s="1"/>
  <c r="Q371" i="15"/>
  <c r="H372" i="15"/>
  <c r="Q372" i="15"/>
  <c r="AA372" i="15"/>
  <c r="H373" i="15"/>
  <c r="Q373" i="15"/>
  <c r="H375" i="15"/>
  <c r="O375" i="15"/>
  <c r="AA375" i="15" s="1"/>
  <c r="Q375" i="15"/>
  <c r="H376" i="15"/>
  <c r="Q376" i="15"/>
  <c r="H378" i="15"/>
  <c r="O378" i="15"/>
  <c r="AF378" i="15" s="1"/>
  <c r="AF381" i="15" s="1"/>
  <c r="Q378" i="15"/>
  <c r="H379" i="15"/>
  <c r="O379" i="15"/>
  <c r="AJ379" i="15" s="1"/>
  <c r="Q379" i="15"/>
  <c r="H380" i="15"/>
  <c r="O380" i="15"/>
  <c r="AH380" i="15" s="1"/>
  <c r="Q380" i="15"/>
  <c r="H381" i="15"/>
  <c r="G381" i="15" s="1"/>
  <c r="G813" i="9" s="1"/>
  <c r="I381" i="15"/>
  <c r="O381" i="15"/>
  <c r="Q381" i="15"/>
  <c r="H382" i="15"/>
  <c r="Q382" i="15"/>
  <c r="H383" i="15"/>
  <c r="Q383" i="15"/>
  <c r="H385" i="15"/>
  <c r="O385" i="15"/>
  <c r="AA385" i="15" s="1"/>
  <c r="I386" i="15" s="1"/>
  <c r="O386" i="15" s="1"/>
  <c r="Q385" i="15"/>
  <c r="H386" i="15"/>
  <c r="Q386" i="15"/>
  <c r="H4" i="6"/>
  <c r="H5" i="6"/>
  <c r="L5" i="6" s="1"/>
  <c r="H8" i="6"/>
  <c r="H157" i="9" s="1"/>
  <c r="H11" i="6"/>
  <c r="L11" i="6" s="1"/>
  <c r="H15" i="6"/>
  <c r="L15" i="6" s="1"/>
  <c r="H16" i="6"/>
  <c r="H19" i="6"/>
  <c r="H343" i="9" s="1"/>
  <c r="H23" i="6"/>
  <c r="H24" i="6"/>
  <c r="L24" i="6" s="1"/>
  <c r="H28" i="6"/>
  <c r="H29" i="6"/>
  <c r="H390" i="9" s="1"/>
  <c r="O390" i="9" s="1"/>
  <c r="H32" i="6"/>
  <c r="H408" i="9" s="1"/>
  <c r="H35" i="6"/>
  <c r="H36" i="6"/>
  <c r="H419" i="9" s="1"/>
  <c r="H42" i="6"/>
  <c r="H323" i="9" s="1"/>
  <c r="H43" i="6"/>
  <c r="H333" i="9" s="1"/>
  <c r="I333" i="9" s="1"/>
  <c r="P333" i="9" s="1"/>
  <c r="H46" i="6"/>
  <c r="H285" i="9" s="1"/>
  <c r="O285" i="9" s="1"/>
  <c r="H50" i="6"/>
  <c r="L50" i="6" s="1"/>
  <c r="H51" i="6"/>
  <c r="L51" i="6" s="1"/>
  <c r="H54" i="6"/>
  <c r="L54" i="6" s="1"/>
  <c r="H58" i="6"/>
  <c r="L58" i="6" s="1"/>
  <c r="H59" i="6"/>
  <c r="L59" i="6" s="1"/>
  <c r="H61" i="6"/>
  <c r="H503" i="9" s="1"/>
  <c r="H65" i="6"/>
  <c r="L65" i="6" s="1"/>
  <c r="H66" i="6"/>
  <c r="H542" i="9" s="1"/>
  <c r="H71" i="6"/>
  <c r="L71" i="6"/>
  <c r="H74" i="6"/>
  <c r="H652" i="9" s="1"/>
  <c r="H78" i="6"/>
  <c r="L78" i="6" s="1"/>
  <c r="H79" i="6"/>
  <c r="H432" i="9" s="1"/>
  <c r="I432" i="9" s="1"/>
  <c r="H81" i="6"/>
  <c r="H692" i="9" s="1"/>
  <c r="H85" i="6"/>
  <c r="H604" i="9" s="1"/>
  <c r="H86" i="6"/>
  <c r="H610" i="9" s="1"/>
  <c r="H88" i="6"/>
  <c r="H92" i="6"/>
  <c r="L92" i="6" s="1"/>
  <c r="H95" i="6"/>
  <c r="L95" i="6" s="1"/>
  <c r="H98" i="6"/>
  <c r="H689" i="9" s="1"/>
  <c r="H99" i="6"/>
  <c r="H110" i="9" s="1"/>
  <c r="H102" i="6"/>
  <c r="H628" i="9" s="1"/>
  <c r="H106" i="6"/>
  <c r="L106" i="6" s="1"/>
  <c r="H107" i="6"/>
  <c r="L107" i="6" s="1"/>
  <c r="H113" i="6"/>
  <c r="H114" i="6"/>
  <c r="H117" i="6"/>
  <c r="H121" i="6"/>
  <c r="H123" i="6"/>
  <c r="L123" i="6" s="1"/>
  <c r="H127" i="6"/>
  <c r="L127" i="6" s="1"/>
  <c r="H128" i="6"/>
  <c r="H133" i="6"/>
  <c r="L133" i="6" s="1"/>
  <c r="H134" i="6"/>
  <c r="H137" i="6"/>
  <c r="L137" i="6" s="1"/>
  <c r="H141" i="6"/>
  <c r="H144" i="6"/>
  <c r="H147" i="6"/>
  <c r="H784" i="9" s="1"/>
  <c r="L147" i="6"/>
  <c r="H150" i="6"/>
  <c r="H93" i="9" s="1"/>
  <c r="H154" i="6"/>
  <c r="H155" i="6"/>
  <c r="H157" i="6"/>
  <c r="H91" i="9" s="1"/>
  <c r="H159" i="6"/>
  <c r="I159" i="6"/>
  <c r="K14" i="9" s="1"/>
  <c r="L14" i="9" s="1"/>
  <c r="J159" i="6"/>
  <c r="M14" i="9" s="1"/>
  <c r="N14" i="9" s="1"/>
  <c r="H160" i="6"/>
  <c r="H19" i="9" s="1"/>
  <c r="I160" i="6"/>
  <c r="K19" i="9" s="1"/>
  <c r="L19" i="9" s="1"/>
  <c r="J160" i="6"/>
  <c r="M19" i="9" s="1"/>
  <c r="N19" i="9" s="1"/>
  <c r="H161" i="6"/>
  <c r="I161" i="6"/>
  <c r="J161" i="6"/>
  <c r="H162" i="6"/>
  <c r="H748" i="9" s="1"/>
  <c r="I748" i="9" s="1"/>
  <c r="I162" i="6"/>
  <c r="K748" i="9" s="1"/>
  <c r="L748" i="9" s="1"/>
  <c r="J162" i="6"/>
  <c r="M805" i="9" s="1"/>
  <c r="N805" i="9" s="1"/>
  <c r="H163" i="6"/>
  <c r="I163" i="6"/>
  <c r="K797" i="9" s="1"/>
  <c r="L797" i="9" s="1"/>
  <c r="J163" i="6"/>
  <c r="M797" i="9" s="1"/>
  <c r="N797" i="9" s="1"/>
  <c r="H164" i="6"/>
  <c r="H798" i="9" s="1"/>
  <c r="I798" i="9" s="1"/>
  <c r="I164" i="6"/>
  <c r="J164" i="6"/>
  <c r="M798" i="9" s="1"/>
  <c r="N798" i="9" s="1"/>
  <c r="I165" i="6"/>
  <c r="K457" i="9" s="1"/>
  <c r="O457" i="9" s="1"/>
  <c r="I166" i="6"/>
  <c r="K529" i="9" s="1"/>
  <c r="I167" i="6"/>
  <c r="L167" i="6" s="1"/>
  <c r="I168" i="6"/>
  <c r="L168" i="6" s="1"/>
  <c r="I169" i="6"/>
  <c r="L169" i="6" s="1"/>
  <c r="I170" i="6"/>
  <c r="L170" i="6" s="1"/>
  <c r="I171" i="6"/>
  <c r="K433" i="9" s="1"/>
  <c r="I172" i="6"/>
  <c r="L172" i="6" s="1"/>
  <c r="I173" i="6"/>
  <c r="L173" i="6" s="1"/>
  <c r="I174" i="6"/>
  <c r="L174" i="6"/>
  <c r="B25" i="5"/>
  <c r="B24" i="5"/>
  <c r="D24" i="5" s="1"/>
  <c r="B23" i="5"/>
  <c r="B22" i="5"/>
  <c r="D22" i="5" s="1"/>
  <c r="B21" i="5"/>
  <c r="AE3" i="10"/>
  <c r="AD3" i="10"/>
  <c r="D13" i="5"/>
  <c r="D25" i="5"/>
  <c r="D23" i="5"/>
  <c r="D21" i="5"/>
  <c r="D12" i="5"/>
  <c r="D11" i="5"/>
  <c r="H6" i="6" s="1"/>
  <c r="L6" i="6" s="1"/>
  <c r="K136" i="11" l="1"/>
  <c r="L136" i="11" s="1"/>
  <c r="M136" i="11"/>
  <c r="N136" i="11" s="1"/>
  <c r="K135" i="11"/>
  <c r="L135" i="11" s="1"/>
  <c r="K133" i="11"/>
  <c r="L133" i="11" s="1"/>
  <c r="K134" i="11"/>
  <c r="L134" i="11" s="1"/>
  <c r="G280" i="15"/>
  <c r="G617" i="9" s="1"/>
  <c r="AB271" i="15"/>
  <c r="AB259" i="15"/>
  <c r="I259" i="15"/>
  <c r="O259" i="15" s="1"/>
  <c r="AA331" i="15"/>
  <c r="I331" i="15"/>
  <c r="AA310" i="15"/>
  <c r="I310" i="15"/>
  <c r="AE6" i="15"/>
  <c r="I6" i="15"/>
  <c r="O6" i="15" s="1"/>
  <c r="G286" i="15"/>
  <c r="G629" i="9" s="1"/>
  <c r="O286" i="15"/>
  <c r="I196" i="15"/>
  <c r="O196" i="15" s="1"/>
  <c r="AA196" i="15"/>
  <c r="I46" i="15"/>
  <c r="O46" i="15" s="1"/>
  <c r="AC45" i="15"/>
  <c r="L711" i="9"/>
  <c r="P711" i="9" s="1"/>
  <c r="O711" i="9"/>
  <c r="AA121" i="15"/>
  <c r="I121" i="15"/>
  <c r="O121" i="15" s="1"/>
  <c r="AD85" i="15"/>
  <c r="G368" i="15"/>
  <c r="G791" i="9" s="1"/>
  <c r="I262" i="15"/>
  <c r="O262" i="15" s="1"/>
  <c r="AB262" i="15"/>
  <c r="AB235" i="15"/>
  <c r="I235" i="15"/>
  <c r="AE17" i="15"/>
  <c r="I17" i="15"/>
  <c r="O17" i="15" s="1"/>
  <c r="AD105" i="15"/>
  <c r="I105" i="15"/>
  <c r="I65" i="15"/>
  <c r="O65" i="15" s="1"/>
  <c r="AE65" i="15"/>
  <c r="AF56" i="15"/>
  <c r="I56" i="15"/>
  <c r="O56" i="15" s="1"/>
  <c r="AE13" i="15"/>
  <c r="I14" i="15"/>
  <c r="O14" i="15" s="1"/>
  <c r="L155" i="6"/>
  <c r="AA359" i="15"/>
  <c r="I359" i="15"/>
  <c r="O359" i="15" s="1"/>
  <c r="I265" i="15"/>
  <c r="O265" i="15" s="1"/>
  <c r="AB265" i="15"/>
  <c r="AA325" i="15"/>
  <c r="I325" i="15"/>
  <c r="O325" i="15" s="1"/>
  <c r="AA304" i="15"/>
  <c r="I304" i="15"/>
  <c r="O304" i="15" s="1"/>
  <c r="I373" i="15"/>
  <c r="I307" i="15"/>
  <c r="G307" i="15" s="1"/>
  <c r="G671" i="9" s="1"/>
  <c r="AA307" i="15"/>
  <c r="I295" i="15"/>
  <c r="O295" i="15" s="1"/>
  <c r="AA295" i="15"/>
  <c r="G365" i="15"/>
  <c r="G785" i="9" s="1"/>
  <c r="G66" i="15"/>
  <c r="G105" i="9" s="1"/>
  <c r="H153" i="6"/>
  <c r="H146" i="6"/>
  <c r="H140" i="6"/>
  <c r="H126" i="6"/>
  <c r="L126" i="6" s="1"/>
  <c r="H120" i="6"/>
  <c r="L120" i="6" s="1"/>
  <c r="H112" i="6"/>
  <c r="H105" i="6"/>
  <c r="H213" i="9" s="1"/>
  <c r="H97" i="6"/>
  <c r="H688" i="9" s="1"/>
  <c r="H91" i="6"/>
  <c r="H59" i="9" s="1"/>
  <c r="I59" i="9" s="1"/>
  <c r="H84" i="6"/>
  <c r="H598" i="9" s="1"/>
  <c r="O598" i="9" s="1"/>
  <c r="H77" i="6"/>
  <c r="H670" i="9" s="1"/>
  <c r="H64" i="6"/>
  <c r="H57" i="6"/>
  <c r="L57" i="6" s="1"/>
  <c r="H49" i="6"/>
  <c r="L49" i="6" s="1"/>
  <c r="H41" i="6"/>
  <c r="H313" i="9" s="1"/>
  <c r="H34" i="6"/>
  <c r="H27" i="6"/>
  <c r="H373" i="9" s="1"/>
  <c r="I373" i="9" s="1"/>
  <c r="H22" i="6"/>
  <c r="H361" i="9" s="1"/>
  <c r="I361" i="9" s="1"/>
  <c r="H14" i="6"/>
  <c r="L14" i="6" s="1"/>
  <c r="H10" i="6"/>
  <c r="I289" i="15"/>
  <c r="O289" i="15" s="1"/>
  <c r="I223" i="15"/>
  <c r="O223" i="15" s="1"/>
  <c r="I205" i="15"/>
  <c r="O205" i="15" s="1"/>
  <c r="I178" i="15"/>
  <c r="O178" i="15" s="1"/>
  <c r="G157" i="15"/>
  <c r="G298" i="9" s="1"/>
  <c r="N298" i="9" s="1"/>
  <c r="N300" i="9" s="1"/>
  <c r="M40" i="12" s="1"/>
  <c r="N40" i="12" s="1"/>
  <c r="I131" i="15"/>
  <c r="G121" i="15"/>
  <c r="G231" i="9" s="1"/>
  <c r="N231" i="9" s="1"/>
  <c r="N233" i="9" s="1"/>
  <c r="M30" i="12" s="1"/>
  <c r="N30" i="12" s="1"/>
  <c r="I91" i="15"/>
  <c r="G60" i="15"/>
  <c r="G94" i="9" s="1"/>
  <c r="G6" i="15"/>
  <c r="G5" i="9" s="1"/>
  <c r="O754" i="9"/>
  <c r="I71" i="15"/>
  <c r="O71" i="15" s="1"/>
  <c r="H158" i="6"/>
  <c r="L158" i="6" s="1"/>
  <c r="H152" i="6"/>
  <c r="H139" i="6"/>
  <c r="H132" i="6"/>
  <c r="H125" i="6"/>
  <c r="L125" i="6" s="1"/>
  <c r="H119" i="6"/>
  <c r="L119" i="6" s="1"/>
  <c r="H111" i="6"/>
  <c r="H104" i="6"/>
  <c r="H640" i="9" s="1"/>
  <c r="I640" i="9" s="1"/>
  <c r="P640" i="9" s="1"/>
  <c r="H90" i="6"/>
  <c r="H39" i="9" s="1"/>
  <c r="I39" i="9" s="1"/>
  <c r="H83" i="6"/>
  <c r="H682" i="9" s="1"/>
  <c r="H76" i="6"/>
  <c r="H70" i="6"/>
  <c r="L70" i="6" s="1"/>
  <c r="H63" i="6"/>
  <c r="H519" i="9" s="1"/>
  <c r="H56" i="6"/>
  <c r="L56" i="6" s="1"/>
  <c r="H48" i="6"/>
  <c r="H297" i="9" s="1"/>
  <c r="H40" i="6"/>
  <c r="H303" i="9" s="1"/>
  <c r="H33" i="6"/>
  <c r="H21" i="6"/>
  <c r="L21" i="6" s="1"/>
  <c r="H9" i="6"/>
  <c r="L9" i="6" s="1"/>
  <c r="G386" i="15"/>
  <c r="G821" i="9" s="1"/>
  <c r="G372" i="15"/>
  <c r="G799" i="9" s="1"/>
  <c r="G289" i="15"/>
  <c r="G635" i="9" s="1"/>
  <c r="I229" i="15"/>
  <c r="G223" i="15"/>
  <c r="G473" i="9" s="1"/>
  <c r="N473" i="9" s="1"/>
  <c r="N475" i="9" s="1"/>
  <c r="M64" i="12" s="1"/>
  <c r="N64" i="12" s="1"/>
  <c r="G211" i="15"/>
  <c r="G441" i="9" s="1"/>
  <c r="L441" i="9" s="1"/>
  <c r="AE441" i="9" s="1"/>
  <c r="AE443" i="9" s="1"/>
  <c r="AC443" i="9" s="1"/>
  <c r="G208" i="15"/>
  <c r="G433" i="9" s="1"/>
  <c r="G181" i="15"/>
  <c r="G362" i="9" s="1"/>
  <c r="I169" i="15"/>
  <c r="I163" i="15"/>
  <c r="L778" i="9"/>
  <c r="P778" i="9" s="1"/>
  <c r="L113" i="9"/>
  <c r="K17" i="12" s="1"/>
  <c r="L17" i="12" s="1"/>
  <c r="G154" i="15"/>
  <c r="G292" i="9" s="1"/>
  <c r="N292" i="9" s="1"/>
  <c r="N294" i="9" s="1"/>
  <c r="M39" i="12" s="1"/>
  <c r="N39" i="12" s="1"/>
  <c r="L157" i="6"/>
  <c r="H151" i="6"/>
  <c r="H145" i="6"/>
  <c r="H138" i="6"/>
  <c r="L138" i="6" s="1"/>
  <c r="H131" i="6"/>
  <c r="H124" i="6"/>
  <c r="H118" i="6"/>
  <c r="L118" i="6" s="1"/>
  <c r="H110" i="6"/>
  <c r="L110" i="6" s="1"/>
  <c r="H103" i="6"/>
  <c r="L103" i="6" s="1"/>
  <c r="H96" i="6"/>
  <c r="H89" i="6"/>
  <c r="H23" i="9" s="1"/>
  <c r="H82" i="6"/>
  <c r="H676" i="9" s="1"/>
  <c r="O676" i="9" s="1"/>
  <c r="H75" i="6"/>
  <c r="H658" i="9" s="1"/>
  <c r="H69" i="6"/>
  <c r="H566" i="9" s="1"/>
  <c r="H62" i="6"/>
  <c r="L62" i="6" s="1"/>
  <c r="H55" i="6"/>
  <c r="H462" i="9" s="1"/>
  <c r="H47" i="6"/>
  <c r="H291" i="9" s="1"/>
  <c r="H39" i="6"/>
  <c r="L39" i="6" s="1"/>
  <c r="L32" i="6"/>
  <c r="H26" i="6"/>
  <c r="H20" i="6"/>
  <c r="H349" i="9" s="1"/>
  <c r="H13" i="6"/>
  <c r="L13" i="6" s="1"/>
  <c r="L8" i="6"/>
  <c r="AA328" i="15"/>
  <c r="I322" i="15"/>
  <c r="O322" i="15" s="1"/>
  <c r="AA301" i="15"/>
  <c r="G226" i="15"/>
  <c r="G481" i="9" s="1"/>
  <c r="G166" i="15"/>
  <c r="G328" i="9" s="1"/>
  <c r="G53" i="15"/>
  <c r="G80" i="9" s="1"/>
  <c r="I80" i="9" s="1"/>
  <c r="G32" i="15"/>
  <c r="G51" i="9" s="1"/>
  <c r="N51" i="9" s="1"/>
  <c r="M134" i="11"/>
  <c r="N134" i="11" s="1"/>
  <c r="G56" i="15"/>
  <c r="G85" i="9" s="1"/>
  <c r="N85" i="9" s="1"/>
  <c r="N87" i="9" s="1"/>
  <c r="M14" i="12" s="1"/>
  <c r="N14" i="12" s="1"/>
  <c r="M133" i="11"/>
  <c r="N133" i="11" s="1"/>
  <c r="AA109" i="15"/>
  <c r="H156" i="6"/>
  <c r="H149" i="6"/>
  <c r="L149" i="6" s="1"/>
  <c r="H143" i="6"/>
  <c r="H136" i="6"/>
  <c r="H130" i="6"/>
  <c r="H116" i="6"/>
  <c r="H109" i="6"/>
  <c r="L109" i="6" s="1"/>
  <c r="H101" i="6"/>
  <c r="H112" i="9" s="1"/>
  <c r="H94" i="6"/>
  <c r="L94" i="6" s="1"/>
  <c r="H73" i="6"/>
  <c r="H646" i="9" s="1"/>
  <c r="I646" i="9" s="1"/>
  <c r="H68" i="6"/>
  <c r="H559" i="9" s="1"/>
  <c r="O559" i="9" s="1"/>
  <c r="H60" i="6"/>
  <c r="L60" i="6" s="1"/>
  <c r="H53" i="6"/>
  <c r="H446" i="9" s="1"/>
  <c r="AC446" i="9" s="1"/>
  <c r="AC448" i="9" s="1"/>
  <c r="H45" i="6"/>
  <c r="H279" i="9" s="1"/>
  <c r="H38" i="6"/>
  <c r="H31" i="6"/>
  <c r="H402" i="9" s="1"/>
  <c r="H25" i="6"/>
  <c r="H18" i="6"/>
  <c r="H266" i="9" s="1"/>
  <c r="I266" i="9" s="1"/>
  <c r="P266" i="9" s="1"/>
  <c r="H12" i="6"/>
  <c r="L12" i="6" s="1"/>
  <c r="H7" i="6"/>
  <c r="L7" i="6" s="1"/>
  <c r="AA344" i="15"/>
  <c r="I318" i="15"/>
  <c r="O318" i="15" s="1"/>
  <c r="G295" i="15"/>
  <c r="G647" i="9" s="1"/>
  <c r="G265" i="15"/>
  <c r="G585" i="9" s="1"/>
  <c r="I585" i="9" s="1"/>
  <c r="G262" i="15"/>
  <c r="G577" i="9" s="1"/>
  <c r="I577" i="9" s="1"/>
  <c r="G132" i="15"/>
  <c r="G254" i="9" s="1"/>
  <c r="L254" i="9" s="1"/>
  <c r="AE254" i="9" s="1"/>
  <c r="AA115" i="15"/>
  <c r="AE105" i="15"/>
  <c r="N429" i="9"/>
  <c r="M58" i="12" s="1"/>
  <c r="N58" i="12" s="1"/>
  <c r="AE365" i="15"/>
  <c r="AB247" i="15"/>
  <c r="G196" i="15"/>
  <c r="G391" i="9" s="1"/>
  <c r="I391" i="9" s="1"/>
  <c r="AA45" i="15"/>
  <c r="O529" i="9"/>
  <c r="H148" i="6"/>
  <c r="H142" i="6"/>
  <c r="L142" i="6" s="1"/>
  <c r="H135" i="6"/>
  <c r="H129" i="6"/>
  <c r="H122" i="6"/>
  <c r="H115" i="6"/>
  <c r="L115" i="6" s="1"/>
  <c r="H108" i="6"/>
  <c r="H237" i="9" s="1"/>
  <c r="H100" i="6"/>
  <c r="H93" i="6"/>
  <c r="L93" i="6" s="1"/>
  <c r="H87" i="6"/>
  <c r="H80" i="6"/>
  <c r="L80" i="6" s="1"/>
  <c r="H72" i="6"/>
  <c r="L72" i="6" s="1"/>
  <c r="H67" i="6"/>
  <c r="L67" i="6" s="1"/>
  <c r="H52" i="6"/>
  <c r="L52" i="6" s="1"/>
  <c r="H44" i="6"/>
  <c r="H273" i="9" s="1"/>
  <c r="H37" i="6"/>
  <c r="L37" i="6" s="1"/>
  <c r="H30" i="6"/>
  <c r="H396" i="9" s="1"/>
  <c r="H17" i="6"/>
  <c r="H259" i="9" s="1"/>
  <c r="I368" i="15"/>
  <c r="O368" i="15" s="1"/>
  <c r="O365" i="15"/>
  <c r="G350" i="15"/>
  <c r="G755" i="9" s="1"/>
  <c r="I755" i="9" s="1"/>
  <c r="G328" i="15"/>
  <c r="G712" i="9" s="1"/>
  <c r="I712" i="9" s="1"/>
  <c r="I280" i="15"/>
  <c r="O280" i="15" s="1"/>
  <c r="I112" i="15"/>
  <c r="O112" i="15" s="1"/>
  <c r="G109" i="15"/>
  <c r="G199" i="9" s="1"/>
  <c r="G31" i="15"/>
  <c r="G50" i="9" s="1"/>
  <c r="AE30" i="15"/>
  <c r="G14" i="15"/>
  <c r="G25" i="9" s="1"/>
  <c r="I25" i="9" s="1"/>
  <c r="H103" i="9"/>
  <c r="O103" i="9" s="1"/>
  <c r="L121" i="6"/>
  <c r="L154" i="6"/>
  <c r="L135" i="6"/>
  <c r="L97" i="6"/>
  <c r="L134" i="6"/>
  <c r="L162" i="6"/>
  <c r="L161" i="6"/>
  <c r="AB772" i="9"/>
  <c r="L86" i="6"/>
  <c r="K805" i="9"/>
  <c r="L805" i="9" s="1"/>
  <c r="H805" i="9"/>
  <c r="I805" i="9" s="1"/>
  <c r="L165" i="6"/>
  <c r="L85" i="6"/>
  <c r="H741" i="9"/>
  <c r="O741" i="9" s="1"/>
  <c r="H820" i="9"/>
  <c r="I820" i="9" s="1"/>
  <c r="P820" i="9" s="1"/>
  <c r="AB754" i="9"/>
  <c r="H518" i="9"/>
  <c r="AC518" i="9" s="1"/>
  <c r="AC520" i="9" s="1"/>
  <c r="L99" i="6"/>
  <c r="H101" i="9"/>
  <c r="K605" i="9"/>
  <c r="L74" i="6"/>
  <c r="H306" i="9"/>
  <c r="I306" i="9" s="1"/>
  <c r="P306" i="9" s="1"/>
  <c r="K481" i="9"/>
  <c r="L481" i="9" s="1"/>
  <c r="L20" i="6"/>
  <c r="H634" i="9"/>
  <c r="O634" i="9" s="1"/>
  <c r="H425" i="9"/>
  <c r="O333" i="9"/>
  <c r="H212" i="9"/>
  <c r="I212" i="9" s="1"/>
  <c r="L131" i="6"/>
  <c r="L82" i="6"/>
  <c r="L34" i="6"/>
  <c r="O432" i="9"/>
  <c r="L164" i="6"/>
  <c r="H447" i="9"/>
  <c r="I447" i="9" s="1"/>
  <c r="P447" i="9" s="1"/>
  <c r="H355" i="9"/>
  <c r="I355" i="9" s="1"/>
  <c r="K161" i="9"/>
  <c r="O161" i="9" s="1"/>
  <c r="L128" i="6"/>
  <c r="L47" i="6"/>
  <c r="AB705" i="9"/>
  <c r="I390" i="9"/>
  <c r="P390" i="9" s="1"/>
  <c r="M748" i="9"/>
  <c r="N748" i="9" s="1"/>
  <c r="P748" i="9" s="1"/>
  <c r="H502" i="9"/>
  <c r="O502" i="9" s="1"/>
  <c r="K160" i="9"/>
  <c r="O160" i="9" s="1"/>
  <c r="L61" i="6"/>
  <c r="L46" i="6"/>
  <c r="AB760" i="9"/>
  <c r="I285" i="9"/>
  <c r="P285" i="9" s="1"/>
  <c r="O266" i="9"/>
  <c r="L75" i="6"/>
  <c r="I238" i="15"/>
  <c r="O238" i="15" s="1"/>
  <c r="AB238" i="15"/>
  <c r="I821" i="9"/>
  <c r="N821" i="9"/>
  <c r="I784" i="9"/>
  <c r="O784" i="9"/>
  <c r="N449" i="9"/>
  <c r="N451" i="9" s="1"/>
  <c r="M61" i="12" s="1"/>
  <c r="N61" i="12" s="1"/>
  <c r="I449" i="9"/>
  <c r="AA193" i="15"/>
  <c r="I193" i="15"/>
  <c r="AA127" i="15"/>
  <c r="I51" i="9"/>
  <c r="H252" i="9"/>
  <c r="L16" i="6"/>
  <c r="G127" i="15"/>
  <c r="G247" i="9" s="1"/>
  <c r="AH30" i="15"/>
  <c r="I34" i="15"/>
  <c r="O34" i="15" s="1"/>
  <c r="I268" i="15"/>
  <c r="AB268" i="15"/>
  <c r="H511" i="9"/>
  <c r="N150" i="9"/>
  <c r="I150" i="9"/>
  <c r="AE75" i="15"/>
  <c r="I76" i="15"/>
  <c r="O76" i="15" s="1"/>
  <c r="I545" i="9"/>
  <c r="N545" i="9"/>
  <c r="N617" i="9"/>
  <c r="I617" i="9"/>
  <c r="H236" i="9"/>
  <c r="L108" i="6"/>
  <c r="G340" i="15"/>
  <c r="G736" i="9" s="1"/>
  <c r="I86" i="15"/>
  <c r="AE85" i="15"/>
  <c r="I85" i="9"/>
  <c r="I813" i="9"/>
  <c r="N813" i="9"/>
  <c r="AA340" i="15"/>
  <c r="I340" i="15"/>
  <c r="O340" i="15" s="1"/>
  <c r="AH381" i="15"/>
  <c r="I382" i="15"/>
  <c r="I187" i="15"/>
  <c r="AA187" i="15"/>
  <c r="I69" i="9"/>
  <c r="N69" i="9"/>
  <c r="I244" i="15"/>
  <c r="O244" i="15" s="1"/>
  <c r="AB244" i="15"/>
  <c r="I175" i="15"/>
  <c r="O175" i="15" s="1"/>
  <c r="AA175" i="15"/>
  <c r="N433" i="9"/>
  <c r="I433" i="9"/>
  <c r="L433" i="9"/>
  <c r="AE433" i="9" s="1"/>
  <c r="AE435" i="9" s="1"/>
  <c r="AC435" i="9" s="1"/>
  <c r="O91" i="15"/>
  <c r="G91" i="15"/>
  <c r="G161" i="9" s="1"/>
  <c r="H797" i="9"/>
  <c r="L163" i="6"/>
  <c r="AJ381" i="15"/>
  <c r="I383" i="15"/>
  <c r="G9" i="15"/>
  <c r="G9" i="9" s="1"/>
  <c r="P705" i="9"/>
  <c r="AB241" i="15"/>
  <c r="I241" i="15"/>
  <c r="N635" i="9"/>
  <c r="N637" i="9" s="1"/>
  <c r="M86" i="12" s="1"/>
  <c r="N86" i="12" s="1"/>
  <c r="I635" i="9"/>
  <c r="I647" i="9"/>
  <c r="N647" i="9"/>
  <c r="N649" i="9" s="1"/>
  <c r="M88" i="12" s="1"/>
  <c r="N88" i="12" s="1"/>
  <c r="I184" i="15"/>
  <c r="AA184" i="15"/>
  <c r="AC141" i="15"/>
  <c r="I141" i="15"/>
  <c r="O141" i="15" s="1"/>
  <c r="I791" i="9"/>
  <c r="N791" i="9"/>
  <c r="N793" i="9" s="1"/>
  <c r="M111" i="12" s="1"/>
  <c r="N111" i="12" s="1"/>
  <c r="G238" i="15"/>
  <c r="G513" i="9" s="1"/>
  <c r="AB717" i="9"/>
  <c r="L136" i="6"/>
  <c r="H229" i="9"/>
  <c r="H228" i="9"/>
  <c r="N629" i="9"/>
  <c r="N631" i="9" s="1"/>
  <c r="M85" i="12" s="1"/>
  <c r="N85" i="12" s="1"/>
  <c r="AA220" i="15"/>
  <c r="AD75" i="15"/>
  <c r="I75" i="15"/>
  <c r="O75" i="15" s="1"/>
  <c r="K54" i="9"/>
  <c r="O54" i="9" s="1"/>
  <c r="K815" i="9"/>
  <c r="O815" i="9" s="1"/>
  <c r="I658" i="9"/>
  <c r="O658" i="9"/>
  <c r="G322" i="15"/>
  <c r="G700" i="9" s="1"/>
  <c r="AA199" i="15"/>
  <c r="G118" i="15"/>
  <c r="G223" i="9" s="1"/>
  <c r="G48" i="15"/>
  <c r="G72" i="9" s="1"/>
  <c r="H494" i="9"/>
  <c r="H495" i="9"/>
  <c r="H204" i="9"/>
  <c r="H205" i="9"/>
  <c r="I376" i="15"/>
  <c r="AA376" i="15"/>
  <c r="AA313" i="15"/>
  <c r="I313" i="15"/>
  <c r="AE100" i="15"/>
  <c r="I101" i="15"/>
  <c r="O101" i="15" s="1"/>
  <c r="P766" i="9"/>
  <c r="K105" i="9"/>
  <c r="O105" i="9" s="1"/>
  <c r="K95" i="9"/>
  <c r="O95" i="9" s="1"/>
  <c r="H379" i="9"/>
  <c r="L28" i="6"/>
  <c r="I274" i="15"/>
  <c r="G220" i="15"/>
  <c r="G465" i="9" s="1"/>
  <c r="O199" i="15"/>
  <c r="I362" i="9"/>
  <c r="N362" i="9"/>
  <c r="N364" i="9" s="1"/>
  <c r="M48" i="12" s="1"/>
  <c r="N48" i="12" s="1"/>
  <c r="I172" i="15"/>
  <c r="O172" i="15" s="1"/>
  <c r="AA172" i="15"/>
  <c r="P754" i="9"/>
  <c r="O640" i="9"/>
  <c r="H622" i="9"/>
  <c r="L88" i="6"/>
  <c r="H41" i="9"/>
  <c r="H61" i="9"/>
  <c r="L27" i="6"/>
  <c r="I347" i="15"/>
  <c r="O347" i="15" s="1"/>
  <c r="AB256" i="15"/>
  <c r="G90" i="15"/>
  <c r="G160" i="9" s="1"/>
  <c r="K74" i="9"/>
  <c r="O74" i="9" s="1"/>
  <c r="I652" i="9"/>
  <c r="O652" i="9"/>
  <c r="H177" i="9"/>
  <c r="H176" i="9"/>
  <c r="AE80" i="15"/>
  <c r="I81" i="15"/>
  <c r="I785" i="9"/>
  <c r="N785" i="9"/>
  <c r="N787" i="9" s="1"/>
  <c r="M110" i="12" s="1"/>
  <c r="N110" i="12" s="1"/>
  <c r="I481" i="9"/>
  <c r="N481" i="9"/>
  <c r="G160" i="15"/>
  <c r="G308" i="9" s="1"/>
  <c r="O70" i="15"/>
  <c r="G70" i="15"/>
  <c r="G120" i="9" s="1"/>
  <c r="G30" i="15"/>
  <c r="G49" i="9" s="1"/>
  <c r="G337" i="15"/>
  <c r="G730" i="9" s="1"/>
  <c r="G301" i="15"/>
  <c r="G659" i="9" s="1"/>
  <c r="K798" i="9"/>
  <c r="O705" i="9"/>
  <c r="H664" i="9"/>
  <c r="L76" i="6"/>
  <c r="O291" i="9"/>
  <c r="I291" i="9"/>
  <c r="AB277" i="15"/>
  <c r="I277" i="15"/>
  <c r="G259" i="15"/>
  <c r="G569" i="9" s="1"/>
  <c r="I199" i="9"/>
  <c r="N199" i="9"/>
  <c r="N201" i="9" s="1"/>
  <c r="M26" i="12" s="1"/>
  <c r="N26" i="12" s="1"/>
  <c r="G17" i="15"/>
  <c r="G30" i="9" s="1"/>
  <c r="L148" i="6"/>
  <c r="H796" i="9"/>
  <c r="N537" i="9"/>
  <c r="N539" i="9" s="1"/>
  <c r="M72" i="12" s="1"/>
  <c r="N72" i="12" s="1"/>
  <c r="I537" i="9"/>
  <c r="I397" i="9"/>
  <c r="N397" i="9"/>
  <c r="N399" i="9" s="1"/>
  <c r="M54" i="12" s="1"/>
  <c r="N54" i="12" s="1"/>
  <c r="I50" i="9"/>
  <c r="N50" i="9"/>
  <c r="G190" i="15"/>
  <c r="G380" i="9" s="1"/>
  <c r="H591" i="9"/>
  <c r="H590" i="9"/>
  <c r="I100" i="15"/>
  <c r="O100" i="15" s="1"/>
  <c r="AD100" i="15"/>
  <c r="I35" i="15"/>
  <c r="O35" i="15" s="1"/>
  <c r="AJ30" i="15"/>
  <c r="I610" i="9"/>
  <c r="O610" i="9"/>
  <c r="L40" i="6"/>
  <c r="G356" i="15"/>
  <c r="G767" i="9" s="1"/>
  <c r="I151" i="15"/>
  <c r="AA151" i="15"/>
  <c r="AE141" i="15"/>
  <c r="I142" i="15"/>
  <c r="N823" i="9"/>
  <c r="M115" i="12" s="1"/>
  <c r="N115" i="12" s="1"/>
  <c r="H111" i="9"/>
  <c r="L100" i="6"/>
  <c r="H582" i="9"/>
  <c r="H583" i="9"/>
  <c r="O124" i="15"/>
  <c r="G124" i="15"/>
  <c r="G239" i="9" s="1"/>
  <c r="N80" i="9"/>
  <c r="N82" i="9" s="1"/>
  <c r="M13" i="12" s="1"/>
  <c r="N13" i="12" s="1"/>
  <c r="I50" i="15"/>
  <c r="O50" i="15" s="1"/>
  <c r="AJ45" i="15"/>
  <c r="P729" i="9"/>
  <c r="O605" i="9"/>
  <c r="O101" i="9"/>
  <c r="I101" i="9"/>
  <c r="P101" i="9" s="1"/>
  <c r="H414" i="9"/>
  <c r="H423" i="9"/>
  <c r="I356" i="15"/>
  <c r="O356" i="15" s="1"/>
  <c r="AA356" i="15"/>
  <c r="I292" i="15"/>
  <c r="AA292" i="15"/>
  <c r="I217" i="15"/>
  <c r="O217" i="15" s="1"/>
  <c r="AA217" i="15"/>
  <c r="O110" i="9"/>
  <c r="I110" i="9"/>
  <c r="K24" i="9"/>
  <c r="O24" i="9" s="1"/>
  <c r="K253" i="9"/>
  <c r="O253" i="9" s="1"/>
  <c r="K260" i="9"/>
  <c r="O260" i="9" s="1"/>
  <c r="K569" i="9"/>
  <c r="O569" i="9" s="1"/>
  <c r="K585" i="9"/>
  <c r="O585" i="9" s="1"/>
  <c r="K513" i="9"/>
  <c r="O513" i="9" s="1"/>
  <c r="K545" i="9"/>
  <c r="O545" i="9" s="1"/>
  <c r="K599" i="9"/>
  <c r="L599" i="9" s="1"/>
  <c r="K577" i="9"/>
  <c r="O577" i="9" s="1"/>
  <c r="K593" i="9"/>
  <c r="O593" i="9" s="1"/>
  <c r="K611" i="9"/>
  <c r="O611" i="9" s="1"/>
  <c r="L166" i="6"/>
  <c r="K521" i="9"/>
  <c r="O521" i="9" s="1"/>
  <c r="K561" i="9"/>
  <c r="O561" i="9" s="1"/>
  <c r="K623" i="9"/>
  <c r="K505" i="9"/>
  <c r="K553" i="9"/>
  <c r="K617" i="9"/>
  <c r="O617" i="9" s="1"/>
  <c r="H14" i="9"/>
  <c r="L159" i="6"/>
  <c r="L144" i="6"/>
  <c r="L98" i="6"/>
  <c r="L23" i="6"/>
  <c r="O372" i="15"/>
  <c r="AA353" i="15"/>
  <c r="O271" i="15"/>
  <c r="AA214" i="15"/>
  <c r="I202" i="15"/>
  <c r="O202" i="15" s="1"/>
  <c r="AA202" i="15"/>
  <c r="O682" i="9"/>
  <c r="I682" i="9"/>
  <c r="I599" i="9"/>
  <c r="N599" i="9"/>
  <c r="N601" i="9" s="1"/>
  <c r="M80" i="12" s="1"/>
  <c r="N80" i="12" s="1"/>
  <c r="N94" i="9"/>
  <c r="I94" i="9"/>
  <c r="N619" i="9"/>
  <c r="M83" i="12" s="1"/>
  <c r="N83" i="12" s="1"/>
  <c r="L111" i="6"/>
  <c r="H334" i="9"/>
  <c r="H314" i="9"/>
  <c r="H415" i="9"/>
  <c r="H304" i="9"/>
  <c r="H324" i="9"/>
  <c r="L36" i="6"/>
  <c r="G344" i="15"/>
  <c r="G743" i="9" s="1"/>
  <c r="I298" i="9"/>
  <c r="AE95" i="15"/>
  <c r="I96" i="15"/>
  <c r="O96" i="15" s="1"/>
  <c r="I13" i="15"/>
  <c r="O13" i="15" s="1"/>
  <c r="AB13" i="15"/>
  <c r="I80" i="15"/>
  <c r="O80" i="15" s="1"/>
  <c r="AD80" i="15"/>
  <c r="L112" i="6"/>
  <c r="I419" i="9"/>
  <c r="P419" i="9" s="1"/>
  <c r="O419" i="9"/>
  <c r="G353" i="15"/>
  <c r="G761" i="9" s="1"/>
  <c r="G325" i="15"/>
  <c r="G706" i="9" s="1"/>
  <c r="AE318" i="15"/>
  <c r="I319" i="15"/>
  <c r="I671" i="9"/>
  <c r="N671" i="9"/>
  <c r="G205" i="15"/>
  <c r="G409" i="9" s="1"/>
  <c r="G112" i="15"/>
  <c r="G207" i="9" s="1"/>
  <c r="I61" i="15"/>
  <c r="O61" i="15" s="1"/>
  <c r="AI60" i="15"/>
  <c r="I676" i="9"/>
  <c r="H439" i="9"/>
  <c r="I283" i="15"/>
  <c r="AB283" i="15"/>
  <c r="K49" i="9"/>
  <c r="O49" i="9" s="1"/>
  <c r="K69" i="9"/>
  <c r="L69" i="9" s="1"/>
  <c r="AE69" i="9" s="1"/>
  <c r="K207" i="9"/>
  <c r="O207" i="9" s="1"/>
  <c r="K199" i="9"/>
  <c r="L199" i="9" s="1"/>
  <c r="K292" i="9"/>
  <c r="L292" i="9" s="1"/>
  <c r="K298" i="9"/>
  <c r="O298" i="9" s="1"/>
  <c r="K286" i="9"/>
  <c r="O286" i="9" s="1"/>
  <c r="K280" i="9"/>
  <c r="O280" i="9" s="1"/>
  <c r="K274" i="9"/>
  <c r="O274" i="9" s="1"/>
  <c r="K338" i="9"/>
  <c r="O338" i="9" s="1"/>
  <c r="K385" i="9"/>
  <c r="O385" i="9" s="1"/>
  <c r="K308" i="9"/>
  <c r="O308" i="9" s="1"/>
  <c r="K344" i="9"/>
  <c r="O344" i="9" s="1"/>
  <c r="K391" i="9"/>
  <c r="O391" i="9" s="1"/>
  <c r="K356" i="9"/>
  <c r="O356" i="9" s="1"/>
  <c r="K403" i="9"/>
  <c r="O403" i="9" s="1"/>
  <c r="K489" i="9"/>
  <c r="O489" i="9" s="1"/>
  <c r="K641" i="9"/>
  <c r="O641" i="9" s="1"/>
  <c r="K647" i="9"/>
  <c r="L647" i="9" s="1"/>
  <c r="K700" i="9"/>
  <c r="O700" i="9" s="1"/>
  <c r="K465" i="9"/>
  <c r="O465" i="9" s="1"/>
  <c r="K653" i="9"/>
  <c r="O653" i="9" s="1"/>
  <c r="K659" i="9"/>
  <c r="O659" i="9" s="1"/>
  <c r="K712" i="9"/>
  <c r="K441" i="9"/>
  <c r="O441" i="9" s="1"/>
  <c r="K665" i="9"/>
  <c r="O665" i="9" s="1"/>
  <c r="K718" i="9"/>
  <c r="K318" i="9"/>
  <c r="K350" i="9"/>
  <c r="O350" i="9" s="1"/>
  <c r="K671" i="9"/>
  <c r="O671" i="9" s="1"/>
  <c r="K380" i="9"/>
  <c r="O380" i="9" s="1"/>
  <c r="K677" i="9"/>
  <c r="K683" i="9"/>
  <c r="O683" i="9" s="1"/>
  <c r="K736" i="9"/>
  <c r="O736" i="9" s="1"/>
  <c r="K397" i="9"/>
  <c r="O397" i="9" s="1"/>
  <c r="K473" i="9"/>
  <c r="O473" i="9" s="1"/>
  <c r="K223" i="9"/>
  <c r="O223" i="9" s="1"/>
  <c r="K409" i="9"/>
  <c r="O409" i="9" s="1"/>
  <c r="K755" i="9"/>
  <c r="O755" i="9" s="1"/>
  <c r="K761" i="9"/>
  <c r="O761" i="9" s="1"/>
  <c r="K767" i="9"/>
  <c r="O767" i="9" s="1"/>
  <c r="K773" i="9"/>
  <c r="K806" i="9"/>
  <c r="O806" i="9" s="1"/>
  <c r="K821" i="9"/>
  <c r="O821" i="9" s="1"/>
  <c r="K635" i="9"/>
  <c r="L635" i="9" s="1"/>
  <c r="K779" i="9"/>
  <c r="O779" i="9" s="1"/>
  <c r="K791" i="9"/>
  <c r="O791" i="9" s="1"/>
  <c r="K247" i="9"/>
  <c r="O247" i="9" s="1"/>
  <c r="K693" i="9"/>
  <c r="O693" i="9" s="1"/>
  <c r="K749" i="9"/>
  <c r="O749" i="9" s="1"/>
  <c r="K362" i="9"/>
  <c r="L362" i="9" s="1"/>
  <c r="K239" i="9"/>
  <c r="O239" i="9" s="1"/>
  <c r="K629" i="9"/>
  <c r="L629" i="9" s="1"/>
  <c r="AE629" i="9" s="1"/>
  <c r="AE631" i="9" s="1"/>
  <c r="AC631" i="9" s="1"/>
  <c r="K730" i="9"/>
  <c r="O730" i="9" s="1"/>
  <c r="K215" i="9"/>
  <c r="O215" i="9" s="1"/>
  <c r="K497" i="9"/>
  <c r="O497" i="9" s="1"/>
  <c r="K231" i="9"/>
  <c r="O231" i="9" s="1"/>
  <c r="K706" i="9"/>
  <c r="O706" i="9" s="1"/>
  <c r="K724" i="9"/>
  <c r="O724" i="9" s="1"/>
  <c r="K799" i="9"/>
  <c r="O799" i="9" s="1"/>
  <c r="K328" i="9"/>
  <c r="L328" i="9" s="1"/>
  <c r="K374" i="9"/>
  <c r="O374" i="9" s="1"/>
  <c r="K743" i="9"/>
  <c r="O743" i="9" s="1"/>
  <c r="H424" i="9"/>
  <c r="H416" i="9"/>
  <c r="L35" i="6"/>
  <c r="H116" i="9"/>
  <c r="H117" i="9"/>
  <c r="L4" i="6"/>
  <c r="I362" i="15"/>
  <c r="AA362" i="15"/>
  <c r="I328" i="9"/>
  <c r="N328" i="9"/>
  <c r="N330" i="9" s="1"/>
  <c r="M43" i="12" s="1"/>
  <c r="N43" i="12" s="1"/>
  <c r="AA145" i="15"/>
  <c r="O85" i="15"/>
  <c r="AE9" i="15"/>
  <c r="I136" i="15"/>
  <c r="AB136" i="15"/>
  <c r="I191" i="9"/>
  <c r="N191" i="9"/>
  <c r="O256" i="15"/>
  <c r="G256" i="15"/>
  <c r="G561" i="9" s="1"/>
  <c r="I689" i="9"/>
  <c r="P689" i="9" s="1"/>
  <c r="O689" i="9"/>
  <c r="H526" i="9"/>
  <c r="H527" i="9"/>
  <c r="L64" i="6"/>
  <c r="O349" i="9"/>
  <c r="I349" i="9"/>
  <c r="AA386" i="15"/>
  <c r="I334" i="15"/>
  <c r="AA334" i="15"/>
  <c r="I298" i="15"/>
  <c r="AA298" i="15"/>
  <c r="I95" i="15"/>
  <c r="AD95" i="15"/>
  <c r="G76" i="15"/>
  <c r="G131" i="9" s="1"/>
  <c r="AE20" i="15"/>
  <c r="I20" i="15"/>
  <c r="K537" i="9"/>
  <c r="L537" i="9" s="1"/>
  <c r="K449" i="9"/>
  <c r="L449" i="9" s="1"/>
  <c r="AE449" i="9" s="1"/>
  <c r="AE451" i="9" s="1"/>
  <c r="AC451" i="9" s="1"/>
  <c r="L124" i="6"/>
  <c r="H317" i="9"/>
  <c r="H426" i="9"/>
  <c r="H418" i="9"/>
  <c r="H307" i="9"/>
  <c r="H327" i="9"/>
  <c r="H337" i="9"/>
  <c r="I799" i="9"/>
  <c r="N799" i="9"/>
  <c r="I232" i="15"/>
  <c r="AA232" i="15"/>
  <c r="I49" i="15"/>
  <c r="I629" i="9"/>
  <c r="K368" i="9"/>
  <c r="O368" i="9" s="1"/>
  <c r="N441" i="9"/>
  <c r="N443" i="9" s="1"/>
  <c r="M60" i="12" s="1"/>
  <c r="N60" i="12" s="1"/>
  <c r="I253" i="15"/>
  <c r="O253" i="15" s="1"/>
  <c r="AB253" i="15"/>
  <c r="I148" i="15"/>
  <c r="O148" i="15" s="1"/>
  <c r="AA148" i="15"/>
  <c r="P432" i="9"/>
  <c r="I519" i="9"/>
  <c r="P519" i="9" s="1"/>
  <c r="O519" i="9"/>
  <c r="L48" i="6"/>
  <c r="G175" i="15"/>
  <c r="G350" i="9" s="1"/>
  <c r="AA154" i="15"/>
  <c r="G34" i="15"/>
  <c r="G53" i="9" s="1"/>
  <c r="AB711" i="9"/>
  <c r="I297" i="9"/>
  <c r="O297" i="9"/>
  <c r="AA350" i="15"/>
  <c r="AA318" i="15"/>
  <c r="G145" i="15"/>
  <c r="G274" i="9" s="1"/>
  <c r="AE136" i="15"/>
  <c r="I137" i="15"/>
  <c r="O137" i="15" s="1"/>
  <c r="I105" i="9"/>
  <c r="N105" i="9"/>
  <c r="O91" i="9"/>
  <c r="I91" i="9"/>
  <c r="P91" i="9" s="1"/>
  <c r="AB699" i="9"/>
  <c r="H244" i="9"/>
  <c r="H245" i="9"/>
  <c r="O688" i="9"/>
  <c r="I688" i="9"/>
  <c r="I604" i="9"/>
  <c r="O604" i="9"/>
  <c r="I503" i="9"/>
  <c r="P503" i="9" s="1"/>
  <c r="O503" i="9"/>
  <c r="H335" i="9"/>
  <c r="H305" i="9"/>
  <c r="H325" i="9"/>
  <c r="H315" i="9"/>
  <c r="H427" i="9"/>
  <c r="H197" i="9"/>
  <c r="H196" i="9"/>
  <c r="H790" i="9"/>
  <c r="P772" i="9"/>
  <c r="K53" i="9"/>
  <c r="O53" i="9" s="1"/>
  <c r="K73" i="9"/>
  <c r="O73" i="9" s="1"/>
  <c r="AB778" i="9"/>
  <c r="O170" i="9"/>
  <c r="L171" i="6"/>
  <c r="L153" i="6"/>
  <c r="L141" i="6"/>
  <c r="L129" i="6"/>
  <c r="L117" i="6"/>
  <c r="L105" i="6"/>
  <c r="L81" i="6"/>
  <c r="L69" i="6"/>
  <c r="L45" i="6"/>
  <c r="AA124" i="15"/>
  <c r="H811" i="9"/>
  <c r="O553" i="9"/>
  <c r="N435" i="9"/>
  <c r="M59" i="12" s="1"/>
  <c r="N59" i="12" s="1"/>
  <c r="H221" i="9"/>
  <c r="H220" i="9"/>
  <c r="H417" i="9"/>
  <c r="H326" i="9"/>
  <c r="H575" i="9"/>
  <c r="H574" i="9"/>
  <c r="H487" i="9"/>
  <c r="H486" i="9"/>
  <c r="I213" i="9"/>
  <c r="P213" i="9" s="1"/>
  <c r="O213" i="9"/>
  <c r="I692" i="9"/>
  <c r="P692" i="9" s="1"/>
  <c r="O692" i="9"/>
  <c r="AC566" i="9"/>
  <c r="AC568" i="9" s="1"/>
  <c r="I566" i="9"/>
  <c r="O566" i="9"/>
  <c r="H479" i="9"/>
  <c r="H478" i="9"/>
  <c r="O279" i="9"/>
  <c r="I279" i="9"/>
  <c r="H187" i="9"/>
  <c r="H186" i="9"/>
  <c r="O307" i="15"/>
  <c r="L735" i="9"/>
  <c r="O735" i="9"/>
  <c r="K72" i="9"/>
  <c r="O72" i="9" s="1"/>
  <c r="K85" i="9"/>
  <c r="L85" i="9" s="1"/>
  <c r="K52" i="9"/>
  <c r="O52" i="9" s="1"/>
  <c r="K813" i="9"/>
  <c r="O813" i="9" s="1"/>
  <c r="H42" i="9"/>
  <c r="H62" i="9"/>
  <c r="H471" i="9"/>
  <c r="H470" i="9"/>
  <c r="O273" i="9"/>
  <c r="I273" i="9"/>
  <c r="I408" i="9"/>
  <c r="O408" i="9"/>
  <c r="O157" i="9"/>
  <c r="I157" i="9"/>
  <c r="P157" i="9" s="1"/>
  <c r="M47" i="9"/>
  <c r="N47" i="9" s="1"/>
  <c r="M67" i="9"/>
  <c r="N67" i="9" s="1"/>
  <c r="M812" i="9"/>
  <c r="N812" i="9" s="1"/>
  <c r="H60" i="9"/>
  <c r="H40" i="9"/>
  <c r="K67" i="9"/>
  <c r="L67" i="9" s="1"/>
  <c r="K47" i="9"/>
  <c r="L47" i="9" s="1"/>
  <c r="K812" i="9"/>
  <c r="L812" i="9" s="1"/>
  <c r="L139" i="6"/>
  <c r="L79" i="6"/>
  <c r="L55" i="6"/>
  <c r="L43" i="6"/>
  <c r="L31" i="6"/>
  <c r="L19" i="6"/>
  <c r="AA157" i="15"/>
  <c r="G13" i="15"/>
  <c r="G24" i="9" s="1"/>
  <c r="H47" i="9"/>
  <c r="H67" i="9"/>
  <c r="H812" i="9"/>
  <c r="O59" i="9"/>
  <c r="H550" i="9"/>
  <c r="I402" i="9"/>
  <c r="O402" i="9"/>
  <c r="O343" i="9"/>
  <c r="I343" i="9"/>
  <c r="H146" i="9"/>
  <c r="H147" i="9"/>
  <c r="G101" i="15"/>
  <c r="G181" i="9" s="1"/>
  <c r="H543" i="9"/>
  <c r="N420" i="9"/>
  <c r="M57" i="12" s="1"/>
  <c r="N57" i="12" s="1"/>
  <c r="K70" i="9"/>
  <c r="O70" i="9" s="1"/>
  <c r="N5" i="9"/>
  <c r="N6" i="9" s="1"/>
  <c r="M4" i="12" s="1"/>
  <c r="I5" i="9"/>
  <c r="K30" i="9"/>
  <c r="O30" i="9" s="1"/>
  <c r="K51" i="9"/>
  <c r="O51" i="9" s="1"/>
  <c r="K9" i="9"/>
  <c r="O9" i="9" s="1"/>
  <c r="K171" i="9"/>
  <c r="O171" i="9" s="1"/>
  <c r="K181" i="9"/>
  <c r="O181" i="9" s="1"/>
  <c r="K191" i="9"/>
  <c r="O191" i="9" s="1"/>
  <c r="K261" i="9"/>
  <c r="O261" i="9" s="1"/>
  <c r="K104" i="9"/>
  <c r="O104" i="9" s="1"/>
  <c r="K131" i="9"/>
  <c r="O131" i="9" s="1"/>
  <c r="K151" i="9"/>
  <c r="O151" i="9" s="1"/>
  <c r="K268" i="9"/>
  <c r="O268" i="9" s="1"/>
  <c r="K34" i="9"/>
  <c r="O34" i="9" s="1"/>
  <c r="K5" i="9"/>
  <c r="L5" i="9" s="1"/>
  <c r="K80" i="9"/>
  <c r="K141" i="9"/>
  <c r="O141" i="9" s="1"/>
  <c r="K694" i="9"/>
  <c r="O694" i="9" s="1"/>
  <c r="K121" i="9"/>
  <c r="O121" i="9" s="1"/>
  <c r="K71" i="9"/>
  <c r="O71" i="9" s="1"/>
  <c r="K25" i="9"/>
  <c r="O25" i="9" s="1"/>
  <c r="K254" i="9"/>
  <c r="O254" i="9" s="1"/>
  <c r="K800" i="9"/>
  <c r="K785" i="9"/>
  <c r="O785" i="9" s="1"/>
  <c r="AB735" i="9"/>
  <c r="AC462" i="9"/>
  <c r="AC464" i="9" s="1"/>
  <c r="I462" i="9"/>
  <c r="O462" i="9"/>
  <c r="L160" i="6"/>
  <c r="L150" i="6"/>
  <c r="L114" i="6"/>
  <c r="L102" i="6"/>
  <c r="L66" i="6"/>
  <c r="L42" i="6"/>
  <c r="L30" i="6"/>
  <c r="I33" i="15"/>
  <c r="H742" i="9"/>
  <c r="P699" i="9"/>
  <c r="N547" i="9"/>
  <c r="M73" i="12" s="1"/>
  <c r="N73" i="12" s="1"/>
  <c r="H167" i="9"/>
  <c r="P735" i="9"/>
  <c r="AB729" i="9"/>
  <c r="O39" i="9"/>
  <c r="AC542" i="9"/>
  <c r="AC544" i="9" s="1"/>
  <c r="I542" i="9"/>
  <c r="O542" i="9"/>
  <c r="H455" i="9"/>
  <c r="H454" i="9"/>
  <c r="I323" i="9"/>
  <c r="O323" i="9"/>
  <c r="O396" i="9"/>
  <c r="I396" i="9"/>
  <c r="H136" i="9"/>
  <c r="H137" i="9"/>
  <c r="O623" i="9"/>
  <c r="H463" i="9"/>
  <c r="I47" i="15"/>
  <c r="K120" i="9"/>
  <c r="O120" i="9" s="1"/>
  <c r="K170" i="9"/>
  <c r="K180" i="9"/>
  <c r="O180" i="9" s="1"/>
  <c r="K130" i="9"/>
  <c r="O130" i="9" s="1"/>
  <c r="K140" i="9"/>
  <c r="O140" i="9" s="1"/>
  <c r="K190" i="9"/>
  <c r="O190" i="9" s="1"/>
  <c r="K150" i="9"/>
  <c r="O150" i="9" s="1"/>
  <c r="I93" i="9"/>
  <c r="P93" i="9" s="1"/>
  <c r="O93" i="9"/>
  <c r="I628" i="9"/>
  <c r="O628" i="9"/>
  <c r="L113" i="6"/>
  <c r="L101" i="6"/>
  <c r="L89" i="6"/>
  <c r="L77" i="6"/>
  <c r="L53" i="6"/>
  <c r="L41" i="6"/>
  <c r="L29" i="6"/>
  <c r="L17" i="6"/>
  <c r="I215" i="9"/>
  <c r="N215" i="9"/>
  <c r="N217" i="9" s="1"/>
  <c r="M28" i="12" s="1"/>
  <c r="N28" i="12" s="1"/>
  <c r="H156" i="9"/>
  <c r="K94" i="9"/>
  <c r="O94" i="9" s="1"/>
  <c r="I19" i="9"/>
  <c r="P19" i="9" s="1"/>
  <c r="O19" i="9"/>
  <c r="I112" i="9"/>
  <c r="P112" i="9" s="1"/>
  <c r="O112" i="9"/>
  <c r="I23" i="9"/>
  <c r="O23" i="9"/>
  <c r="H535" i="9"/>
  <c r="H534" i="9"/>
  <c r="I446" i="9"/>
  <c r="O446" i="9"/>
  <c r="O313" i="9"/>
  <c r="I313" i="9"/>
  <c r="I259" i="9"/>
  <c r="O259" i="9"/>
  <c r="H126" i="9"/>
  <c r="H127" i="9"/>
  <c r="AA30" i="15"/>
  <c r="K814" i="9"/>
  <c r="O814" i="9" s="1"/>
  <c r="AB766" i="9"/>
  <c r="K50" i="9"/>
  <c r="O50" i="9" s="1"/>
  <c r="K267" i="9"/>
  <c r="O267" i="9" s="1"/>
  <c r="AB723" i="9"/>
  <c r="O670" i="9"/>
  <c r="I670" i="9"/>
  <c r="O629" i="9"/>
  <c r="N483" i="9"/>
  <c r="M65" i="12" s="1"/>
  <c r="N65" i="12" s="1"/>
  <c r="L420" i="9"/>
  <c r="K57" i="12" s="1"/>
  <c r="L57" i="12" s="1"/>
  <c r="N673" i="9"/>
  <c r="M92" i="12" s="1"/>
  <c r="N92" i="12" s="1"/>
  <c r="P723" i="9"/>
  <c r="O729" i="9"/>
  <c r="L207" i="10"/>
  <c r="K137" i="11" s="1"/>
  <c r="L137" i="11" s="1"/>
  <c r="O433" i="9"/>
  <c r="L429" i="9"/>
  <c r="K58" i="12" s="1"/>
  <c r="L58" i="12" s="1"/>
  <c r="O80" i="9"/>
  <c r="O5" i="9"/>
  <c r="N113" i="9"/>
  <c r="M17" i="12" s="1"/>
  <c r="N17" i="12" s="1"/>
  <c r="N207" i="10"/>
  <c r="M137" i="11" s="1"/>
  <c r="N137" i="11" s="1"/>
  <c r="M135" i="11"/>
  <c r="N135" i="11" s="1"/>
  <c r="L152" i="6" l="1"/>
  <c r="L151" i="6"/>
  <c r="L156" i="11"/>
  <c r="C3" i="5" s="1"/>
  <c r="G373" i="15"/>
  <c r="G800" i="9" s="1"/>
  <c r="O373" i="15"/>
  <c r="G310" i="15"/>
  <c r="G677" i="9" s="1"/>
  <c r="O310" i="15"/>
  <c r="G65" i="15"/>
  <c r="G104" i="9" s="1"/>
  <c r="H510" i="9"/>
  <c r="L25" i="6"/>
  <c r="G105" i="15"/>
  <c r="G190" i="9" s="1"/>
  <c r="O105" i="15"/>
  <c r="L318" i="9"/>
  <c r="AE318" i="9" s="1"/>
  <c r="AE320" i="9" s="1"/>
  <c r="AC320" i="9" s="1"/>
  <c r="L122" i="6"/>
  <c r="H551" i="9"/>
  <c r="G96" i="15"/>
  <c r="G171" i="9" s="1"/>
  <c r="O646" i="9"/>
  <c r="I441" i="9"/>
  <c r="H438" i="9"/>
  <c r="O373" i="9"/>
  <c r="I473" i="9"/>
  <c r="I292" i="9"/>
  <c r="I254" i="9"/>
  <c r="G148" i="15"/>
  <c r="G280" i="9" s="1"/>
  <c r="L104" i="6"/>
  <c r="G46" i="15"/>
  <c r="G70" i="9" s="1"/>
  <c r="G229" i="15"/>
  <c r="G489" i="9" s="1"/>
  <c r="O229" i="15"/>
  <c r="G331" i="15"/>
  <c r="G718" i="9" s="1"/>
  <c r="O331" i="15"/>
  <c r="N25" i="9"/>
  <c r="G244" i="15"/>
  <c r="G529" i="9" s="1"/>
  <c r="I529" i="9" s="1"/>
  <c r="N254" i="9"/>
  <c r="I598" i="9"/>
  <c r="P598" i="9" s="1"/>
  <c r="L84" i="6"/>
  <c r="H428" i="9"/>
  <c r="L38" i="6"/>
  <c r="H367" i="9"/>
  <c r="L26" i="6"/>
  <c r="G163" i="15"/>
  <c r="G318" i="9" s="1"/>
  <c r="O163" i="15"/>
  <c r="G131" i="15"/>
  <c r="G253" i="9" s="1"/>
  <c r="O131" i="15"/>
  <c r="H92" i="9"/>
  <c r="O318" i="9"/>
  <c r="H102" i="9"/>
  <c r="H316" i="9"/>
  <c r="N712" i="9"/>
  <c r="N714" i="9" s="1"/>
  <c r="M98" i="12" s="1"/>
  <c r="N98" i="12" s="1"/>
  <c r="L156" i="6"/>
  <c r="L677" i="9"/>
  <c r="AE677" i="9" s="1"/>
  <c r="AE679" i="9" s="1"/>
  <c r="AC679" i="9" s="1"/>
  <c r="L712" i="9"/>
  <c r="N577" i="9"/>
  <c r="N579" i="9" s="1"/>
  <c r="M77" i="12" s="1"/>
  <c r="N77" i="12" s="1"/>
  <c r="L143" i="6"/>
  <c r="L22" i="6"/>
  <c r="H616" i="9"/>
  <c r="L87" i="6"/>
  <c r="L145" i="6"/>
  <c r="G169" i="15"/>
  <c r="G338" i="9" s="1"/>
  <c r="O169" i="15"/>
  <c r="L90" i="6"/>
  <c r="O361" i="9"/>
  <c r="L33" i="6"/>
  <c r="N156" i="11"/>
  <c r="D3" i="5" s="1"/>
  <c r="L18" i="6"/>
  <c r="L80" i="9"/>
  <c r="O647" i="9"/>
  <c r="L91" i="6"/>
  <c r="H336" i="9"/>
  <c r="I336" i="9" s="1"/>
  <c r="P336" i="9" s="1"/>
  <c r="G71" i="15"/>
  <c r="G121" i="9" s="1"/>
  <c r="H100" i="9"/>
  <c r="I634" i="9"/>
  <c r="P634" i="9" s="1"/>
  <c r="I103" i="9"/>
  <c r="P103" i="9" s="1"/>
  <c r="I231" i="9"/>
  <c r="N585" i="9"/>
  <c r="N587" i="9" s="1"/>
  <c r="M78" i="12" s="1"/>
  <c r="N78" i="12" s="1"/>
  <c r="L44" i="6"/>
  <c r="G359" i="15"/>
  <c r="G773" i="9" s="1"/>
  <c r="L130" i="6"/>
  <c r="G318" i="15"/>
  <c r="G693" i="9" s="1"/>
  <c r="H79" i="9"/>
  <c r="L96" i="6"/>
  <c r="G178" i="15"/>
  <c r="G356" i="9" s="1"/>
  <c r="L132" i="6"/>
  <c r="G235" i="15"/>
  <c r="G505" i="9" s="1"/>
  <c r="O235" i="15"/>
  <c r="L800" i="9"/>
  <c r="AE800" i="9" s="1"/>
  <c r="H90" i="9"/>
  <c r="N391" i="9"/>
  <c r="N393" i="9" s="1"/>
  <c r="M53" i="12" s="1"/>
  <c r="N53" i="12" s="1"/>
  <c r="N755" i="9"/>
  <c r="N757" i="9" s="1"/>
  <c r="M105" i="12" s="1"/>
  <c r="N105" i="12" s="1"/>
  <c r="G100" i="15"/>
  <c r="G180" i="9" s="1"/>
  <c r="G347" i="15"/>
  <c r="G749" i="9" s="1"/>
  <c r="L63" i="6"/>
  <c r="L73" i="6"/>
  <c r="L83" i="6"/>
  <c r="L116" i="6"/>
  <c r="H567" i="9"/>
  <c r="H166" i="9"/>
  <c r="L10" i="6"/>
  <c r="G35" i="15"/>
  <c r="G54" i="9" s="1"/>
  <c r="G217" i="15"/>
  <c r="G457" i="9" s="1"/>
  <c r="L146" i="6"/>
  <c r="P805" i="9"/>
  <c r="G304" i="15"/>
  <c r="G665" i="9" s="1"/>
  <c r="L665" i="9" s="1"/>
  <c r="AE665" i="9" s="1"/>
  <c r="AE667" i="9" s="1"/>
  <c r="AC667" i="9" s="1"/>
  <c r="H558" i="9"/>
  <c r="L68" i="6"/>
  <c r="L140" i="6"/>
  <c r="AC212" i="9"/>
  <c r="AC214" i="9" s="1"/>
  <c r="O212" i="9"/>
  <c r="O69" i="9"/>
  <c r="L298" i="9"/>
  <c r="AE298" i="9" s="1"/>
  <c r="AE300" i="9" s="1"/>
  <c r="AC300" i="9" s="1"/>
  <c r="O805" i="9"/>
  <c r="O748" i="9"/>
  <c r="O306" i="9"/>
  <c r="I518" i="9"/>
  <c r="I559" i="9"/>
  <c r="P559" i="9" s="1"/>
  <c r="O199" i="9"/>
  <c r="O518" i="9"/>
  <c r="I741" i="9"/>
  <c r="P741" i="9" s="1"/>
  <c r="O820" i="9"/>
  <c r="AE481" i="9"/>
  <c r="AE483" i="9" s="1"/>
  <c r="AC483" i="9" s="1"/>
  <c r="AD483" i="9"/>
  <c r="L483" i="9"/>
  <c r="K65" i="12" s="1"/>
  <c r="L65" i="12" s="1"/>
  <c r="L51" i="9"/>
  <c r="AE51" i="9" s="1"/>
  <c r="P629" i="9"/>
  <c r="O449" i="9"/>
  <c r="L231" i="9"/>
  <c r="AD233" i="9" s="1"/>
  <c r="O362" i="9"/>
  <c r="O773" i="9"/>
  <c r="L150" i="9"/>
  <c r="AE150" i="9" s="1"/>
  <c r="O425" i="9"/>
  <c r="I425" i="9"/>
  <c r="P425" i="9" s="1"/>
  <c r="L253" i="9"/>
  <c r="AE253" i="9" s="1"/>
  <c r="AE256" i="9" s="1"/>
  <c r="AC256" i="9" s="1"/>
  <c r="L190" i="9"/>
  <c r="P449" i="9"/>
  <c r="O481" i="9"/>
  <c r="O718" i="9"/>
  <c r="O292" i="9"/>
  <c r="AE292" i="9"/>
  <c r="AE294" i="9" s="1"/>
  <c r="AC294" i="9" s="1"/>
  <c r="L294" i="9"/>
  <c r="K39" i="12" s="1"/>
  <c r="L39" i="12" s="1"/>
  <c r="L391" i="9"/>
  <c r="P391" i="9" s="1"/>
  <c r="L397" i="9"/>
  <c r="AD399" i="9" s="1"/>
  <c r="L94" i="9"/>
  <c r="AE94" i="9" s="1"/>
  <c r="L631" i="9"/>
  <c r="K85" i="12" s="1"/>
  <c r="L85" i="12" s="1"/>
  <c r="L451" i="9"/>
  <c r="K61" i="12" s="1"/>
  <c r="L61" i="12" s="1"/>
  <c r="L443" i="9"/>
  <c r="K60" i="12" s="1"/>
  <c r="L60" i="12" s="1"/>
  <c r="P292" i="9"/>
  <c r="I502" i="9"/>
  <c r="AD504" i="9" s="1"/>
  <c r="P441" i="9"/>
  <c r="O505" i="9"/>
  <c r="O800" i="9"/>
  <c r="L693" i="9"/>
  <c r="AE693" i="9" s="1"/>
  <c r="AC502" i="9"/>
  <c r="AC504" i="9" s="1"/>
  <c r="L755" i="9"/>
  <c r="AD757" i="9" s="1"/>
  <c r="L799" i="9"/>
  <c r="AE799" i="9" s="1"/>
  <c r="AE802" i="9" s="1"/>
  <c r="AC802" i="9" s="1"/>
  <c r="L215" i="9"/>
  <c r="AE215" i="9" s="1"/>
  <c r="AE217" i="9" s="1"/>
  <c r="AC217" i="9" s="1"/>
  <c r="O355" i="9"/>
  <c r="O677" i="9"/>
  <c r="O447" i="9"/>
  <c r="L585" i="9"/>
  <c r="AE585" i="9" s="1"/>
  <c r="AE587" i="9" s="1"/>
  <c r="AC587" i="9" s="1"/>
  <c r="L435" i="9"/>
  <c r="K59" i="12" s="1"/>
  <c r="L59" i="12" s="1"/>
  <c r="AD443" i="9"/>
  <c r="H442" i="9" s="1"/>
  <c r="I442" i="9" s="1"/>
  <c r="P442" i="9" s="1"/>
  <c r="AD435" i="9"/>
  <c r="H434" i="9" s="1"/>
  <c r="O434" i="9" s="1"/>
  <c r="P298" i="9"/>
  <c r="AE328" i="9"/>
  <c r="AE330" i="9" s="1"/>
  <c r="AC330" i="9" s="1"/>
  <c r="L330" i="9"/>
  <c r="K43" i="12" s="1"/>
  <c r="L43" i="12" s="1"/>
  <c r="AD330" i="9"/>
  <c r="AD679" i="9"/>
  <c r="L87" i="9"/>
  <c r="K14" i="12" s="1"/>
  <c r="L14" i="12" s="1"/>
  <c r="AD87" i="9"/>
  <c r="AE85" i="9"/>
  <c r="AE87" i="9" s="1"/>
  <c r="AC87" i="9" s="1"/>
  <c r="AE537" i="9"/>
  <c r="AE539" i="9" s="1"/>
  <c r="AC539" i="9" s="1"/>
  <c r="AD539" i="9"/>
  <c r="L539" i="9"/>
  <c r="K72" i="12" s="1"/>
  <c r="L72" i="12" s="1"/>
  <c r="AE599" i="9"/>
  <c r="AE601" i="9" s="1"/>
  <c r="AC601" i="9" s="1"/>
  <c r="AD601" i="9"/>
  <c r="L601" i="9"/>
  <c r="K80" i="12" s="1"/>
  <c r="L80" i="12" s="1"/>
  <c r="AE199" i="9"/>
  <c r="AE201" i="9" s="1"/>
  <c r="AC201" i="9" s="1"/>
  <c r="AD201" i="9"/>
  <c r="L201" i="9"/>
  <c r="K26" i="12" s="1"/>
  <c r="L26" i="12" s="1"/>
  <c r="AE362" i="9"/>
  <c r="AE364" i="9" s="1"/>
  <c r="AC364" i="9" s="1"/>
  <c r="L364" i="9"/>
  <c r="K48" i="12" s="1"/>
  <c r="L48" i="12" s="1"/>
  <c r="AD364" i="9"/>
  <c r="AE712" i="9"/>
  <c r="AE714" i="9" s="1"/>
  <c r="AC714" i="9" s="1"/>
  <c r="AD714" i="9"/>
  <c r="L714" i="9"/>
  <c r="K98" i="12" s="1"/>
  <c r="L98" i="12" s="1"/>
  <c r="AE635" i="9"/>
  <c r="AE637" i="9" s="1"/>
  <c r="AC637" i="9" s="1"/>
  <c r="AD637" i="9"/>
  <c r="L637" i="9"/>
  <c r="K86" i="12" s="1"/>
  <c r="L86" i="12" s="1"/>
  <c r="AE647" i="9"/>
  <c r="AE649" i="9" s="1"/>
  <c r="AC649" i="9" s="1"/>
  <c r="L649" i="9"/>
  <c r="K88" i="12" s="1"/>
  <c r="L88" i="12" s="1"/>
  <c r="AD649" i="9"/>
  <c r="I761" i="9"/>
  <c r="L761" i="9"/>
  <c r="N761" i="9"/>
  <c r="N763" i="9" s="1"/>
  <c r="M106" i="12" s="1"/>
  <c r="N106" i="12" s="1"/>
  <c r="I252" i="9"/>
  <c r="O252" i="9"/>
  <c r="AD448" i="9"/>
  <c r="H448" i="9" s="1"/>
  <c r="P446" i="9"/>
  <c r="AC478" i="9"/>
  <c r="AC480" i="9" s="1"/>
  <c r="I478" i="9"/>
  <c r="O478" i="9"/>
  <c r="I53" i="9"/>
  <c r="L53" i="9"/>
  <c r="AE53" i="9" s="1"/>
  <c r="N53" i="9"/>
  <c r="G75" i="15"/>
  <c r="G130" i="9" s="1"/>
  <c r="O336" i="9"/>
  <c r="G383" i="15"/>
  <c r="G815" i="9" s="1"/>
  <c r="O383" i="15"/>
  <c r="L24" i="9"/>
  <c r="N24" i="9"/>
  <c r="N27" i="9" s="1"/>
  <c r="M8" i="12" s="1"/>
  <c r="N8" i="12" s="1"/>
  <c r="I24" i="9"/>
  <c r="P566" i="9"/>
  <c r="I326" i="9"/>
  <c r="P326" i="9" s="1"/>
  <c r="O326" i="9"/>
  <c r="I350" i="9"/>
  <c r="L350" i="9"/>
  <c r="N350" i="9"/>
  <c r="N352" i="9" s="1"/>
  <c r="M46" i="12" s="1"/>
  <c r="N46" i="12" s="1"/>
  <c r="G232" i="15"/>
  <c r="G497" i="9" s="1"/>
  <c r="O232" i="15"/>
  <c r="I416" i="9"/>
  <c r="P416" i="9" s="1"/>
  <c r="O416" i="9"/>
  <c r="I743" i="9"/>
  <c r="L743" i="9"/>
  <c r="N743" i="9"/>
  <c r="N745" i="9" s="1"/>
  <c r="M103" i="12" s="1"/>
  <c r="N103" i="12" s="1"/>
  <c r="P537" i="9"/>
  <c r="I379" i="9"/>
  <c r="O379" i="9"/>
  <c r="P23" i="9"/>
  <c r="I463" i="9"/>
  <c r="P463" i="9" s="1"/>
  <c r="O463" i="9"/>
  <c r="O147" i="9"/>
  <c r="I147" i="9"/>
  <c r="P147" i="9" s="1"/>
  <c r="I417" i="9"/>
  <c r="P417" i="9" s="1"/>
  <c r="O417" i="9"/>
  <c r="L131" i="9"/>
  <c r="AE131" i="9" s="1"/>
  <c r="I131" i="9"/>
  <c r="N131" i="9"/>
  <c r="I424" i="9"/>
  <c r="P424" i="9" s="1"/>
  <c r="O424" i="9"/>
  <c r="N529" i="9"/>
  <c r="N531" i="9" s="1"/>
  <c r="M71" i="12" s="1"/>
  <c r="N71" i="12" s="1"/>
  <c r="G142" i="15"/>
  <c r="G268" i="9" s="1"/>
  <c r="O142" i="15"/>
  <c r="O664" i="9"/>
  <c r="I664" i="9"/>
  <c r="N160" i="9"/>
  <c r="I160" i="9"/>
  <c r="L160" i="9"/>
  <c r="G80" i="15"/>
  <c r="G140" i="9" s="1"/>
  <c r="L320" i="9"/>
  <c r="K42" i="12" s="1"/>
  <c r="L42" i="12" s="1"/>
  <c r="P462" i="9"/>
  <c r="I146" i="9"/>
  <c r="O146" i="9"/>
  <c r="AC146" i="9"/>
  <c r="AC149" i="9" s="1"/>
  <c r="AC220" i="9"/>
  <c r="AC222" i="9" s="1"/>
  <c r="O220" i="9"/>
  <c r="I220" i="9"/>
  <c r="P646" i="9"/>
  <c r="L191" i="9"/>
  <c r="AE191" i="9" s="1"/>
  <c r="O324" i="9"/>
  <c r="I324" i="9"/>
  <c r="P324" i="9" s="1"/>
  <c r="L577" i="9"/>
  <c r="I797" i="9"/>
  <c r="P797" i="9" s="1"/>
  <c r="O797" i="9"/>
  <c r="G187" i="15"/>
  <c r="G374" i="9" s="1"/>
  <c r="O187" i="15"/>
  <c r="O511" i="9"/>
  <c r="I511" i="9"/>
  <c r="P511" i="9" s="1"/>
  <c r="L280" i="9"/>
  <c r="I280" i="9"/>
  <c r="N280" i="9"/>
  <c r="N282" i="9" s="1"/>
  <c r="M37" i="12" s="1"/>
  <c r="N37" i="12" s="1"/>
  <c r="I591" i="9"/>
  <c r="P591" i="9" s="1"/>
  <c r="O591" i="9"/>
  <c r="I116" i="9"/>
  <c r="O116" i="9"/>
  <c r="AC116" i="9"/>
  <c r="AC119" i="9" s="1"/>
  <c r="P291" i="9"/>
  <c r="O95" i="15"/>
  <c r="G95" i="15"/>
  <c r="G170" i="9" s="1"/>
  <c r="O439" i="9"/>
  <c r="I439" i="9"/>
  <c r="P439" i="9" s="1"/>
  <c r="I304" i="9"/>
  <c r="P304" i="9" s="1"/>
  <c r="O304" i="9"/>
  <c r="AD82" i="9"/>
  <c r="AE80" i="9"/>
  <c r="AE82" i="9" s="1"/>
  <c r="AC82" i="9" s="1"/>
  <c r="P373" i="9"/>
  <c r="G193" i="15"/>
  <c r="G385" i="9" s="1"/>
  <c r="O193" i="15"/>
  <c r="AD294" i="9"/>
  <c r="H293" i="9" s="1"/>
  <c r="O92" i="9"/>
  <c r="I92" i="9"/>
  <c r="P92" i="9" s="1"/>
  <c r="P676" i="9"/>
  <c r="I415" i="9"/>
  <c r="P415" i="9" s="1"/>
  <c r="O415" i="9"/>
  <c r="I49" i="9"/>
  <c r="L49" i="9"/>
  <c r="AE49" i="9" s="1"/>
  <c r="N49" i="9"/>
  <c r="O599" i="9"/>
  <c r="I239" i="9"/>
  <c r="L239" i="9"/>
  <c r="N239" i="9"/>
  <c r="N241" i="9" s="1"/>
  <c r="M31" i="12" s="1"/>
  <c r="N31" i="12" s="1"/>
  <c r="I303" i="9"/>
  <c r="O303" i="9"/>
  <c r="N274" i="9"/>
  <c r="N276" i="9" s="1"/>
  <c r="M36" i="12" s="1"/>
  <c r="N36" i="12" s="1"/>
  <c r="I274" i="9"/>
  <c r="L274" i="9"/>
  <c r="I317" i="9"/>
  <c r="P317" i="9" s="1"/>
  <c r="O317" i="9"/>
  <c r="P349" i="9"/>
  <c r="I223" i="9"/>
  <c r="L223" i="9"/>
  <c r="N223" i="9"/>
  <c r="N225" i="9" s="1"/>
  <c r="M29" i="12" s="1"/>
  <c r="N29" i="12" s="1"/>
  <c r="P433" i="9"/>
  <c r="L247" i="9"/>
  <c r="N247" i="9"/>
  <c r="N249" i="9" s="1"/>
  <c r="M32" i="12" s="1"/>
  <c r="N32" i="12" s="1"/>
  <c r="I247" i="9"/>
  <c r="P784" i="9"/>
  <c r="P628" i="9"/>
  <c r="O471" i="9"/>
  <c r="I471" i="9"/>
  <c r="P471" i="9" s="1"/>
  <c r="G202" i="15"/>
  <c r="G403" i="9" s="1"/>
  <c r="I100" i="9"/>
  <c r="O100" i="9"/>
  <c r="AC438" i="9"/>
  <c r="AC440" i="9" s="1"/>
  <c r="O438" i="9"/>
  <c r="I438" i="9"/>
  <c r="AC582" i="9"/>
  <c r="AC584" i="9" s="1"/>
  <c r="I582" i="9"/>
  <c r="O582" i="9"/>
  <c r="P610" i="9"/>
  <c r="P481" i="9"/>
  <c r="G172" i="15"/>
  <c r="G344" i="9" s="1"/>
  <c r="I325" i="9"/>
  <c r="P325" i="9" s="1"/>
  <c r="O325" i="9"/>
  <c r="O494" i="9"/>
  <c r="I494" i="9"/>
  <c r="AC494" i="9"/>
  <c r="AC496" i="9" s="1"/>
  <c r="G20" i="15"/>
  <c r="G34" i="9" s="1"/>
  <c r="O20" i="15"/>
  <c r="O221" i="9"/>
  <c r="I221" i="9"/>
  <c r="P221" i="9" s="1"/>
  <c r="N161" i="9"/>
  <c r="I161" i="9"/>
  <c r="L161" i="9"/>
  <c r="AE161" i="9" s="1"/>
  <c r="G298" i="15"/>
  <c r="G653" i="9" s="1"/>
  <c r="O298" i="15"/>
  <c r="O137" i="9"/>
  <c r="I137" i="9"/>
  <c r="P137" i="9" s="1"/>
  <c r="I72" i="9"/>
  <c r="L72" i="9"/>
  <c r="AE72" i="9" s="1"/>
  <c r="N72" i="9"/>
  <c r="AC550" i="9"/>
  <c r="AC552" i="9" s="1"/>
  <c r="I550" i="9"/>
  <c r="O550" i="9"/>
  <c r="P59" i="9"/>
  <c r="I790" i="9"/>
  <c r="O790" i="9"/>
  <c r="I90" i="9"/>
  <c r="O90" i="9"/>
  <c r="I14" i="9"/>
  <c r="P14" i="9" s="1"/>
  <c r="O14" i="9"/>
  <c r="O292" i="15"/>
  <c r="G292" i="15"/>
  <c r="G641" i="9" s="1"/>
  <c r="I180" i="9"/>
  <c r="L180" i="9"/>
  <c r="N180" i="9"/>
  <c r="P635" i="9"/>
  <c r="L813" i="9"/>
  <c r="L338" i="9"/>
  <c r="I535" i="9"/>
  <c r="P535" i="9" s="1"/>
  <c r="O535" i="9"/>
  <c r="I102" i="9"/>
  <c r="P102" i="9" s="1"/>
  <c r="O102" i="9"/>
  <c r="L105" i="9"/>
  <c r="AE105" i="9" s="1"/>
  <c r="I314" i="9"/>
  <c r="P314" i="9" s="1"/>
  <c r="O314" i="9"/>
  <c r="P408" i="9"/>
  <c r="O307" i="9"/>
  <c r="I307" i="9"/>
  <c r="P307" i="9" s="1"/>
  <c r="I551" i="9"/>
  <c r="P551" i="9" s="1"/>
  <c r="O551" i="9"/>
  <c r="AD631" i="9"/>
  <c r="H630" i="9" s="1"/>
  <c r="P323" i="9"/>
  <c r="L25" i="9"/>
  <c r="AE25" i="9" s="1"/>
  <c r="N121" i="9"/>
  <c r="L121" i="9"/>
  <c r="AE121" i="9" s="1"/>
  <c r="I121" i="9"/>
  <c r="I207" i="9"/>
  <c r="L207" i="9"/>
  <c r="N207" i="9"/>
  <c r="N209" i="9" s="1"/>
  <c r="M27" i="12" s="1"/>
  <c r="N27" i="12" s="1"/>
  <c r="I111" i="9"/>
  <c r="P111" i="9" s="1"/>
  <c r="O111" i="9"/>
  <c r="I30" i="9"/>
  <c r="L30" i="9"/>
  <c r="N30" i="9"/>
  <c r="N31" i="9" s="1"/>
  <c r="M9" i="12" s="1"/>
  <c r="L785" i="9"/>
  <c r="P785" i="9" s="1"/>
  <c r="I700" i="9"/>
  <c r="L700" i="9"/>
  <c r="N700" i="9"/>
  <c r="N702" i="9" s="1"/>
  <c r="M96" i="12" s="1"/>
  <c r="N96" i="12" s="1"/>
  <c r="I513" i="9"/>
  <c r="N513" i="9"/>
  <c r="N515" i="9" s="1"/>
  <c r="M69" i="12" s="1"/>
  <c r="N69" i="12" s="1"/>
  <c r="L513" i="9"/>
  <c r="P813" i="9"/>
  <c r="L617" i="9"/>
  <c r="O495" i="9"/>
  <c r="I495" i="9"/>
  <c r="P495" i="9" s="1"/>
  <c r="I335" i="9"/>
  <c r="P335" i="9" s="1"/>
  <c r="O335" i="9"/>
  <c r="G382" i="15"/>
  <c r="G814" i="9" s="1"/>
  <c r="O382" i="15"/>
  <c r="P688" i="9"/>
  <c r="I228" i="9"/>
  <c r="O228" i="9"/>
  <c r="AC228" i="9"/>
  <c r="AC230" i="9" s="1"/>
  <c r="I229" i="9"/>
  <c r="P229" i="9" s="1"/>
  <c r="O229" i="9"/>
  <c r="O635" i="9"/>
  <c r="I583" i="9"/>
  <c r="P583" i="9" s="1"/>
  <c r="O583" i="9"/>
  <c r="I40" i="9"/>
  <c r="P40" i="9" s="1"/>
  <c r="O40" i="9"/>
  <c r="I54" i="9"/>
  <c r="L54" i="9"/>
  <c r="AE54" i="9" s="1"/>
  <c r="N54" i="9"/>
  <c r="O196" i="9"/>
  <c r="AC196" i="9"/>
  <c r="AC198" i="9" s="1"/>
  <c r="I196" i="9"/>
  <c r="G137" i="15"/>
  <c r="G261" i="9" s="1"/>
  <c r="I409" i="9"/>
  <c r="L409" i="9"/>
  <c r="N409" i="9"/>
  <c r="N411" i="9" s="1"/>
  <c r="M56" i="12" s="1"/>
  <c r="N56" i="12" s="1"/>
  <c r="L489" i="9"/>
  <c r="I465" i="9"/>
  <c r="L465" i="9"/>
  <c r="N465" i="9"/>
  <c r="N467" i="9" s="1"/>
  <c r="M63" i="12" s="1"/>
  <c r="N63" i="12" s="1"/>
  <c r="I749" i="9"/>
  <c r="L749" i="9"/>
  <c r="N749" i="9"/>
  <c r="N751" i="9" s="1"/>
  <c r="M104" i="12" s="1"/>
  <c r="N104" i="12" s="1"/>
  <c r="G283" i="15"/>
  <c r="G623" i="9" s="1"/>
  <c r="O283" i="15"/>
  <c r="N736" i="9"/>
  <c r="N738" i="9" s="1"/>
  <c r="M102" i="12" s="1"/>
  <c r="N102" i="12" s="1"/>
  <c r="I736" i="9"/>
  <c r="L736" i="9"/>
  <c r="AE736" i="9" s="1"/>
  <c r="AE738" i="9" s="1"/>
  <c r="AC738" i="9" s="1"/>
  <c r="P110" i="9"/>
  <c r="I418" i="9"/>
  <c r="P418" i="9" s="1"/>
  <c r="O418" i="9"/>
  <c r="M13" i="9"/>
  <c r="N13" i="9" s="1"/>
  <c r="N15" i="9" s="1"/>
  <c r="M6" i="12" s="1"/>
  <c r="N4" i="12"/>
  <c r="L82" i="9"/>
  <c r="K13" i="12" s="1"/>
  <c r="L13" i="12" s="1"/>
  <c r="O85" i="9"/>
  <c r="O455" i="9"/>
  <c r="I455" i="9"/>
  <c r="P455" i="9" s="1"/>
  <c r="I742" i="9"/>
  <c r="P742" i="9" s="1"/>
  <c r="O742" i="9"/>
  <c r="I60" i="9"/>
  <c r="P60" i="9" s="1"/>
  <c r="O60" i="9"/>
  <c r="O62" i="9"/>
  <c r="I62" i="9"/>
  <c r="P62" i="9" s="1"/>
  <c r="I197" i="9"/>
  <c r="P197" i="9" s="1"/>
  <c r="O197" i="9"/>
  <c r="P297" i="9"/>
  <c r="O527" i="9"/>
  <c r="I527" i="9"/>
  <c r="P527" i="9" s="1"/>
  <c r="L300" i="9"/>
  <c r="K40" i="12" s="1"/>
  <c r="L40" i="12" s="1"/>
  <c r="I423" i="9"/>
  <c r="O423" i="9"/>
  <c r="P212" i="9"/>
  <c r="AD214" i="9"/>
  <c r="H214" i="9" s="1"/>
  <c r="O81" i="15"/>
  <c r="G81" i="15"/>
  <c r="G141" i="9" s="1"/>
  <c r="G313" i="15"/>
  <c r="G683" i="9" s="1"/>
  <c r="O313" i="15"/>
  <c r="P658" i="9"/>
  <c r="L791" i="9"/>
  <c r="G241" i="15"/>
  <c r="G521" i="9" s="1"/>
  <c r="O241" i="15"/>
  <c r="L545" i="9"/>
  <c r="P545" i="9" s="1"/>
  <c r="L821" i="9"/>
  <c r="P69" i="9"/>
  <c r="O47" i="15"/>
  <c r="G47" i="15"/>
  <c r="G71" i="9" s="1"/>
  <c r="O712" i="9"/>
  <c r="G49" i="15"/>
  <c r="G73" i="9" s="1"/>
  <c r="O49" i="15"/>
  <c r="O167" i="9"/>
  <c r="I167" i="9"/>
  <c r="P167" i="9" s="1"/>
  <c r="O184" i="15"/>
  <c r="G184" i="15"/>
  <c r="G368" i="9" s="1"/>
  <c r="O334" i="9"/>
  <c r="I334" i="9"/>
  <c r="O537" i="9"/>
  <c r="AC244" i="9"/>
  <c r="AC246" i="9" s="1"/>
  <c r="I244" i="9"/>
  <c r="O244" i="9"/>
  <c r="AC470" i="9"/>
  <c r="AC472" i="9" s="1"/>
  <c r="I470" i="9"/>
  <c r="O470" i="9"/>
  <c r="AC156" i="9"/>
  <c r="AC159" i="9" s="1"/>
  <c r="O156" i="9"/>
  <c r="I156" i="9"/>
  <c r="I127" i="9"/>
  <c r="P127" i="9" s="1"/>
  <c r="O127" i="9"/>
  <c r="AC126" i="9"/>
  <c r="AC129" i="9" s="1"/>
  <c r="I126" i="9"/>
  <c r="O126" i="9"/>
  <c r="O328" i="9"/>
  <c r="G33" i="15"/>
  <c r="G52" i="9" s="1"/>
  <c r="O33" i="15"/>
  <c r="I42" i="9"/>
  <c r="P42" i="9" s="1"/>
  <c r="O42" i="9"/>
  <c r="AC186" i="9"/>
  <c r="AC189" i="9" s="1"/>
  <c r="I186" i="9"/>
  <c r="O186" i="9"/>
  <c r="P361" i="9"/>
  <c r="AC526" i="9"/>
  <c r="AC528" i="9" s="1"/>
  <c r="O526" i="9"/>
  <c r="I526" i="9"/>
  <c r="L671" i="9"/>
  <c r="P671" i="9" s="1"/>
  <c r="AD300" i="9"/>
  <c r="H299" i="9" s="1"/>
  <c r="I414" i="9"/>
  <c r="O414" i="9"/>
  <c r="P199" i="9"/>
  <c r="I575" i="9"/>
  <c r="P575" i="9" s="1"/>
  <c r="O575" i="9"/>
  <c r="G141" i="15"/>
  <c r="G267" i="9" s="1"/>
  <c r="G274" i="15"/>
  <c r="G605" i="9" s="1"/>
  <c r="O274" i="15"/>
  <c r="N561" i="9"/>
  <c r="N563" i="9" s="1"/>
  <c r="M75" i="12" s="1"/>
  <c r="N75" i="12" s="1"/>
  <c r="I561" i="9"/>
  <c r="L561" i="9"/>
  <c r="AD320" i="9"/>
  <c r="H319" i="9" s="1"/>
  <c r="O337" i="9"/>
  <c r="I337" i="9"/>
  <c r="P337" i="9" s="1"/>
  <c r="AC236" i="9"/>
  <c r="AC238" i="9" s="1"/>
  <c r="O236" i="9"/>
  <c r="I236" i="9"/>
  <c r="I767" i="9"/>
  <c r="L767" i="9"/>
  <c r="N767" i="9"/>
  <c r="N769" i="9" s="1"/>
  <c r="M107" i="12" s="1"/>
  <c r="N107" i="12" s="1"/>
  <c r="AD451" i="9"/>
  <c r="H450" i="9" s="1"/>
  <c r="P647" i="9"/>
  <c r="O622" i="9"/>
  <c r="I622" i="9"/>
  <c r="P396" i="9"/>
  <c r="P542" i="9"/>
  <c r="O543" i="9"/>
  <c r="I543" i="9"/>
  <c r="P543" i="9" s="1"/>
  <c r="I812" i="9"/>
  <c r="P812" i="9" s="1"/>
  <c r="O812" i="9"/>
  <c r="I187" i="9"/>
  <c r="P187" i="9" s="1"/>
  <c r="O187" i="9"/>
  <c r="I811" i="9"/>
  <c r="O811" i="9"/>
  <c r="I569" i="9"/>
  <c r="L569" i="9"/>
  <c r="N569" i="9"/>
  <c r="N571" i="9" s="1"/>
  <c r="M76" i="12" s="1"/>
  <c r="N76" i="12" s="1"/>
  <c r="AC176" i="9"/>
  <c r="AC179" i="9" s="1"/>
  <c r="I176" i="9"/>
  <c r="O176" i="9"/>
  <c r="G253" i="15"/>
  <c r="G553" i="9" s="1"/>
  <c r="P85" i="9"/>
  <c r="G50" i="15"/>
  <c r="G74" i="9" s="1"/>
  <c r="I305" i="9"/>
  <c r="P305" i="9" s="1"/>
  <c r="O305" i="9"/>
  <c r="O316" i="9"/>
  <c r="I316" i="9"/>
  <c r="P316" i="9" s="1"/>
  <c r="P343" i="9"/>
  <c r="O237" i="9"/>
  <c r="I237" i="9"/>
  <c r="P237" i="9" s="1"/>
  <c r="L104" i="9"/>
  <c r="N104" i="9"/>
  <c r="N107" i="9" s="1"/>
  <c r="M16" i="12" s="1"/>
  <c r="N16" i="12" s="1"/>
  <c r="I104" i="9"/>
  <c r="AC454" i="9"/>
  <c r="AC456" i="9" s="1"/>
  <c r="O454" i="9"/>
  <c r="I454" i="9"/>
  <c r="P259" i="9"/>
  <c r="I67" i="9"/>
  <c r="P67" i="9" s="1"/>
  <c r="O67" i="9"/>
  <c r="L171" i="9"/>
  <c r="AE171" i="9" s="1"/>
  <c r="N171" i="9"/>
  <c r="I171" i="9"/>
  <c r="I427" i="9"/>
  <c r="P427" i="9" s="1"/>
  <c r="O427" i="9"/>
  <c r="P355" i="9"/>
  <c r="P328" i="9"/>
  <c r="G319" i="15"/>
  <c r="G694" i="9" s="1"/>
  <c r="O319" i="15"/>
  <c r="AD520" i="9"/>
  <c r="H520" i="9" s="1"/>
  <c r="P518" i="9"/>
  <c r="O277" i="15"/>
  <c r="G277" i="15"/>
  <c r="G611" i="9" s="1"/>
  <c r="L798" i="9"/>
  <c r="O798" i="9"/>
  <c r="I177" i="9"/>
  <c r="P177" i="9" s="1"/>
  <c r="O177" i="9"/>
  <c r="G376" i="15"/>
  <c r="G806" i="9" s="1"/>
  <c r="O376" i="15"/>
  <c r="L730" i="9"/>
  <c r="I730" i="9"/>
  <c r="N730" i="9"/>
  <c r="N732" i="9" s="1"/>
  <c r="M101" i="12" s="1"/>
  <c r="N101" i="12" s="1"/>
  <c r="I181" i="9"/>
  <c r="L181" i="9"/>
  <c r="AE181" i="9" s="1"/>
  <c r="N181" i="9"/>
  <c r="L9" i="9"/>
  <c r="I9" i="9"/>
  <c r="N9" i="9"/>
  <c r="N10" i="9" s="1"/>
  <c r="M5" i="12" s="1"/>
  <c r="I479" i="9"/>
  <c r="P479" i="9" s="1"/>
  <c r="O479" i="9"/>
  <c r="P604" i="9"/>
  <c r="G136" i="15"/>
  <c r="G260" i="9" s="1"/>
  <c r="O136" i="15"/>
  <c r="AC61" i="9"/>
  <c r="AC68" i="9" s="1"/>
  <c r="O61" i="9"/>
  <c r="I61" i="9"/>
  <c r="P61" i="9" s="1"/>
  <c r="P402" i="9"/>
  <c r="I426" i="9"/>
  <c r="P426" i="9" s="1"/>
  <c r="O426" i="9"/>
  <c r="O486" i="9"/>
  <c r="I486" i="9"/>
  <c r="AC486" i="9"/>
  <c r="AC488" i="9" s="1"/>
  <c r="G61" i="15"/>
  <c r="G95" i="9" s="1"/>
  <c r="I205" i="9"/>
  <c r="P205" i="9" s="1"/>
  <c r="O205" i="9"/>
  <c r="L356" i="9"/>
  <c r="O86" i="15"/>
  <c r="G86" i="15"/>
  <c r="G151" i="9" s="1"/>
  <c r="AC574" i="9"/>
  <c r="AC576" i="9" s="1"/>
  <c r="I574" i="9"/>
  <c r="O574" i="9"/>
  <c r="O117" i="9"/>
  <c r="I117" i="9"/>
  <c r="P117" i="9" s="1"/>
  <c r="AC534" i="9"/>
  <c r="AC536" i="9" s="1"/>
  <c r="I534" i="9"/>
  <c r="O534" i="9"/>
  <c r="AC510" i="9"/>
  <c r="AC512" i="9" s="1"/>
  <c r="O510" i="9"/>
  <c r="I510" i="9"/>
  <c r="P80" i="9"/>
  <c r="O151" i="15"/>
  <c r="G151" i="15"/>
  <c r="G286" i="9" s="1"/>
  <c r="I327" i="9"/>
  <c r="P327" i="9" s="1"/>
  <c r="O327" i="9"/>
  <c r="I457" i="9"/>
  <c r="N457" i="9"/>
  <c r="N459" i="9" s="1"/>
  <c r="M62" i="12" s="1"/>
  <c r="N62" i="12" s="1"/>
  <c r="L457" i="9"/>
  <c r="I120" i="9"/>
  <c r="L120" i="9"/>
  <c r="N120" i="9"/>
  <c r="O268" i="15"/>
  <c r="G268" i="15"/>
  <c r="G593" i="9" s="1"/>
  <c r="AE5" i="9"/>
  <c r="AE6" i="9" s="1"/>
  <c r="L6" i="9"/>
  <c r="K4" i="12" s="1"/>
  <c r="P599" i="9"/>
  <c r="I380" i="9"/>
  <c r="L380" i="9"/>
  <c r="N380" i="9"/>
  <c r="N382" i="9" s="1"/>
  <c r="M51" i="12" s="1"/>
  <c r="N51" i="12" s="1"/>
  <c r="I796" i="9"/>
  <c r="O796" i="9"/>
  <c r="O41" i="9"/>
  <c r="AC41" i="9"/>
  <c r="AC48" i="9" s="1"/>
  <c r="I41" i="9"/>
  <c r="P41" i="9" s="1"/>
  <c r="AC136" i="9"/>
  <c r="AC139" i="9" s="1"/>
  <c r="I136" i="9"/>
  <c r="O136" i="9"/>
  <c r="P5" i="9"/>
  <c r="I6" i="9"/>
  <c r="P273" i="9"/>
  <c r="I245" i="9"/>
  <c r="P245" i="9" s="1"/>
  <c r="O245" i="9"/>
  <c r="O334" i="15"/>
  <c r="G334" i="15"/>
  <c r="G724" i="9" s="1"/>
  <c r="P682" i="9"/>
  <c r="P712" i="9"/>
  <c r="I308" i="9"/>
  <c r="L308" i="9"/>
  <c r="N308" i="9"/>
  <c r="N310" i="9" s="1"/>
  <c r="M41" i="12" s="1"/>
  <c r="N41" i="12" s="1"/>
  <c r="P670" i="9"/>
  <c r="P313" i="9"/>
  <c r="O47" i="9"/>
  <c r="I47" i="9"/>
  <c r="P47" i="9" s="1"/>
  <c r="P39" i="9"/>
  <c r="L70" i="9"/>
  <c r="AE70" i="9" s="1"/>
  <c r="P279" i="9"/>
  <c r="I487" i="9"/>
  <c r="P487" i="9" s="1"/>
  <c r="O487" i="9"/>
  <c r="I315" i="9"/>
  <c r="P315" i="9" s="1"/>
  <c r="O315" i="9"/>
  <c r="O362" i="15"/>
  <c r="G362" i="15"/>
  <c r="G779" i="9" s="1"/>
  <c r="I706" i="9"/>
  <c r="L706" i="9"/>
  <c r="N706" i="9"/>
  <c r="N708" i="9" s="1"/>
  <c r="M97" i="12" s="1"/>
  <c r="N97" i="12" s="1"/>
  <c r="AC590" i="9"/>
  <c r="AC592" i="9" s="1"/>
  <c r="O590" i="9"/>
  <c r="I590" i="9"/>
  <c r="L50" i="9"/>
  <c r="AE50" i="9" s="1"/>
  <c r="I659" i="9"/>
  <c r="L659" i="9"/>
  <c r="N659" i="9"/>
  <c r="N661" i="9" s="1"/>
  <c r="M90" i="12" s="1"/>
  <c r="N90" i="12" s="1"/>
  <c r="P652" i="9"/>
  <c r="P362" i="9"/>
  <c r="AC204" i="9"/>
  <c r="AC206" i="9" s="1"/>
  <c r="I204" i="9"/>
  <c r="O204" i="9"/>
  <c r="L473" i="9"/>
  <c r="P254" i="9"/>
  <c r="H135" i="11" l="1"/>
  <c r="I135" i="11" s="1"/>
  <c r="P135" i="11" s="1"/>
  <c r="K31" i="11"/>
  <c r="L31" i="11" s="1"/>
  <c r="L55" i="11" s="1"/>
  <c r="M31" i="11"/>
  <c r="N31" i="11" s="1"/>
  <c r="N55" i="11" s="1"/>
  <c r="I718" i="9"/>
  <c r="P718" i="9" s="1"/>
  <c r="N718" i="9"/>
  <c r="N720" i="9" s="1"/>
  <c r="M99" i="12" s="1"/>
  <c r="N99" i="12" s="1"/>
  <c r="P171" i="9"/>
  <c r="H636" i="9"/>
  <c r="N505" i="9"/>
  <c r="N507" i="9" s="1"/>
  <c r="M68" i="12" s="1"/>
  <c r="N68" i="12" s="1"/>
  <c r="I505" i="9"/>
  <c r="P505" i="9" s="1"/>
  <c r="I253" i="9"/>
  <c r="N253" i="9"/>
  <c r="N256" i="9" s="1"/>
  <c r="M33" i="12" s="1"/>
  <c r="N33" i="12" s="1"/>
  <c r="I773" i="9"/>
  <c r="P773" i="9" s="1"/>
  <c r="N773" i="9"/>
  <c r="N775" i="9" s="1"/>
  <c r="M108" i="12" s="1"/>
  <c r="N108" i="12" s="1"/>
  <c r="N489" i="9"/>
  <c r="N491" i="9" s="1"/>
  <c r="M66" i="12" s="1"/>
  <c r="N66" i="12" s="1"/>
  <c r="I489" i="9"/>
  <c r="I558" i="9"/>
  <c r="AC558" i="9"/>
  <c r="AC560" i="9" s="1"/>
  <c r="O558" i="9"/>
  <c r="O166" i="9"/>
  <c r="I166" i="9"/>
  <c r="AC166" i="9"/>
  <c r="AC169" i="9" s="1"/>
  <c r="I616" i="9"/>
  <c r="P616" i="9" s="1"/>
  <c r="O616" i="9"/>
  <c r="I318" i="9"/>
  <c r="N318" i="9"/>
  <c r="N320" i="9" s="1"/>
  <c r="M42" i="12" s="1"/>
  <c r="N42" i="12" s="1"/>
  <c r="I70" i="9"/>
  <c r="P70" i="9" s="1"/>
  <c r="N70" i="9"/>
  <c r="L773" i="9"/>
  <c r="I665" i="9"/>
  <c r="N665" i="9"/>
  <c r="N667" i="9" s="1"/>
  <c r="M91" i="12" s="1"/>
  <c r="N91" i="12" s="1"/>
  <c r="I567" i="9"/>
  <c r="O567" i="9"/>
  <c r="N356" i="9"/>
  <c r="N358" i="9" s="1"/>
  <c r="M47" i="12" s="1"/>
  <c r="N47" i="12" s="1"/>
  <c r="I356" i="9"/>
  <c r="L718" i="9"/>
  <c r="P356" i="9"/>
  <c r="H678" i="9"/>
  <c r="L529" i="9"/>
  <c r="L679" i="9"/>
  <c r="K93" i="12" s="1"/>
  <c r="L93" i="12" s="1"/>
  <c r="I367" i="9"/>
  <c r="P367" i="9" s="1"/>
  <c r="O367" i="9"/>
  <c r="I677" i="9"/>
  <c r="N677" i="9"/>
  <c r="N679" i="9" s="1"/>
  <c r="M93" i="12" s="1"/>
  <c r="N93" i="12" s="1"/>
  <c r="I79" i="9"/>
  <c r="P79" i="9" s="1"/>
  <c r="O79" i="9"/>
  <c r="P24" i="9"/>
  <c r="H538" i="9"/>
  <c r="I693" i="9"/>
  <c r="P693" i="9" s="1"/>
  <c r="N693" i="9"/>
  <c r="L505" i="9"/>
  <c r="I338" i="9"/>
  <c r="N338" i="9"/>
  <c r="N340" i="9" s="1"/>
  <c r="M44" i="12" s="1"/>
  <c r="N44" i="12" s="1"/>
  <c r="O428" i="9"/>
  <c r="I428" i="9"/>
  <c r="P428" i="9" s="1"/>
  <c r="N190" i="9"/>
  <c r="N193" i="9" s="1"/>
  <c r="M25" i="12" s="1"/>
  <c r="N25" i="12" s="1"/>
  <c r="I190" i="9"/>
  <c r="P190" i="9" s="1"/>
  <c r="N800" i="9"/>
  <c r="N802" i="9" s="1"/>
  <c r="M112" i="12" s="1"/>
  <c r="N112" i="12" s="1"/>
  <c r="I800" i="9"/>
  <c r="H648" i="9"/>
  <c r="I648" i="9" s="1"/>
  <c r="L233" i="9"/>
  <c r="K30" i="12" s="1"/>
  <c r="L30" i="12" s="1"/>
  <c r="AE231" i="9"/>
  <c r="AE233" i="9" s="1"/>
  <c r="AC233" i="9" s="1"/>
  <c r="H232" i="9" s="1"/>
  <c r="P51" i="9"/>
  <c r="H482" i="9"/>
  <c r="L217" i="9"/>
  <c r="K28" i="12" s="1"/>
  <c r="L28" i="12" s="1"/>
  <c r="P231" i="9"/>
  <c r="P94" i="9"/>
  <c r="P150" i="9"/>
  <c r="L399" i="9"/>
  <c r="K54" i="12" s="1"/>
  <c r="L54" i="12" s="1"/>
  <c r="L256" i="9"/>
  <c r="K33" i="12" s="1"/>
  <c r="L33" i="12" s="1"/>
  <c r="AD667" i="9"/>
  <c r="H666" i="9" s="1"/>
  <c r="O666" i="9" s="1"/>
  <c r="AE190" i="9"/>
  <c r="P253" i="9"/>
  <c r="L393" i="9"/>
  <c r="K53" i="12" s="1"/>
  <c r="L53" i="12" s="1"/>
  <c r="I434" i="9"/>
  <c r="I435" i="9" s="1"/>
  <c r="P665" i="9"/>
  <c r="H713" i="9"/>
  <c r="O713" i="9" s="1"/>
  <c r="AD393" i="9"/>
  <c r="P50" i="9"/>
  <c r="H504" i="9"/>
  <c r="AE397" i="9"/>
  <c r="AE399" i="9" s="1"/>
  <c r="AC399" i="9" s="1"/>
  <c r="H398" i="9" s="1"/>
  <c r="I398" i="9" s="1"/>
  <c r="AD256" i="9"/>
  <c r="P247" i="9"/>
  <c r="P397" i="9"/>
  <c r="AE391" i="9"/>
  <c r="AE393" i="9" s="1"/>
  <c r="AC393" i="9" s="1"/>
  <c r="O442" i="9"/>
  <c r="AD217" i="9"/>
  <c r="H216" i="9" s="1"/>
  <c r="I216" i="9" s="1"/>
  <c r="P216" i="9" s="1"/>
  <c r="L667" i="9"/>
  <c r="K91" i="12" s="1"/>
  <c r="L91" i="12" s="1"/>
  <c r="L757" i="9"/>
  <c r="K105" i="12" s="1"/>
  <c r="L105" i="12" s="1"/>
  <c r="P54" i="9"/>
  <c r="P215" i="9"/>
  <c r="P502" i="9"/>
  <c r="L587" i="9"/>
  <c r="K78" i="12" s="1"/>
  <c r="L78" i="12" s="1"/>
  <c r="AE755" i="9"/>
  <c r="AE757" i="9" s="1"/>
  <c r="AC757" i="9" s="1"/>
  <c r="H756" i="9" s="1"/>
  <c r="I756" i="9" s="1"/>
  <c r="P350" i="9"/>
  <c r="P585" i="9"/>
  <c r="P799" i="9"/>
  <c r="P280" i="9"/>
  <c r="I113" i="9"/>
  <c r="H17" i="12" s="1"/>
  <c r="P457" i="9"/>
  <c r="P223" i="9"/>
  <c r="AD587" i="9"/>
  <c r="H586" i="9" s="1"/>
  <c r="I586" i="9" s="1"/>
  <c r="P586" i="9" s="1"/>
  <c r="P755" i="9"/>
  <c r="AD464" i="9"/>
  <c r="H464" i="9" s="1"/>
  <c r="O464" i="9" s="1"/>
  <c r="P561" i="9"/>
  <c r="H200" i="9"/>
  <c r="O200" i="9" s="1"/>
  <c r="O232" i="9"/>
  <c r="I232" i="9"/>
  <c r="P232" i="9" s="1"/>
  <c r="AB156" i="9"/>
  <c r="AB158" i="9" s="1"/>
  <c r="H158" i="9" s="1"/>
  <c r="P156" i="9"/>
  <c r="AE207" i="9"/>
  <c r="AE209" i="9" s="1"/>
  <c r="AC209" i="9" s="1"/>
  <c r="L209" i="9"/>
  <c r="K27" i="12" s="1"/>
  <c r="L27" i="12" s="1"/>
  <c r="AD209" i="9"/>
  <c r="AD440" i="9"/>
  <c r="H440" i="9" s="1"/>
  <c r="P438" i="9"/>
  <c r="AE9" i="9"/>
  <c r="AE10" i="9" s="1"/>
  <c r="L10" i="9"/>
  <c r="K5" i="12" s="1"/>
  <c r="P161" i="9"/>
  <c r="AE274" i="9"/>
  <c r="AE276" i="9" s="1"/>
  <c r="AC276" i="9" s="1"/>
  <c r="AD276" i="9"/>
  <c r="L276" i="9"/>
  <c r="K36" i="12" s="1"/>
  <c r="L36" i="12" s="1"/>
  <c r="AE473" i="9"/>
  <c r="AE475" i="9" s="1"/>
  <c r="AC475" i="9" s="1"/>
  <c r="AD475" i="9"/>
  <c r="L475" i="9"/>
  <c r="K64" i="12" s="1"/>
  <c r="L64" i="12" s="1"/>
  <c r="P308" i="9"/>
  <c r="P181" i="9"/>
  <c r="AD472" i="9"/>
  <c r="H472" i="9" s="1"/>
  <c r="P470" i="9"/>
  <c r="N623" i="9"/>
  <c r="N625" i="9" s="1"/>
  <c r="M84" i="12" s="1"/>
  <c r="N84" i="12" s="1"/>
  <c r="I623" i="9"/>
  <c r="L623" i="9"/>
  <c r="P100" i="9"/>
  <c r="P274" i="9"/>
  <c r="AD222" i="9"/>
  <c r="H222" i="9" s="1"/>
  <c r="P220" i="9"/>
  <c r="AE24" i="9"/>
  <c r="AE27" i="9" s="1"/>
  <c r="AC27" i="9" s="1"/>
  <c r="AD27" i="9"/>
  <c r="H26" i="9" s="1"/>
  <c r="L27" i="9"/>
  <c r="K8" i="12" s="1"/>
  <c r="L8" i="12" s="1"/>
  <c r="AE380" i="9"/>
  <c r="AE382" i="9" s="1"/>
  <c r="AC382" i="9" s="1"/>
  <c r="L382" i="9"/>
  <c r="K51" i="12" s="1"/>
  <c r="L51" i="12" s="1"/>
  <c r="AD382" i="9"/>
  <c r="L738" i="9"/>
  <c r="K102" i="12" s="1"/>
  <c r="L102" i="12" s="1"/>
  <c r="I319" i="9"/>
  <c r="P319" i="9" s="1"/>
  <c r="O319" i="9"/>
  <c r="I521" i="9"/>
  <c r="L521" i="9"/>
  <c r="N521" i="9"/>
  <c r="N523" i="9" s="1"/>
  <c r="M70" i="12" s="1"/>
  <c r="N70" i="12" s="1"/>
  <c r="H137" i="11"/>
  <c r="P207" i="10"/>
  <c r="I403" i="9"/>
  <c r="L403" i="9"/>
  <c r="N403" i="9"/>
  <c r="N405" i="9" s="1"/>
  <c r="M55" i="12" s="1"/>
  <c r="N55" i="12" s="1"/>
  <c r="M85" i="11" s="1"/>
  <c r="N85" i="11" s="1"/>
  <c r="H81" i="9"/>
  <c r="AE529" i="9"/>
  <c r="AE531" i="9" s="1"/>
  <c r="AC531" i="9" s="1"/>
  <c r="L531" i="9"/>
  <c r="K71" i="12" s="1"/>
  <c r="L71" i="12" s="1"/>
  <c r="AD531" i="9"/>
  <c r="AD206" i="9"/>
  <c r="H206" i="9" s="1"/>
  <c r="P204" i="9"/>
  <c r="P380" i="9"/>
  <c r="AD576" i="9"/>
  <c r="H576" i="9" s="1"/>
  <c r="P574" i="9"/>
  <c r="AD738" i="9"/>
  <c r="H737" i="9" s="1"/>
  <c r="P730" i="9"/>
  <c r="AE561" i="9"/>
  <c r="AE563" i="9" s="1"/>
  <c r="AC563" i="9" s="1"/>
  <c r="L563" i="9"/>
  <c r="K75" i="12" s="1"/>
  <c r="L75" i="12" s="1"/>
  <c r="AD563" i="9"/>
  <c r="AE791" i="9"/>
  <c r="AE793" i="9" s="1"/>
  <c r="AC793" i="9" s="1"/>
  <c r="AD793" i="9"/>
  <c r="L793" i="9"/>
  <c r="K111" i="12" s="1"/>
  <c r="L111" i="12" s="1"/>
  <c r="AE749" i="9"/>
  <c r="AE751" i="9" s="1"/>
  <c r="AC751" i="9" s="1"/>
  <c r="AD751" i="9"/>
  <c r="L751" i="9"/>
  <c r="K104" i="12" s="1"/>
  <c r="L104" i="12" s="1"/>
  <c r="P121" i="9"/>
  <c r="P790" i="9"/>
  <c r="P529" i="9"/>
  <c r="P379" i="9"/>
  <c r="H600" i="9"/>
  <c r="H134" i="11"/>
  <c r="P90" i="9"/>
  <c r="P796" i="9"/>
  <c r="P749" i="9"/>
  <c r="N34" i="9"/>
  <c r="N36" i="9" s="1"/>
  <c r="M10" i="12" s="1"/>
  <c r="L34" i="9"/>
  <c r="I34" i="9"/>
  <c r="AD246" i="9"/>
  <c r="H246" i="9" s="1"/>
  <c r="P244" i="9"/>
  <c r="AE513" i="9"/>
  <c r="AE515" i="9" s="1"/>
  <c r="AC515" i="9" s="1"/>
  <c r="AD515" i="9"/>
  <c r="L515" i="9"/>
  <c r="K69" i="12" s="1"/>
  <c r="L69" i="12" s="1"/>
  <c r="P303" i="9"/>
  <c r="I538" i="9"/>
  <c r="P538" i="9" s="1"/>
  <c r="O538" i="9"/>
  <c r="L593" i="9"/>
  <c r="I593" i="9"/>
  <c r="N593" i="9"/>
  <c r="N595" i="9" s="1"/>
  <c r="M79" i="12" s="1"/>
  <c r="N79" i="12" s="1"/>
  <c r="I605" i="9"/>
  <c r="N605" i="9"/>
  <c r="N607" i="9" s="1"/>
  <c r="M81" i="12" s="1"/>
  <c r="N81" i="12" s="1"/>
  <c r="L605" i="9"/>
  <c r="AE239" i="9"/>
  <c r="AE241" i="9" s="1"/>
  <c r="AC241" i="9" s="1"/>
  <c r="AD241" i="9"/>
  <c r="L241" i="9"/>
  <c r="K31" i="12" s="1"/>
  <c r="L31" i="12" s="1"/>
  <c r="N123" i="9"/>
  <c r="M18" i="12" s="1"/>
  <c r="N18" i="12" s="1"/>
  <c r="AD552" i="9"/>
  <c r="H552" i="9" s="1"/>
  <c r="P550" i="9"/>
  <c r="P239" i="9"/>
  <c r="H86" i="9"/>
  <c r="P664" i="9"/>
  <c r="P207" i="9"/>
  <c r="AE617" i="9"/>
  <c r="AE619" i="9" s="1"/>
  <c r="AC619" i="9" s="1"/>
  <c r="AD619" i="9"/>
  <c r="H618" i="9" s="1"/>
  <c r="L619" i="9"/>
  <c r="K83" i="12" s="1"/>
  <c r="L83" i="12" s="1"/>
  <c r="P252" i="9"/>
  <c r="P465" i="9"/>
  <c r="P131" i="9"/>
  <c r="I141" i="9"/>
  <c r="L141" i="9"/>
  <c r="AE141" i="9" s="1"/>
  <c r="N141" i="9"/>
  <c r="I806" i="9"/>
  <c r="L806" i="9"/>
  <c r="N806" i="9"/>
  <c r="N808" i="9" s="1"/>
  <c r="M113" i="12" s="1"/>
  <c r="N113" i="12" s="1"/>
  <c r="AE700" i="9"/>
  <c r="AE702" i="9" s="1"/>
  <c r="AC702" i="9" s="1"/>
  <c r="L702" i="9"/>
  <c r="K96" i="12" s="1"/>
  <c r="L96" i="12" s="1"/>
  <c r="AD702" i="9"/>
  <c r="P617" i="9"/>
  <c r="N95" i="9"/>
  <c r="N97" i="9" s="1"/>
  <c r="M15" i="12" s="1"/>
  <c r="N15" i="12" s="1"/>
  <c r="I95" i="9"/>
  <c r="L95" i="9"/>
  <c r="AB176" i="9"/>
  <c r="AB178" i="9" s="1"/>
  <c r="H178" i="9" s="1"/>
  <c r="P176" i="9"/>
  <c r="M43" i="9"/>
  <c r="N43" i="9" s="1"/>
  <c r="M63" i="9"/>
  <c r="N63" i="9" s="1"/>
  <c r="N6" i="12"/>
  <c r="M690" i="9"/>
  <c r="N690" i="9" s="1"/>
  <c r="I261" i="9"/>
  <c r="L261" i="9"/>
  <c r="AE261" i="9" s="1"/>
  <c r="N261" i="9"/>
  <c r="M45" i="9"/>
  <c r="N45" i="9" s="1"/>
  <c r="M65" i="9"/>
  <c r="N65" i="9" s="1"/>
  <c r="N9" i="12"/>
  <c r="N183" i="9"/>
  <c r="M24" i="12" s="1"/>
  <c r="N24" i="12" s="1"/>
  <c r="P72" i="9"/>
  <c r="P49" i="9"/>
  <c r="AE821" i="9"/>
  <c r="AE823" i="9" s="1"/>
  <c r="AC823" i="9" s="1"/>
  <c r="AD823" i="9"/>
  <c r="H822" i="9" s="1"/>
  <c r="L823" i="9"/>
  <c r="K115" i="12" s="1"/>
  <c r="L115" i="12" s="1"/>
  <c r="AD193" i="9"/>
  <c r="I385" i="9"/>
  <c r="L385" i="9"/>
  <c r="N385" i="9"/>
  <c r="N387" i="9" s="1"/>
  <c r="M52" i="12" s="1"/>
  <c r="N52" i="12" s="1"/>
  <c r="I683" i="9"/>
  <c r="N683" i="9"/>
  <c r="N685" i="9" s="1"/>
  <c r="M94" i="12" s="1"/>
  <c r="N94" i="12" s="1"/>
  <c r="L683" i="9"/>
  <c r="P473" i="9"/>
  <c r="P513" i="9"/>
  <c r="AE743" i="9"/>
  <c r="AE745" i="9" s="1"/>
  <c r="AC745" i="9" s="1"/>
  <c r="AD745" i="9"/>
  <c r="L745" i="9"/>
  <c r="K103" i="12" s="1"/>
  <c r="L103" i="12" s="1"/>
  <c r="AE813" i="9"/>
  <c r="N368" i="9"/>
  <c r="N370" i="9" s="1"/>
  <c r="M49" i="12" s="1"/>
  <c r="N49" i="12" s="1"/>
  <c r="I368" i="9"/>
  <c r="L368" i="9"/>
  <c r="AE457" i="9"/>
  <c r="AE459" i="9" s="1"/>
  <c r="AC459" i="9" s="1"/>
  <c r="L459" i="9"/>
  <c r="K62" i="12" s="1"/>
  <c r="L62" i="12" s="1"/>
  <c r="AD459" i="9"/>
  <c r="P798" i="9"/>
  <c r="L802" i="9"/>
  <c r="K112" i="12" s="1"/>
  <c r="L112" i="12" s="1"/>
  <c r="AD802" i="9"/>
  <c r="H801" i="9" s="1"/>
  <c r="AD456" i="9"/>
  <c r="H456" i="9" s="1"/>
  <c r="P454" i="9"/>
  <c r="P791" i="9"/>
  <c r="N52" i="9"/>
  <c r="L52" i="9"/>
  <c r="AE52" i="9" s="1"/>
  <c r="AE56" i="9" s="1"/>
  <c r="AC56" i="9" s="1"/>
  <c r="I52" i="9"/>
  <c r="I429" i="9"/>
  <c r="P423" i="9"/>
  <c r="AD198" i="9"/>
  <c r="H198" i="9" s="1"/>
  <c r="P196" i="9"/>
  <c r="I814" i="9"/>
  <c r="L814" i="9"/>
  <c r="AE814" i="9" s="1"/>
  <c r="N814" i="9"/>
  <c r="AE30" i="9"/>
  <c r="AE31" i="9" s="1"/>
  <c r="L31" i="9"/>
  <c r="K9" i="12" s="1"/>
  <c r="I630" i="9"/>
  <c r="O630" i="9"/>
  <c r="AE180" i="9"/>
  <c r="AE183" i="9" s="1"/>
  <c r="AC183" i="9" s="1"/>
  <c r="L183" i="9"/>
  <c r="K24" i="12" s="1"/>
  <c r="L24" i="12" s="1"/>
  <c r="AD183" i="9"/>
  <c r="I344" i="9"/>
  <c r="N344" i="9"/>
  <c r="N346" i="9" s="1"/>
  <c r="M45" i="12" s="1"/>
  <c r="N45" i="12" s="1"/>
  <c r="L344" i="9"/>
  <c r="L497" i="9"/>
  <c r="I497" i="9"/>
  <c r="N497" i="9"/>
  <c r="N499" i="9" s="1"/>
  <c r="M67" i="12" s="1"/>
  <c r="N67" i="12" s="1"/>
  <c r="L694" i="9"/>
  <c r="AE694" i="9" s="1"/>
  <c r="AE696" i="9" s="1"/>
  <c r="AC696" i="9" s="1"/>
  <c r="N694" i="9"/>
  <c r="I694" i="9"/>
  <c r="P736" i="9"/>
  <c r="AE193" i="9"/>
  <c r="AC193" i="9" s="1"/>
  <c r="AE308" i="9"/>
  <c r="AE310" i="9" s="1"/>
  <c r="AC310" i="9" s="1"/>
  <c r="AD310" i="9"/>
  <c r="L310" i="9"/>
  <c r="K41" i="12" s="1"/>
  <c r="L41" i="12" s="1"/>
  <c r="K13" i="9"/>
  <c r="L13" i="9" s="1"/>
  <c r="L15" i="9" s="1"/>
  <c r="K6" i="12" s="1"/>
  <c r="L4" i="12"/>
  <c r="I151" i="9"/>
  <c r="L151" i="9"/>
  <c r="N151" i="9"/>
  <c r="N153" i="9" s="1"/>
  <c r="M21" i="12" s="1"/>
  <c r="N21" i="12" s="1"/>
  <c r="AE659" i="9"/>
  <c r="AE661" i="9" s="1"/>
  <c r="AC661" i="9" s="1"/>
  <c r="AD661" i="9"/>
  <c r="L661" i="9"/>
  <c r="K90" i="12" s="1"/>
  <c r="L90" i="12" s="1"/>
  <c r="P821" i="9"/>
  <c r="P700" i="9"/>
  <c r="AD592" i="9"/>
  <c r="H592" i="9" s="1"/>
  <c r="P590" i="9"/>
  <c r="H4" i="12"/>
  <c r="P6" i="9"/>
  <c r="AD536" i="9"/>
  <c r="H536" i="9" s="1"/>
  <c r="P534" i="9"/>
  <c r="I611" i="9"/>
  <c r="N611" i="9"/>
  <c r="N613" i="9" s="1"/>
  <c r="M82" i="12" s="1"/>
  <c r="N82" i="12" s="1"/>
  <c r="L611" i="9"/>
  <c r="I450" i="9"/>
  <c r="P450" i="9" s="1"/>
  <c r="O450" i="9"/>
  <c r="P30" i="9"/>
  <c r="I31" i="9"/>
  <c r="P180" i="9"/>
  <c r="AE223" i="9"/>
  <c r="AE225" i="9" s="1"/>
  <c r="AC225" i="9" s="1"/>
  <c r="L225" i="9"/>
  <c r="K29" i="12" s="1"/>
  <c r="L29" i="12" s="1"/>
  <c r="AD225" i="9"/>
  <c r="I140" i="9"/>
  <c r="L140" i="9"/>
  <c r="N140" i="9"/>
  <c r="N143" i="9" s="1"/>
  <c r="M20" i="12" s="1"/>
  <c r="N20" i="12" s="1"/>
  <c r="H329" i="9"/>
  <c r="P191" i="9"/>
  <c r="I448" i="9"/>
  <c r="O448" i="9"/>
  <c r="P146" i="9"/>
  <c r="AB146" i="9"/>
  <c r="AB148" i="9" s="1"/>
  <c r="H148" i="9" s="1"/>
  <c r="AE489" i="9"/>
  <c r="AE491" i="9" s="1"/>
  <c r="AC491" i="9" s="1"/>
  <c r="AD491" i="9"/>
  <c r="L491" i="9"/>
  <c r="K66" i="12" s="1"/>
  <c r="L66" i="12" s="1"/>
  <c r="AD544" i="9"/>
  <c r="H544" i="9" s="1"/>
  <c r="I374" i="9"/>
  <c r="L374" i="9"/>
  <c r="N374" i="9"/>
  <c r="N376" i="9" s="1"/>
  <c r="M50" i="12" s="1"/>
  <c r="N50" i="12" s="1"/>
  <c r="O214" i="9"/>
  <c r="I214" i="9"/>
  <c r="L553" i="9"/>
  <c r="N553" i="9"/>
  <c r="N555" i="9" s="1"/>
  <c r="M74" i="12" s="1"/>
  <c r="N74" i="12" s="1"/>
  <c r="I553" i="9"/>
  <c r="P409" i="9"/>
  <c r="AE569" i="9"/>
  <c r="AE571" i="9" s="1"/>
  <c r="AC571" i="9" s="1"/>
  <c r="AD571" i="9"/>
  <c r="H570" i="9" s="1"/>
  <c r="L571" i="9"/>
  <c r="K76" i="12" s="1"/>
  <c r="L76" i="12" s="1"/>
  <c r="I73" i="9"/>
  <c r="L73" i="9"/>
  <c r="AE73" i="9" s="1"/>
  <c r="N73" i="9"/>
  <c r="AE577" i="9"/>
  <c r="AE579" i="9" s="1"/>
  <c r="AC579" i="9" s="1"/>
  <c r="P577" i="9"/>
  <c r="L579" i="9"/>
  <c r="K77" i="12" s="1"/>
  <c r="L77" i="12" s="1"/>
  <c r="AD579" i="9"/>
  <c r="H578" i="9" s="1"/>
  <c r="AE350" i="9"/>
  <c r="AE352" i="9" s="1"/>
  <c r="AC352" i="9" s="1"/>
  <c r="L352" i="9"/>
  <c r="K46" i="12" s="1"/>
  <c r="L46" i="12" s="1"/>
  <c r="AD352" i="9"/>
  <c r="H363" i="9"/>
  <c r="N268" i="9"/>
  <c r="I268" i="9"/>
  <c r="L268" i="9"/>
  <c r="AE268" i="9" s="1"/>
  <c r="AD512" i="9"/>
  <c r="H512" i="9" s="1"/>
  <c r="P510" i="9"/>
  <c r="I636" i="9"/>
  <c r="O636" i="9"/>
  <c r="AE465" i="9"/>
  <c r="AE467" i="9" s="1"/>
  <c r="AC467" i="9" s="1"/>
  <c r="AD467" i="9"/>
  <c r="L467" i="9"/>
  <c r="K63" i="12" s="1"/>
  <c r="L63" i="12" s="1"/>
  <c r="I724" i="9"/>
  <c r="L724" i="9"/>
  <c r="N724" i="9"/>
  <c r="N726" i="9" s="1"/>
  <c r="M100" i="12" s="1"/>
  <c r="N100" i="12" s="1"/>
  <c r="P186" i="9"/>
  <c r="AB186" i="9"/>
  <c r="AB188" i="9" s="1"/>
  <c r="H188" i="9" s="1"/>
  <c r="P120" i="9"/>
  <c r="P761" i="9"/>
  <c r="AE706" i="9"/>
  <c r="AE708" i="9" s="1"/>
  <c r="AC708" i="9" s="1"/>
  <c r="L708" i="9"/>
  <c r="K97" i="12" s="1"/>
  <c r="L97" i="12" s="1"/>
  <c r="AD708" i="9"/>
  <c r="P706" i="9"/>
  <c r="P104" i="9"/>
  <c r="P569" i="9"/>
  <c r="AE767" i="9"/>
  <c r="AE769" i="9" s="1"/>
  <c r="AC769" i="9" s="1"/>
  <c r="AD769" i="9"/>
  <c r="L769" i="9"/>
  <c r="K107" i="12" s="1"/>
  <c r="L107" i="12" s="1"/>
  <c r="I420" i="9"/>
  <c r="P414" i="9"/>
  <c r="AB126" i="9"/>
  <c r="AB128" i="9" s="1"/>
  <c r="H128" i="9" s="1"/>
  <c r="P126" i="9"/>
  <c r="AB116" i="9"/>
  <c r="AB118" i="9" s="1"/>
  <c r="H118" i="9" s="1"/>
  <c r="P116" i="9"/>
  <c r="O216" i="9"/>
  <c r="I666" i="9"/>
  <c r="P666" i="9" s="1"/>
  <c r="AE545" i="9"/>
  <c r="AE547" i="9" s="1"/>
  <c r="AC547" i="9" s="1"/>
  <c r="AD547" i="9"/>
  <c r="L547" i="9"/>
  <c r="K73" i="12" s="1"/>
  <c r="L73" i="12" s="1"/>
  <c r="P53" i="9"/>
  <c r="AD488" i="9"/>
  <c r="H488" i="9" s="1"/>
  <c r="P486" i="9"/>
  <c r="AD480" i="9"/>
  <c r="H480" i="9" s="1"/>
  <c r="P478" i="9"/>
  <c r="AE730" i="9"/>
  <c r="AE732" i="9" s="1"/>
  <c r="AC732" i="9" s="1"/>
  <c r="AD732" i="9"/>
  <c r="H731" i="9" s="1"/>
  <c r="L732" i="9"/>
  <c r="K101" i="12" s="1"/>
  <c r="L101" i="12" s="1"/>
  <c r="AE280" i="9"/>
  <c r="AE282" i="9" s="1"/>
  <c r="AC282" i="9" s="1"/>
  <c r="L282" i="9"/>
  <c r="K37" i="12" s="1"/>
  <c r="L37" i="12" s="1"/>
  <c r="AD282" i="9"/>
  <c r="L170" i="9"/>
  <c r="N170" i="9"/>
  <c r="N173" i="9" s="1"/>
  <c r="M23" i="12" s="1"/>
  <c r="N23" i="12" s="1"/>
  <c r="I170" i="9"/>
  <c r="AE356" i="9"/>
  <c r="AE358" i="9" s="1"/>
  <c r="AC358" i="9" s="1"/>
  <c r="L358" i="9"/>
  <c r="K47" i="12" s="1"/>
  <c r="L47" i="12" s="1"/>
  <c r="AD358" i="9"/>
  <c r="P334" i="9"/>
  <c r="AD230" i="9"/>
  <c r="H230" i="9" s="1"/>
  <c r="P228" i="9"/>
  <c r="P743" i="9"/>
  <c r="P489" i="9"/>
  <c r="I779" i="9"/>
  <c r="L779" i="9"/>
  <c r="N779" i="9"/>
  <c r="N781" i="9" s="1"/>
  <c r="M109" i="12" s="1"/>
  <c r="N109" i="12" s="1"/>
  <c r="AB136" i="9"/>
  <c r="AB138" i="9" s="1"/>
  <c r="H138" i="9" s="1"/>
  <c r="P136" i="9"/>
  <c r="P767" i="9"/>
  <c r="I299" i="9"/>
  <c r="O299" i="9"/>
  <c r="N71" i="9"/>
  <c r="I71" i="9"/>
  <c r="L71" i="9"/>
  <c r="AE71" i="9" s="1"/>
  <c r="L641" i="9"/>
  <c r="N641" i="9"/>
  <c r="N643" i="9" s="1"/>
  <c r="M87" i="12" s="1"/>
  <c r="N87" i="12" s="1"/>
  <c r="I641" i="9"/>
  <c r="AE160" i="9"/>
  <c r="AE163" i="9" s="1"/>
  <c r="AC163" i="9" s="1"/>
  <c r="AD163" i="9"/>
  <c r="L163" i="9"/>
  <c r="K22" i="12" s="1"/>
  <c r="L22" i="12" s="1"/>
  <c r="H255" i="9"/>
  <c r="I130" i="9"/>
  <c r="L130" i="9"/>
  <c r="N130" i="9"/>
  <c r="N133" i="9" s="1"/>
  <c r="M19" i="12" s="1"/>
  <c r="N19" i="12" s="1"/>
  <c r="L286" i="9"/>
  <c r="I286" i="9"/>
  <c r="N286" i="9"/>
  <c r="N288" i="9" s="1"/>
  <c r="M38" i="12" s="1"/>
  <c r="N38" i="12" s="1"/>
  <c r="AD496" i="9"/>
  <c r="H496" i="9" s="1"/>
  <c r="P494" i="9"/>
  <c r="L74" i="9"/>
  <c r="AE74" i="9" s="1"/>
  <c r="N74" i="9"/>
  <c r="I74" i="9"/>
  <c r="I267" i="9"/>
  <c r="N267" i="9"/>
  <c r="N270" i="9" s="1"/>
  <c r="M35" i="12" s="1"/>
  <c r="N35" i="12" s="1"/>
  <c r="L267" i="9"/>
  <c r="AE338" i="9"/>
  <c r="AE340" i="9" s="1"/>
  <c r="AC340" i="9" s="1"/>
  <c r="AD340" i="9"/>
  <c r="H339" i="9" s="1"/>
  <c r="L340" i="9"/>
  <c r="K44" i="12" s="1"/>
  <c r="L44" i="12" s="1"/>
  <c r="AE120" i="9"/>
  <c r="AE123" i="9" s="1"/>
  <c r="AC123" i="9" s="1"/>
  <c r="L123" i="9"/>
  <c r="K18" i="12" s="1"/>
  <c r="L18" i="12" s="1"/>
  <c r="AD123" i="9"/>
  <c r="AE409" i="9"/>
  <c r="AE411" i="9" s="1"/>
  <c r="AC411" i="9" s="1"/>
  <c r="L411" i="9"/>
  <c r="K56" i="12" s="1"/>
  <c r="L56" i="12" s="1"/>
  <c r="AD411" i="9"/>
  <c r="I678" i="9"/>
  <c r="O678" i="9"/>
  <c r="AE785" i="9"/>
  <c r="AE787" i="9" s="1"/>
  <c r="AC787" i="9" s="1"/>
  <c r="L787" i="9"/>
  <c r="K110" i="12" s="1"/>
  <c r="L110" i="12" s="1"/>
  <c r="AD787" i="9"/>
  <c r="I520" i="9"/>
  <c r="O520" i="9"/>
  <c r="AE104" i="9"/>
  <c r="AE107" i="9" s="1"/>
  <c r="AC107" i="9" s="1"/>
  <c r="L107" i="9"/>
  <c r="K16" i="12" s="1"/>
  <c r="L16" i="12" s="1"/>
  <c r="AD107" i="9"/>
  <c r="AD238" i="9"/>
  <c r="H238" i="9" s="1"/>
  <c r="P236" i="9"/>
  <c r="AE671" i="9"/>
  <c r="AE673" i="9" s="1"/>
  <c r="AC673" i="9" s="1"/>
  <c r="L673" i="9"/>
  <c r="K92" i="12" s="1"/>
  <c r="L92" i="12" s="1"/>
  <c r="AD673" i="9"/>
  <c r="I653" i="9"/>
  <c r="L653" i="9"/>
  <c r="N653" i="9"/>
  <c r="N655" i="9" s="1"/>
  <c r="M89" i="12" s="1"/>
  <c r="N89" i="12" s="1"/>
  <c r="AD584" i="9"/>
  <c r="H584" i="9" s="1"/>
  <c r="P582" i="9"/>
  <c r="I504" i="9"/>
  <c r="O504" i="9"/>
  <c r="P160" i="9"/>
  <c r="P9" i="9"/>
  <c r="I10" i="9"/>
  <c r="L193" i="9"/>
  <c r="K25" i="12" s="1"/>
  <c r="L25" i="12" s="1"/>
  <c r="P811" i="9"/>
  <c r="I815" i="9"/>
  <c r="L815" i="9"/>
  <c r="AE815" i="9" s="1"/>
  <c r="N815" i="9"/>
  <c r="P659" i="9"/>
  <c r="AE247" i="9"/>
  <c r="AE249" i="9" s="1"/>
  <c r="AC249" i="9" s="1"/>
  <c r="AD249" i="9"/>
  <c r="L249" i="9"/>
  <c r="K32" i="12" s="1"/>
  <c r="L32" i="12" s="1"/>
  <c r="AE761" i="9"/>
  <c r="AE763" i="9" s="1"/>
  <c r="AC763" i="9" s="1"/>
  <c r="L763" i="9"/>
  <c r="K106" i="12" s="1"/>
  <c r="L106" i="12" s="1"/>
  <c r="AD763" i="9"/>
  <c r="N260" i="9"/>
  <c r="N263" i="9" s="1"/>
  <c r="M34" i="12" s="1"/>
  <c r="N34" i="12" s="1"/>
  <c r="I260" i="9"/>
  <c r="L260" i="9"/>
  <c r="P622" i="9"/>
  <c r="M18" i="9"/>
  <c r="N18" i="9" s="1"/>
  <c r="N20" i="9" s="1"/>
  <c r="M7" i="12" s="1"/>
  <c r="N5" i="12"/>
  <c r="AD528" i="9"/>
  <c r="H528" i="9" s="1"/>
  <c r="P526" i="9"/>
  <c r="P105" i="9"/>
  <c r="P25" i="9"/>
  <c r="I293" i="9"/>
  <c r="O293" i="9"/>
  <c r="N163" i="9"/>
  <c r="M22" i="12" s="1"/>
  <c r="N22" i="12" s="1"/>
  <c r="O135" i="11" l="1"/>
  <c r="AD560" i="9"/>
  <c r="H560" i="9" s="1"/>
  <c r="P558" i="9"/>
  <c r="H248" i="9"/>
  <c r="L720" i="9"/>
  <c r="K99" i="12" s="1"/>
  <c r="L99" i="12" s="1"/>
  <c r="AD720" i="9"/>
  <c r="H719" i="9" s="1"/>
  <c r="I719" i="9" s="1"/>
  <c r="AE718" i="9"/>
  <c r="AE720" i="9" s="1"/>
  <c r="AC720" i="9" s="1"/>
  <c r="P52" i="9"/>
  <c r="P434" i="9"/>
  <c r="P800" i="9"/>
  <c r="AE505" i="9"/>
  <c r="AE507" i="9" s="1"/>
  <c r="AC507" i="9" s="1"/>
  <c r="L507" i="9"/>
  <c r="K68" i="12" s="1"/>
  <c r="L68" i="12" s="1"/>
  <c r="AD507" i="9"/>
  <c r="H506" i="9" s="1"/>
  <c r="I506" i="9" s="1"/>
  <c r="P506" i="9" s="1"/>
  <c r="P677" i="9"/>
  <c r="AE773" i="9"/>
  <c r="AE775" i="9" s="1"/>
  <c r="AC775" i="9" s="1"/>
  <c r="AD775" i="9"/>
  <c r="H774" i="9" s="1"/>
  <c r="L775" i="9"/>
  <c r="K108" i="12" s="1"/>
  <c r="L108" i="12" s="1"/>
  <c r="H707" i="9"/>
  <c r="O707" i="9" s="1"/>
  <c r="P497" i="9"/>
  <c r="H514" i="9"/>
  <c r="H562" i="9"/>
  <c r="O562" i="9" s="1"/>
  <c r="P338" i="9"/>
  <c r="P166" i="9"/>
  <c r="AB166" i="9"/>
  <c r="AB168" i="9" s="1"/>
  <c r="H168" i="9" s="1"/>
  <c r="H672" i="9"/>
  <c r="O648" i="9"/>
  <c r="P567" i="9"/>
  <c r="AD568" i="9"/>
  <c r="H568" i="9" s="1"/>
  <c r="H136" i="11"/>
  <c r="H410" i="9"/>
  <c r="H357" i="9"/>
  <c r="H768" i="9"/>
  <c r="I768" i="9" s="1"/>
  <c r="H133" i="11"/>
  <c r="P318" i="9"/>
  <c r="P694" i="9"/>
  <c r="H474" i="9"/>
  <c r="H106" i="9"/>
  <c r="I713" i="9"/>
  <c r="P74" i="9"/>
  <c r="O482" i="9"/>
  <c r="I482" i="9"/>
  <c r="P482" i="9" s="1"/>
  <c r="H392" i="9"/>
  <c r="O392" i="9" s="1"/>
  <c r="O586" i="9"/>
  <c r="O398" i="9"/>
  <c r="H192" i="9"/>
  <c r="I192" i="9" s="1"/>
  <c r="P192" i="9" s="1"/>
  <c r="H660" i="9"/>
  <c r="I464" i="9"/>
  <c r="P464" i="9" s="1"/>
  <c r="H786" i="9"/>
  <c r="I786" i="9" s="1"/>
  <c r="H546" i="9"/>
  <c r="I667" i="9"/>
  <c r="P667" i="9" s="1"/>
  <c r="H351" i="9"/>
  <c r="O351" i="9" s="1"/>
  <c r="H792" i="9"/>
  <c r="O792" i="9" s="1"/>
  <c r="I200" i="9"/>
  <c r="P200" i="9" s="1"/>
  <c r="P623" i="9"/>
  <c r="H122" i="9"/>
  <c r="O122" i="9" s="1"/>
  <c r="H162" i="9"/>
  <c r="I162" i="9" s="1"/>
  <c r="P162" i="9" s="1"/>
  <c r="H490" i="9"/>
  <c r="I490" i="9" s="1"/>
  <c r="P490" i="9" s="1"/>
  <c r="H208" i="9"/>
  <c r="O208" i="9" s="1"/>
  <c r="H309" i="9"/>
  <c r="I309" i="9" s="1"/>
  <c r="H744" i="9"/>
  <c r="I744" i="9" s="1"/>
  <c r="P113" i="9"/>
  <c r="O756" i="9"/>
  <c r="AE76" i="9"/>
  <c r="AC76" i="9" s="1"/>
  <c r="P605" i="9"/>
  <c r="AE403" i="9"/>
  <c r="AE405" i="9" s="1"/>
  <c r="AC405" i="9" s="1"/>
  <c r="L405" i="9"/>
  <c r="K55" i="12" s="1"/>
  <c r="L55" i="12" s="1"/>
  <c r="AD405" i="9"/>
  <c r="I339" i="9"/>
  <c r="O339" i="9"/>
  <c r="P641" i="9"/>
  <c r="O768" i="9"/>
  <c r="P724" i="9"/>
  <c r="P151" i="9"/>
  <c r="P344" i="9"/>
  <c r="P385" i="9"/>
  <c r="I562" i="9"/>
  <c r="P562" i="9" s="1"/>
  <c r="P403" i="9"/>
  <c r="K18" i="9"/>
  <c r="L18" i="9" s="1"/>
  <c r="L20" i="9" s="1"/>
  <c r="K7" i="12" s="1"/>
  <c r="L5" i="12"/>
  <c r="I488" i="9"/>
  <c r="O488" i="9"/>
  <c r="H182" i="9"/>
  <c r="I178" i="9"/>
  <c r="O178" i="9"/>
  <c r="P593" i="9"/>
  <c r="AE641" i="9"/>
  <c r="AE643" i="9" s="1"/>
  <c r="AC643" i="9" s="1"/>
  <c r="L643" i="9"/>
  <c r="K87" i="12" s="1"/>
  <c r="L87" i="12" s="1"/>
  <c r="AD643" i="9"/>
  <c r="H466" i="9"/>
  <c r="AE611" i="9"/>
  <c r="AE613" i="9" s="1"/>
  <c r="AC613" i="9" s="1"/>
  <c r="AD613" i="9"/>
  <c r="H612" i="9" s="1"/>
  <c r="L613" i="9"/>
  <c r="K82" i="12" s="1"/>
  <c r="L82" i="12" s="1"/>
  <c r="K43" i="9"/>
  <c r="L43" i="9" s="1"/>
  <c r="K63" i="9"/>
  <c r="L63" i="9" s="1"/>
  <c r="L6" i="12"/>
  <c r="K690" i="9"/>
  <c r="L690" i="9" s="1"/>
  <c r="H458" i="9"/>
  <c r="AE593" i="9"/>
  <c r="AE595" i="9" s="1"/>
  <c r="AC595" i="9" s="1"/>
  <c r="L595" i="9"/>
  <c r="K79" i="12" s="1"/>
  <c r="L79" i="12" s="1"/>
  <c r="AD595" i="9"/>
  <c r="I137" i="11"/>
  <c r="P137" i="11" s="1"/>
  <c r="O137" i="11"/>
  <c r="AE623" i="9"/>
  <c r="AE625" i="9" s="1"/>
  <c r="AC625" i="9" s="1"/>
  <c r="AD625" i="9"/>
  <c r="L625" i="9"/>
  <c r="K84" i="12" s="1"/>
  <c r="L84" i="12" s="1"/>
  <c r="I578" i="9"/>
  <c r="P578" i="9" s="1"/>
  <c r="O578" i="9"/>
  <c r="P653" i="9"/>
  <c r="AE151" i="9"/>
  <c r="AE153" i="9" s="1"/>
  <c r="AC153" i="9" s="1"/>
  <c r="L153" i="9"/>
  <c r="K21" i="12" s="1"/>
  <c r="L21" i="12" s="1"/>
  <c r="AD153" i="9"/>
  <c r="H152" i="9" s="1"/>
  <c r="P73" i="9"/>
  <c r="K45" i="9"/>
  <c r="L45" i="9" s="1"/>
  <c r="K65" i="9"/>
  <c r="L65" i="9" s="1"/>
  <c r="L9" i="12"/>
  <c r="N817" i="9"/>
  <c r="M114" i="12" s="1"/>
  <c r="N114" i="12" s="1"/>
  <c r="L817" i="9"/>
  <c r="K114" i="12" s="1"/>
  <c r="L114" i="12" s="1"/>
  <c r="M44" i="9"/>
  <c r="N44" i="9" s="1"/>
  <c r="M64" i="9"/>
  <c r="N64" i="9" s="1"/>
  <c r="M691" i="9"/>
  <c r="N691" i="9" s="1"/>
  <c r="N696" i="9" s="1"/>
  <c r="M95" i="12" s="1"/>
  <c r="N95" i="12" s="1"/>
  <c r="N7" i="12"/>
  <c r="P170" i="9"/>
  <c r="P268" i="9"/>
  <c r="I320" i="9"/>
  <c r="P814" i="9"/>
  <c r="AE817" i="9"/>
  <c r="AC817" i="9" s="1"/>
  <c r="P448" i="9"/>
  <c r="I451" i="9"/>
  <c r="I134" i="11"/>
  <c r="P134" i="11" s="1"/>
  <c r="O134" i="11"/>
  <c r="H13" i="9"/>
  <c r="I4" i="12"/>
  <c r="P4" i="12" s="1"/>
  <c r="O4" i="12"/>
  <c r="H5" i="12"/>
  <c r="P10" i="9"/>
  <c r="P553" i="9"/>
  <c r="O246" i="9"/>
  <c r="I246" i="9"/>
  <c r="H381" i="9"/>
  <c r="P141" i="9"/>
  <c r="P636" i="9"/>
  <c r="I637" i="9"/>
  <c r="P71" i="9"/>
  <c r="P368" i="9"/>
  <c r="O528" i="9"/>
  <c r="I528" i="9"/>
  <c r="P95" i="9"/>
  <c r="AD817" i="9"/>
  <c r="I496" i="9"/>
  <c r="O496" i="9"/>
  <c r="AE170" i="9"/>
  <c r="AE173" i="9" s="1"/>
  <c r="AC173" i="9" s="1"/>
  <c r="AD173" i="9"/>
  <c r="L173" i="9"/>
  <c r="K23" i="12" s="1"/>
  <c r="L23" i="12" s="1"/>
  <c r="I329" i="9"/>
  <c r="O329" i="9"/>
  <c r="O744" i="9"/>
  <c r="I552" i="9"/>
  <c r="O552" i="9"/>
  <c r="I158" i="9"/>
  <c r="O158" i="9"/>
  <c r="AE605" i="9"/>
  <c r="AE607" i="9" s="1"/>
  <c r="AC607" i="9" s="1"/>
  <c r="AD607" i="9"/>
  <c r="L607" i="9"/>
  <c r="K81" i="12" s="1"/>
  <c r="L81" i="12" s="1"/>
  <c r="O248" i="9"/>
  <c r="I248" i="9"/>
  <c r="P248" i="9" s="1"/>
  <c r="H57" i="12"/>
  <c r="P420" i="9"/>
  <c r="AE344" i="9"/>
  <c r="AE346" i="9" s="1"/>
  <c r="AC346" i="9" s="1"/>
  <c r="L346" i="9"/>
  <c r="K45" i="12" s="1"/>
  <c r="L45" i="12" s="1"/>
  <c r="AD346" i="9"/>
  <c r="H345" i="9" s="1"/>
  <c r="AD387" i="9"/>
  <c r="AE385" i="9"/>
  <c r="AE387" i="9" s="1"/>
  <c r="AC387" i="9" s="1"/>
  <c r="L387" i="9"/>
  <c r="K52" i="12" s="1"/>
  <c r="L52" i="12" s="1"/>
  <c r="P713" i="9"/>
  <c r="I714" i="9"/>
  <c r="P815" i="9"/>
  <c r="I737" i="9"/>
  <c r="O737" i="9"/>
  <c r="I512" i="9"/>
  <c r="O512" i="9"/>
  <c r="I86" i="9"/>
  <c r="O86" i="9"/>
  <c r="P520" i="9"/>
  <c r="AE553" i="9"/>
  <c r="AE555" i="9" s="1"/>
  <c r="AC555" i="9" s="1"/>
  <c r="AD555" i="9"/>
  <c r="L555" i="9"/>
  <c r="K74" i="12" s="1"/>
  <c r="L74" i="12" s="1"/>
  <c r="I592" i="9"/>
  <c r="O592" i="9"/>
  <c r="I198" i="9"/>
  <c r="O198" i="9"/>
  <c r="H701" i="9"/>
  <c r="P34" i="9"/>
  <c r="O128" i="9"/>
  <c r="I128" i="9"/>
  <c r="I148" i="9"/>
  <c r="O148" i="9"/>
  <c r="P630" i="9"/>
  <c r="I631" i="9"/>
  <c r="I357" i="9"/>
  <c r="O357" i="9"/>
  <c r="AE521" i="9"/>
  <c r="AE523" i="9" s="1"/>
  <c r="AC523" i="9" s="1"/>
  <c r="AD523" i="9"/>
  <c r="L523" i="9"/>
  <c r="K70" i="12" s="1"/>
  <c r="L70" i="12" s="1"/>
  <c r="H281" i="9"/>
  <c r="I363" i="9"/>
  <c r="O363" i="9"/>
  <c r="P214" i="9"/>
  <c r="I217" i="9"/>
  <c r="L36" i="9"/>
  <c r="K10" i="12" s="1"/>
  <c r="AD36" i="9"/>
  <c r="AE34" i="9"/>
  <c r="AE36" i="9" s="1"/>
  <c r="AC36" i="9" s="1"/>
  <c r="I206" i="9"/>
  <c r="O206" i="9"/>
  <c r="I474" i="9"/>
  <c r="P474" i="9" s="1"/>
  <c r="O474" i="9"/>
  <c r="I230" i="9"/>
  <c r="O230" i="9"/>
  <c r="P299" i="9"/>
  <c r="I300" i="9"/>
  <c r="AE260" i="9"/>
  <c r="AE263" i="9" s="1"/>
  <c r="AC263" i="9" s="1"/>
  <c r="AD263" i="9"/>
  <c r="H262" i="9" s="1"/>
  <c r="L263" i="9"/>
  <c r="K34" i="12" s="1"/>
  <c r="L34" i="12" s="1"/>
  <c r="P286" i="9"/>
  <c r="I118" i="9"/>
  <c r="O118" i="9"/>
  <c r="H58" i="12"/>
  <c r="P429" i="9"/>
  <c r="M46" i="9"/>
  <c r="N46" i="9" s="1"/>
  <c r="M66" i="9"/>
  <c r="N66" i="9" s="1"/>
  <c r="N10" i="12"/>
  <c r="H530" i="9"/>
  <c r="AE653" i="9"/>
  <c r="AE655" i="9" s="1"/>
  <c r="AC655" i="9" s="1"/>
  <c r="AD655" i="9"/>
  <c r="L655" i="9"/>
  <c r="K89" i="12" s="1"/>
  <c r="L89" i="12" s="1"/>
  <c r="I672" i="9"/>
  <c r="O672" i="9"/>
  <c r="I618" i="9"/>
  <c r="O618" i="9"/>
  <c r="AE267" i="9"/>
  <c r="AE270" i="9" s="1"/>
  <c r="AC270" i="9" s="1"/>
  <c r="AD270" i="9"/>
  <c r="L270" i="9"/>
  <c r="K35" i="12" s="1"/>
  <c r="L35" i="12" s="1"/>
  <c r="P611" i="9"/>
  <c r="P267" i="9"/>
  <c r="AE95" i="9"/>
  <c r="AE97" i="9" s="1"/>
  <c r="AC97" i="9" s="1"/>
  <c r="AD97" i="9"/>
  <c r="L97" i="9"/>
  <c r="K15" i="12" s="1"/>
  <c r="L15" i="12" s="1"/>
  <c r="P521" i="9"/>
  <c r="I514" i="9"/>
  <c r="P514" i="9" s="1"/>
  <c r="O514" i="9"/>
  <c r="I600" i="9"/>
  <c r="O600" i="9"/>
  <c r="P260" i="9"/>
  <c r="P678" i="9"/>
  <c r="I679" i="9"/>
  <c r="AE286" i="9"/>
  <c r="AE288" i="9" s="1"/>
  <c r="AC288" i="9" s="1"/>
  <c r="AD288" i="9"/>
  <c r="L288" i="9"/>
  <c r="K38" i="12" s="1"/>
  <c r="L38" i="12" s="1"/>
  <c r="O138" i="9"/>
  <c r="I138" i="9"/>
  <c r="AE140" i="9"/>
  <c r="AE143" i="9" s="1"/>
  <c r="AC143" i="9" s="1"/>
  <c r="AD143" i="9"/>
  <c r="L143" i="9"/>
  <c r="K20" i="12" s="1"/>
  <c r="L20" i="12" s="1"/>
  <c r="AE683" i="9"/>
  <c r="AE685" i="9" s="1"/>
  <c r="AC685" i="9" s="1"/>
  <c r="L685" i="9"/>
  <c r="K94" i="12" s="1"/>
  <c r="L94" i="12" s="1"/>
  <c r="AD685" i="9"/>
  <c r="H684" i="9" s="1"/>
  <c r="P648" i="9"/>
  <c r="I649" i="9"/>
  <c r="P756" i="9"/>
  <c r="I757" i="9"/>
  <c r="I255" i="9"/>
  <c r="O255" i="9"/>
  <c r="P779" i="9"/>
  <c r="I801" i="9"/>
  <c r="O801" i="9"/>
  <c r="I17" i="12"/>
  <c r="O17" i="12"/>
  <c r="I106" i="9"/>
  <c r="O106" i="9"/>
  <c r="I707" i="9"/>
  <c r="P719" i="9"/>
  <c r="I720" i="9"/>
  <c r="I570" i="9"/>
  <c r="P570" i="9" s="1"/>
  <c r="O570" i="9"/>
  <c r="AE374" i="9"/>
  <c r="AE376" i="9" s="1"/>
  <c r="AC376" i="9" s="1"/>
  <c r="L376" i="9"/>
  <c r="K50" i="12" s="1"/>
  <c r="L50" i="12" s="1"/>
  <c r="AD376" i="9"/>
  <c r="P140" i="9"/>
  <c r="AE497" i="9"/>
  <c r="AE499" i="9" s="1"/>
  <c r="AC499" i="9" s="1"/>
  <c r="L499" i="9"/>
  <c r="K67" i="12" s="1"/>
  <c r="L67" i="12" s="1"/>
  <c r="AD499" i="9"/>
  <c r="AE806" i="9"/>
  <c r="AE808" i="9" s="1"/>
  <c r="AC808" i="9" s="1"/>
  <c r="AD808" i="9"/>
  <c r="H807" i="9" s="1"/>
  <c r="L808" i="9"/>
  <c r="K113" i="12" s="1"/>
  <c r="L113" i="12" s="1"/>
  <c r="H240" i="9"/>
  <c r="H275" i="9"/>
  <c r="AE779" i="9"/>
  <c r="AE781" i="9" s="1"/>
  <c r="AC781" i="9" s="1"/>
  <c r="L781" i="9"/>
  <c r="K109" i="12" s="1"/>
  <c r="L109" i="12" s="1"/>
  <c r="AD781" i="9"/>
  <c r="I456" i="9"/>
  <c r="O456" i="9"/>
  <c r="I822" i="9"/>
  <c r="O822" i="9"/>
  <c r="I546" i="9"/>
  <c r="P546" i="9" s="1"/>
  <c r="O546" i="9"/>
  <c r="H91" i="12"/>
  <c r="I472" i="9"/>
  <c r="O472" i="9"/>
  <c r="H59" i="12"/>
  <c r="P435" i="9"/>
  <c r="P374" i="9"/>
  <c r="H224" i="9"/>
  <c r="P398" i="9"/>
  <c r="I399" i="9"/>
  <c r="P683" i="9"/>
  <c r="P806" i="9"/>
  <c r="O81" i="9"/>
  <c r="I81" i="9"/>
  <c r="O26" i="9"/>
  <c r="I26" i="9"/>
  <c r="I660" i="9"/>
  <c r="O660" i="9"/>
  <c r="I480" i="9"/>
  <c r="O480" i="9"/>
  <c r="H9" i="12"/>
  <c r="P31" i="9"/>
  <c r="I222" i="9"/>
  <c r="O222" i="9"/>
  <c r="P293" i="9"/>
  <c r="I294" i="9"/>
  <c r="L726" i="9"/>
  <c r="K100" i="12" s="1"/>
  <c r="L100" i="12" s="1"/>
  <c r="AE724" i="9"/>
  <c r="AE726" i="9" s="1"/>
  <c r="AC726" i="9" s="1"/>
  <c r="AD726" i="9"/>
  <c r="I238" i="9"/>
  <c r="O238" i="9"/>
  <c r="AE368" i="9"/>
  <c r="AE370" i="9" s="1"/>
  <c r="AC370" i="9" s="1"/>
  <c r="L370" i="9"/>
  <c r="K49" i="12" s="1"/>
  <c r="L49" i="12" s="1"/>
  <c r="AD370" i="9"/>
  <c r="O440" i="9"/>
  <c r="I440" i="9"/>
  <c r="I536" i="9"/>
  <c r="O536" i="9"/>
  <c r="I576" i="9"/>
  <c r="O576" i="9"/>
  <c r="P504" i="9"/>
  <c r="I410" i="9"/>
  <c r="O410" i="9"/>
  <c r="H762" i="9"/>
  <c r="O584" i="9"/>
  <c r="I584" i="9"/>
  <c r="AE130" i="9"/>
  <c r="AE133" i="9" s="1"/>
  <c r="AC133" i="9" s="1"/>
  <c r="AD133" i="9"/>
  <c r="L133" i="9"/>
  <c r="K19" i="12" s="1"/>
  <c r="L19" i="12" s="1"/>
  <c r="I731" i="9"/>
  <c r="O731" i="9"/>
  <c r="P130" i="9"/>
  <c r="I188" i="9"/>
  <c r="O188" i="9"/>
  <c r="I544" i="9"/>
  <c r="O544" i="9"/>
  <c r="P261" i="9"/>
  <c r="H750" i="9"/>
  <c r="M81" i="11" l="1"/>
  <c r="N81" i="11" s="1"/>
  <c r="K85" i="11"/>
  <c r="L85" i="11" s="1"/>
  <c r="M82" i="11"/>
  <c r="N82" i="11" s="1"/>
  <c r="M84" i="11"/>
  <c r="N84" i="11" s="1"/>
  <c r="O506" i="9"/>
  <c r="I774" i="9"/>
  <c r="O774" i="9"/>
  <c r="H269" i="9"/>
  <c r="O719" i="9"/>
  <c r="I168" i="9"/>
  <c r="O168" i="9"/>
  <c r="O136" i="11"/>
  <c r="I136" i="11"/>
  <c r="P136" i="11" s="1"/>
  <c r="H522" i="9"/>
  <c r="I522" i="9" s="1"/>
  <c r="O786" i="9"/>
  <c r="N76" i="9"/>
  <c r="M12" i="12" s="1"/>
  <c r="N12" i="12" s="1"/>
  <c r="N56" i="9"/>
  <c r="M11" i="12" s="1"/>
  <c r="N11" i="12" s="1"/>
  <c r="I133" i="11"/>
  <c r="O133" i="11"/>
  <c r="I568" i="9"/>
  <c r="P568" i="9" s="1"/>
  <c r="O568" i="9"/>
  <c r="I560" i="9"/>
  <c r="P560" i="9" s="1"/>
  <c r="O560" i="9"/>
  <c r="H142" i="9"/>
  <c r="O142" i="9" s="1"/>
  <c r="I351" i="9"/>
  <c r="P351" i="9" s="1"/>
  <c r="O192" i="9"/>
  <c r="O490" i="9"/>
  <c r="I392" i="9"/>
  <c r="I393" i="9" s="1"/>
  <c r="H53" i="12" s="1"/>
  <c r="H654" i="9"/>
  <c r="O654" i="9" s="1"/>
  <c r="I122" i="9"/>
  <c r="P122" i="9" s="1"/>
  <c r="H624" i="9"/>
  <c r="I624" i="9" s="1"/>
  <c r="O162" i="9"/>
  <c r="I792" i="9"/>
  <c r="I793" i="9" s="1"/>
  <c r="I571" i="9"/>
  <c r="I208" i="9"/>
  <c r="P208" i="9" s="1"/>
  <c r="H132" i="9"/>
  <c r="O132" i="9" s="1"/>
  <c r="H554" i="9"/>
  <c r="I554" i="9" s="1"/>
  <c r="H287" i="9"/>
  <c r="I287" i="9" s="1"/>
  <c r="H404" i="9"/>
  <c r="I507" i="9"/>
  <c r="H498" i="9"/>
  <c r="I498" i="9" s="1"/>
  <c r="H35" i="9"/>
  <c r="O35" i="9" s="1"/>
  <c r="H172" i="9"/>
  <c r="O172" i="9" s="1"/>
  <c r="O309" i="9"/>
  <c r="I142" i="9"/>
  <c r="P142" i="9" s="1"/>
  <c r="P410" i="9"/>
  <c r="I411" i="9"/>
  <c r="H45" i="9"/>
  <c r="H65" i="9"/>
  <c r="I9" i="12"/>
  <c r="P9" i="12" s="1"/>
  <c r="O9" i="12"/>
  <c r="P106" i="9"/>
  <c r="I107" i="9"/>
  <c r="H28" i="12"/>
  <c r="P217" i="9"/>
  <c r="H98" i="12"/>
  <c r="P714" i="9"/>
  <c r="I466" i="9"/>
  <c r="O466" i="9"/>
  <c r="I750" i="9"/>
  <c r="O750" i="9"/>
  <c r="H68" i="12"/>
  <c r="P507" i="9"/>
  <c r="P138" i="9"/>
  <c r="AD139" i="9"/>
  <c r="H139" i="9" s="1"/>
  <c r="I262" i="9"/>
  <c r="O262" i="9"/>
  <c r="P329" i="9"/>
  <c r="I330" i="9"/>
  <c r="H642" i="9"/>
  <c r="P480" i="9"/>
  <c r="I483" i="9"/>
  <c r="P17" i="12"/>
  <c r="P618" i="9"/>
  <c r="I619" i="9"/>
  <c r="I381" i="9"/>
  <c r="O381" i="9"/>
  <c r="H42" i="12"/>
  <c r="P320" i="9"/>
  <c r="P672" i="9"/>
  <c r="I673" i="9"/>
  <c r="H93" i="12"/>
  <c r="P679" i="9"/>
  <c r="P198" i="9"/>
  <c r="I201" i="9"/>
  <c r="P339" i="9"/>
  <c r="I340" i="9"/>
  <c r="P660" i="9"/>
  <c r="I661" i="9"/>
  <c r="I530" i="9"/>
  <c r="P530" i="9" s="1"/>
  <c r="O530" i="9"/>
  <c r="P26" i="9"/>
  <c r="I27" i="9"/>
  <c r="O91" i="12"/>
  <c r="I91" i="12"/>
  <c r="H105" i="12"/>
  <c r="P757" i="9"/>
  <c r="O522" i="9"/>
  <c r="I612" i="9"/>
  <c r="O612" i="9"/>
  <c r="I281" i="9"/>
  <c r="O281" i="9"/>
  <c r="P309" i="9"/>
  <c r="I310" i="9"/>
  <c r="O624" i="9"/>
  <c r="P600" i="9"/>
  <c r="I601" i="9"/>
  <c r="P230" i="9"/>
  <c r="I233" i="9"/>
  <c r="O13" i="9"/>
  <c r="I13" i="9"/>
  <c r="I182" i="9"/>
  <c r="P182" i="9" s="1"/>
  <c r="O182" i="9"/>
  <c r="K66" i="9"/>
  <c r="L66" i="9" s="1"/>
  <c r="K46" i="9"/>
  <c r="L46" i="9" s="1"/>
  <c r="L10" i="12"/>
  <c r="I275" i="9"/>
  <c r="O275" i="9"/>
  <c r="P737" i="9"/>
  <c r="I738" i="9"/>
  <c r="I59" i="12"/>
  <c r="O59" i="12"/>
  <c r="M107" i="11"/>
  <c r="N107" i="11" s="1"/>
  <c r="P81" i="9"/>
  <c r="I82" i="9"/>
  <c r="H375" i="9"/>
  <c r="P584" i="9"/>
  <c r="I587" i="9"/>
  <c r="P246" i="9"/>
  <c r="I249" i="9"/>
  <c r="P801" i="9"/>
  <c r="I802" i="9"/>
  <c r="P768" i="9"/>
  <c r="I769" i="9"/>
  <c r="P536" i="9"/>
  <c r="I539" i="9"/>
  <c r="P178" i="9"/>
  <c r="AD179" i="9"/>
  <c r="H179" i="9" s="1"/>
  <c r="P440" i="9"/>
  <c r="I443" i="9"/>
  <c r="P255" i="9"/>
  <c r="I256" i="9"/>
  <c r="P357" i="9"/>
  <c r="I358" i="9"/>
  <c r="H606" i="9"/>
  <c r="P528" i="9"/>
  <c r="H594" i="9"/>
  <c r="P488" i="9"/>
  <c r="I491" i="9"/>
  <c r="I224" i="9"/>
  <c r="P224" i="9" s="1"/>
  <c r="O224" i="9"/>
  <c r="P576" i="9"/>
  <c r="I579" i="9"/>
  <c r="M83" i="11"/>
  <c r="N83" i="11" s="1"/>
  <c r="P786" i="9"/>
  <c r="I787" i="9"/>
  <c r="H816" i="9"/>
  <c r="H85" i="12"/>
  <c r="P631" i="9"/>
  <c r="P707" i="9"/>
  <c r="I708" i="9"/>
  <c r="P792" i="9"/>
  <c r="I57" i="12"/>
  <c r="O57" i="12"/>
  <c r="H369" i="9"/>
  <c r="P238" i="9"/>
  <c r="H88" i="12"/>
  <c r="P649" i="9"/>
  <c r="O58" i="12"/>
  <c r="I58" i="12"/>
  <c r="K44" i="9"/>
  <c r="L44" i="9" s="1"/>
  <c r="K691" i="9"/>
  <c r="L691" i="9" s="1"/>
  <c r="L696" i="9" s="1"/>
  <c r="K95" i="12" s="1"/>
  <c r="L95" i="12" s="1"/>
  <c r="K64" i="9"/>
  <c r="L64" i="9" s="1"/>
  <c r="L7" i="12"/>
  <c r="P552" i="9"/>
  <c r="P744" i="9"/>
  <c r="I745" i="9"/>
  <c r="O807" i="9"/>
  <c r="I807" i="9"/>
  <c r="P544" i="9"/>
  <c r="I547" i="9"/>
  <c r="P822" i="9"/>
  <c r="I823" i="9"/>
  <c r="P731" i="9"/>
  <c r="I732" i="9"/>
  <c r="H725" i="9"/>
  <c r="P456" i="9"/>
  <c r="I352" i="9"/>
  <c r="H96" i="9"/>
  <c r="P158" i="9"/>
  <c r="AD159" i="9"/>
  <c r="H159" i="9" s="1"/>
  <c r="I458" i="9"/>
  <c r="P458" i="9" s="1"/>
  <c r="O458" i="9"/>
  <c r="I762" i="9"/>
  <c r="O762" i="9"/>
  <c r="P128" i="9"/>
  <c r="AD129" i="9"/>
  <c r="H129" i="9" s="1"/>
  <c r="I701" i="9"/>
  <c r="O701" i="9"/>
  <c r="H76" i="12"/>
  <c r="P571" i="9"/>
  <c r="P496" i="9"/>
  <c r="I404" i="9"/>
  <c r="O404" i="9"/>
  <c r="P188" i="9"/>
  <c r="AD189" i="9"/>
  <c r="H189" i="9" s="1"/>
  <c r="P86" i="9"/>
  <c r="I87" i="9"/>
  <c r="H54" i="12"/>
  <c r="P399" i="9"/>
  <c r="I152" i="9"/>
  <c r="P152" i="9" s="1"/>
  <c r="O152" i="9"/>
  <c r="P222" i="9"/>
  <c r="H40" i="12"/>
  <c r="P300" i="9"/>
  <c r="I240" i="9"/>
  <c r="P240" i="9" s="1"/>
  <c r="O240" i="9"/>
  <c r="H386" i="9"/>
  <c r="I345" i="9"/>
  <c r="O345" i="9"/>
  <c r="P472" i="9"/>
  <c r="I475" i="9"/>
  <c r="P206" i="9"/>
  <c r="I209" i="9"/>
  <c r="H86" i="12"/>
  <c r="P637" i="9"/>
  <c r="H61" i="12"/>
  <c r="P451" i="9"/>
  <c r="I269" i="9"/>
  <c r="O269" i="9"/>
  <c r="P363" i="9"/>
  <c r="I364" i="9"/>
  <c r="I654" i="9"/>
  <c r="P592" i="9"/>
  <c r="H18" i="9"/>
  <c r="O5" i="12"/>
  <c r="I5" i="12"/>
  <c r="P5" i="12" s="1"/>
  <c r="P393" i="9"/>
  <c r="I684" i="9"/>
  <c r="O684" i="9"/>
  <c r="H39" i="12"/>
  <c r="P294" i="9"/>
  <c r="H780" i="9"/>
  <c r="P720" i="9"/>
  <c r="H99" i="12"/>
  <c r="P118" i="9"/>
  <c r="AD119" i="9"/>
  <c r="H119" i="9" s="1"/>
  <c r="P148" i="9"/>
  <c r="AD149" i="9"/>
  <c r="H149" i="9" s="1"/>
  <c r="P512" i="9"/>
  <c r="I515" i="9"/>
  <c r="P133" i="11" l="1"/>
  <c r="P156" i="11" s="1"/>
  <c r="I156" i="11"/>
  <c r="B3" i="5" s="1"/>
  <c r="F3" i="5" s="1"/>
  <c r="K84" i="11"/>
  <c r="L84" i="11" s="1"/>
  <c r="K81" i="11"/>
  <c r="L81" i="11" s="1"/>
  <c r="K83" i="11"/>
  <c r="L83" i="11" s="1"/>
  <c r="K82" i="11"/>
  <c r="L82" i="11" s="1"/>
  <c r="M108" i="11"/>
  <c r="N108" i="11" s="1"/>
  <c r="N131" i="11" s="1"/>
  <c r="M58" i="11" s="1"/>
  <c r="N58" i="11" s="1"/>
  <c r="N105" i="11"/>
  <c r="M57" i="11" s="1"/>
  <c r="N57" i="11" s="1"/>
  <c r="I563" i="9"/>
  <c r="AD169" i="9"/>
  <c r="H169" i="9" s="1"/>
  <c r="P168" i="9"/>
  <c r="P392" i="9"/>
  <c r="P774" i="9"/>
  <c r="I775" i="9"/>
  <c r="O498" i="9"/>
  <c r="O554" i="9"/>
  <c r="I35" i="9"/>
  <c r="P554" i="9"/>
  <c r="I555" i="9"/>
  <c r="H74" i="12" s="1"/>
  <c r="P498" i="9"/>
  <c r="I499" i="9"/>
  <c r="O287" i="9"/>
  <c r="I132" i="9"/>
  <c r="P132" i="9" s="1"/>
  <c r="I241" i="9"/>
  <c r="AD76" i="9"/>
  <c r="H75" i="9" s="1"/>
  <c r="I75" i="9" s="1"/>
  <c r="P75" i="9" s="1"/>
  <c r="I172" i="9"/>
  <c r="P172" i="9" s="1"/>
  <c r="L56" i="9"/>
  <c r="K11" i="12" s="1"/>
  <c r="L11" i="12" s="1"/>
  <c r="AD696" i="9"/>
  <c r="H695" i="9" s="1"/>
  <c r="L76" i="9"/>
  <c r="K12" i="12" s="1"/>
  <c r="L12" i="12" s="1"/>
  <c r="H83" i="12"/>
  <c r="P619" i="9"/>
  <c r="I386" i="9"/>
  <c r="O386" i="9"/>
  <c r="H32" i="12"/>
  <c r="P249" i="9"/>
  <c r="H48" i="12"/>
  <c r="P364" i="9"/>
  <c r="P701" i="9"/>
  <c r="I702" i="9"/>
  <c r="I594" i="9"/>
  <c r="O594" i="9"/>
  <c r="H30" i="12"/>
  <c r="P233" i="9"/>
  <c r="H65" i="12"/>
  <c r="P483" i="9"/>
  <c r="I725" i="9"/>
  <c r="O725" i="9"/>
  <c r="I28" i="12"/>
  <c r="O28" i="12"/>
  <c r="P345" i="9"/>
  <c r="I346" i="9"/>
  <c r="I149" i="9"/>
  <c r="O149" i="9"/>
  <c r="P57" i="12"/>
  <c r="O119" i="9"/>
  <c r="I119" i="9"/>
  <c r="I40" i="12"/>
  <c r="O40" i="12"/>
  <c r="P807" i="9"/>
  <c r="I808" i="9"/>
  <c r="I642" i="9"/>
  <c r="O642" i="9"/>
  <c r="I225" i="9"/>
  <c r="P624" i="9"/>
  <c r="I625" i="9"/>
  <c r="O39" i="12"/>
  <c r="I39" i="12"/>
  <c r="H33" i="12"/>
  <c r="P256" i="9"/>
  <c r="I139" i="9"/>
  <c r="O139" i="9"/>
  <c r="H80" i="12"/>
  <c r="P601" i="9"/>
  <c r="I85" i="12"/>
  <c r="O85" i="12"/>
  <c r="P281" i="9"/>
  <c r="I282" i="9"/>
  <c r="I93" i="12"/>
  <c r="O93" i="12"/>
  <c r="O75" i="9"/>
  <c r="I369" i="9"/>
  <c r="O369" i="9"/>
  <c r="P35" i="9"/>
  <c r="I36" i="9"/>
  <c r="I76" i="12"/>
  <c r="O76" i="12"/>
  <c r="O65" i="9"/>
  <c r="I65" i="9"/>
  <c r="P65" i="9" s="1"/>
  <c r="H44" i="12"/>
  <c r="P340" i="9"/>
  <c r="P555" i="9"/>
  <c r="P762" i="9"/>
  <c r="I763" i="9"/>
  <c r="I695" i="9"/>
  <c r="P695" i="9" s="1"/>
  <c r="O695" i="9"/>
  <c r="I816" i="9"/>
  <c r="O816" i="9"/>
  <c r="H60" i="12"/>
  <c r="P443" i="9"/>
  <c r="H92" i="12"/>
  <c r="P673" i="9"/>
  <c r="I105" i="12"/>
  <c r="O105" i="12"/>
  <c r="I375" i="9"/>
  <c r="O375" i="9"/>
  <c r="H47" i="12"/>
  <c r="P358" i="9"/>
  <c r="P269" i="9"/>
  <c r="I270" i="9"/>
  <c r="O159" i="9"/>
  <c r="I159" i="9"/>
  <c r="H110" i="12"/>
  <c r="P787" i="9"/>
  <c r="P612" i="9"/>
  <c r="I613" i="9"/>
  <c r="O68" i="12"/>
  <c r="I68" i="12"/>
  <c r="H101" i="12"/>
  <c r="P732" i="9"/>
  <c r="I606" i="9"/>
  <c r="O606" i="9"/>
  <c r="H97" i="12"/>
  <c r="P708" i="9"/>
  <c r="H14" i="12"/>
  <c r="P87" i="9"/>
  <c r="I179" i="9"/>
  <c r="O179" i="9"/>
  <c r="P59" i="12"/>
  <c r="AD56" i="9"/>
  <c r="H55" i="9" s="1"/>
  <c r="H16" i="12"/>
  <c r="P107" i="9"/>
  <c r="P654" i="9"/>
  <c r="I655" i="9"/>
  <c r="H43" i="12"/>
  <c r="P330" i="9"/>
  <c r="I96" i="9"/>
  <c r="O96" i="9"/>
  <c r="P58" i="12"/>
  <c r="H102" i="12"/>
  <c r="P738" i="9"/>
  <c r="P750" i="9"/>
  <c r="I751" i="9"/>
  <c r="P404" i="9"/>
  <c r="I405" i="9"/>
  <c r="H31" i="12"/>
  <c r="P241" i="9"/>
  <c r="H8" i="12"/>
  <c r="P27" i="9"/>
  <c r="H111" i="12"/>
  <c r="P793" i="9"/>
  <c r="H41" i="12"/>
  <c r="P310" i="9"/>
  <c r="O61" i="12"/>
  <c r="I61" i="12"/>
  <c r="I86" i="12"/>
  <c r="O86" i="12"/>
  <c r="H46" i="12"/>
  <c r="P352" i="9"/>
  <c r="P579" i="9"/>
  <c r="H77" i="12"/>
  <c r="I88" i="12"/>
  <c r="O88" i="12"/>
  <c r="H67" i="12"/>
  <c r="P499" i="9"/>
  <c r="P13" i="9"/>
  <c r="I15" i="9"/>
  <c r="H78" i="12"/>
  <c r="P587" i="9"/>
  <c r="I45" i="9"/>
  <c r="P45" i="9" s="1"/>
  <c r="O45" i="9"/>
  <c r="I54" i="12"/>
  <c r="O54" i="12"/>
  <c r="K107" i="11"/>
  <c r="L107" i="11" s="1"/>
  <c r="P684" i="9"/>
  <c r="I685" i="9"/>
  <c r="H27" i="12"/>
  <c r="P209" i="9"/>
  <c r="H72" i="12"/>
  <c r="P539" i="9"/>
  <c r="O42" i="12"/>
  <c r="I42" i="12"/>
  <c r="P466" i="9"/>
  <c r="I467" i="9"/>
  <c r="P91" i="12"/>
  <c r="I531" i="9"/>
  <c r="O129" i="9"/>
  <c r="I129" i="9"/>
  <c r="H13" i="12"/>
  <c r="P82" i="9"/>
  <c r="H26" i="12"/>
  <c r="P201" i="9"/>
  <c r="P275" i="9"/>
  <c r="I276" i="9"/>
  <c r="H112" i="12"/>
  <c r="P802" i="9"/>
  <c r="H69" i="12"/>
  <c r="P515" i="9"/>
  <c r="H115" i="12"/>
  <c r="P823" i="9"/>
  <c r="H66" i="12"/>
  <c r="P491" i="9"/>
  <c r="H73" i="12"/>
  <c r="P547" i="9"/>
  <c r="H90" i="12"/>
  <c r="P661" i="9"/>
  <c r="H103" i="12"/>
  <c r="P745" i="9"/>
  <c r="I99" i="12"/>
  <c r="O99" i="12"/>
  <c r="H56" i="12"/>
  <c r="P411" i="9"/>
  <c r="I780" i="9"/>
  <c r="O780" i="9"/>
  <c r="P262" i="9"/>
  <c r="I263" i="9"/>
  <c r="I53" i="12"/>
  <c r="O53" i="12"/>
  <c r="I189" i="9"/>
  <c r="O189" i="9"/>
  <c r="I459" i="9"/>
  <c r="O18" i="9"/>
  <c r="I18" i="9"/>
  <c r="H64" i="12"/>
  <c r="P475" i="9"/>
  <c r="P287" i="9"/>
  <c r="I288" i="9"/>
  <c r="H107" i="12"/>
  <c r="P769" i="9"/>
  <c r="P522" i="9"/>
  <c r="I523" i="9"/>
  <c r="P381" i="9"/>
  <c r="I382" i="9"/>
  <c r="I98" i="12"/>
  <c r="O98" i="12"/>
  <c r="K108" i="11" l="1"/>
  <c r="L108" i="11" s="1"/>
  <c r="L131" i="11" s="1"/>
  <c r="K58" i="11" s="1"/>
  <c r="L58" i="11" s="1"/>
  <c r="N79" i="11"/>
  <c r="M5" i="11" s="1"/>
  <c r="N5" i="11" s="1"/>
  <c r="N29" i="11" s="1"/>
  <c r="D2" i="5" s="1"/>
  <c r="L105" i="11"/>
  <c r="K57" i="11" s="1"/>
  <c r="L57" i="11" s="1"/>
  <c r="H31" i="11"/>
  <c r="H108" i="12"/>
  <c r="P775" i="9"/>
  <c r="O169" i="9"/>
  <c r="I169" i="9"/>
  <c r="P169" i="9" s="1"/>
  <c r="H75" i="12"/>
  <c r="P563" i="9"/>
  <c r="I173" i="9"/>
  <c r="P189" i="9"/>
  <c r="I193" i="9"/>
  <c r="H34" i="12"/>
  <c r="P263" i="9"/>
  <c r="H36" i="12"/>
  <c r="P276" i="9"/>
  <c r="P61" i="12"/>
  <c r="P725" i="9"/>
  <c r="I726" i="9"/>
  <c r="I16" i="12"/>
  <c r="O16" i="12"/>
  <c r="O55" i="9"/>
  <c r="I55" i="9"/>
  <c r="P55" i="9" s="1"/>
  <c r="I47" i="12"/>
  <c r="O47" i="12"/>
  <c r="P76" i="12"/>
  <c r="H84" i="12"/>
  <c r="P625" i="9"/>
  <c r="I65" i="12"/>
  <c r="O65" i="12"/>
  <c r="P780" i="9"/>
  <c r="I781" i="9"/>
  <c r="I26" i="12"/>
  <c r="O26" i="12"/>
  <c r="I41" i="12"/>
  <c r="O41" i="12"/>
  <c r="H10" i="12"/>
  <c r="P36" i="9"/>
  <c r="H89" i="12"/>
  <c r="P655" i="9"/>
  <c r="P86" i="12"/>
  <c r="P98" i="12"/>
  <c r="O92" i="12"/>
  <c r="I92" i="12"/>
  <c r="I31" i="12"/>
  <c r="O31" i="12"/>
  <c r="P40" i="12"/>
  <c r="H38" i="12"/>
  <c r="P288" i="9"/>
  <c r="P467" i="9"/>
  <c r="H63" i="12"/>
  <c r="P119" i="9"/>
  <c r="I123" i="9"/>
  <c r="I112" i="12"/>
  <c r="O112" i="12"/>
  <c r="H29" i="12"/>
  <c r="P225" i="9"/>
  <c r="I13" i="12"/>
  <c r="O13" i="12"/>
  <c r="P93" i="12"/>
  <c r="I78" i="12"/>
  <c r="O78" i="12"/>
  <c r="O101" i="12"/>
  <c r="I101" i="12"/>
  <c r="P85" i="12"/>
  <c r="P386" i="9"/>
  <c r="I387" i="9"/>
  <c r="I69" i="12"/>
  <c r="O69" i="12"/>
  <c r="P159" i="9"/>
  <c r="I163" i="9"/>
  <c r="H96" i="12"/>
  <c r="P702" i="9"/>
  <c r="H71" i="12"/>
  <c r="P531" i="9"/>
  <c r="I103" i="12"/>
  <c r="O103" i="12"/>
  <c r="I90" i="12"/>
  <c r="O90" i="12"/>
  <c r="H37" i="12"/>
  <c r="P282" i="9"/>
  <c r="P606" i="9"/>
  <c r="I607" i="9"/>
  <c r="I73" i="12"/>
  <c r="O73" i="12"/>
  <c r="P42" i="12"/>
  <c r="I67" i="12"/>
  <c r="O67" i="12"/>
  <c r="I102" i="12"/>
  <c r="O102" i="12"/>
  <c r="P68" i="12"/>
  <c r="H106" i="12"/>
  <c r="P763" i="9"/>
  <c r="I43" i="12"/>
  <c r="O43" i="12"/>
  <c r="P28" i="12"/>
  <c r="P375" i="9"/>
  <c r="I376" i="9"/>
  <c r="P382" i="9"/>
  <c r="H51" i="12"/>
  <c r="P642" i="9"/>
  <c r="I643" i="9"/>
  <c r="I48" i="12"/>
  <c r="O48" i="12"/>
  <c r="I32" i="12"/>
  <c r="O32" i="12"/>
  <c r="I64" i="12"/>
  <c r="O64" i="12"/>
  <c r="I80" i="12"/>
  <c r="O80" i="12"/>
  <c r="I83" i="12"/>
  <c r="O83" i="12"/>
  <c r="I46" i="12"/>
  <c r="O46" i="12"/>
  <c r="P53" i="12"/>
  <c r="P39" i="12"/>
  <c r="H23" i="12"/>
  <c r="P173" i="9"/>
  <c r="P129" i="9"/>
  <c r="I133" i="9"/>
  <c r="P179" i="9"/>
  <c r="I183" i="9"/>
  <c r="O14" i="12"/>
  <c r="I14" i="12"/>
  <c r="H113" i="12"/>
  <c r="P808" i="9"/>
  <c r="I60" i="12"/>
  <c r="O60" i="12"/>
  <c r="P816" i="9"/>
  <c r="I817" i="9"/>
  <c r="P18" i="9"/>
  <c r="I20" i="9"/>
  <c r="I66" i="12"/>
  <c r="O66" i="12"/>
  <c r="P88" i="12"/>
  <c r="H82" i="12"/>
  <c r="P613" i="9"/>
  <c r="H35" i="12"/>
  <c r="P270" i="9"/>
  <c r="P369" i="9"/>
  <c r="I370" i="9"/>
  <c r="H70" i="12"/>
  <c r="P523" i="9"/>
  <c r="I107" i="12"/>
  <c r="O107" i="12"/>
  <c r="H6" i="12"/>
  <c r="P15" i="9"/>
  <c r="I72" i="12"/>
  <c r="O72" i="12"/>
  <c r="I77" i="12"/>
  <c r="O77" i="12"/>
  <c r="I74" i="12"/>
  <c r="O74" i="12"/>
  <c r="P139" i="9"/>
  <c r="I143" i="9"/>
  <c r="P149" i="9"/>
  <c r="I153" i="9"/>
  <c r="H94" i="12"/>
  <c r="P685" i="9"/>
  <c r="P54" i="12"/>
  <c r="P594" i="9"/>
  <c r="I595" i="9"/>
  <c r="P99" i="12"/>
  <c r="I8" i="12"/>
  <c r="O8" i="12"/>
  <c r="H55" i="12"/>
  <c r="P405" i="9"/>
  <c r="H104" i="12"/>
  <c r="P751" i="9"/>
  <c r="H62" i="12"/>
  <c r="P459" i="9"/>
  <c r="O115" i="12"/>
  <c r="I115" i="12"/>
  <c r="P96" i="9"/>
  <c r="I97" i="9"/>
  <c r="H45" i="12"/>
  <c r="P346" i="9"/>
  <c r="I30" i="12"/>
  <c r="O30" i="12"/>
  <c r="O56" i="12"/>
  <c r="I56" i="12"/>
  <c r="O111" i="12"/>
  <c r="I111" i="12"/>
  <c r="P105" i="12"/>
  <c r="I97" i="12"/>
  <c r="O97" i="12"/>
  <c r="I27" i="12"/>
  <c r="O27" i="12"/>
  <c r="I110" i="12"/>
  <c r="O110" i="12"/>
  <c r="O44" i="12"/>
  <c r="I44" i="12"/>
  <c r="O33" i="12"/>
  <c r="I33" i="12"/>
  <c r="E10" i="16" l="1"/>
  <c r="L79" i="11"/>
  <c r="K5" i="11" s="1"/>
  <c r="L5" i="11" s="1"/>
  <c r="L29" i="11" s="1"/>
  <c r="C2" i="5" s="1"/>
  <c r="I31" i="11"/>
  <c r="O31" i="11"/>
  <c r="O75" i="12"/>
  <c r="I75" i="12"/>
  <c r="O108" i="12"/>
  <c r="I108" i="12"/>
  <c r="P65" i="12"/>
  <c r="H43" i="9"/>
  <c r="H63" i="9"/>
  <c r="I6" i="12"/>
  <c r="O6" i="12"/>
  <c r="H690" i="9"/>
  <c r="I55" i="12"/>
  <c r="O55" i="12"/>
  <c r="H87" i="12"/>
  <c r="P643" i="9"/>
  <c r="H81" i="12"/>
  <c r="P607" i="9"/>
  <c r="I51" i="12"/>
  <c r="O51" i="12"/>
  <c r="I37" i="12"/>
  <c r="O37" i="12"/>
  <c r="P13" i="12"/>
  <c r="P153" i="9"/>
  <c r="H21" i="12"/>
  <c r="AC41" i="10"/>
  <c r="P103" i="12"/>
  <c r="I29" i="12"/>
  <c r="O29" i="12"/>
  <c r="I89" i="12"/>
  <c r="O89" i="12"/>
  <c r="AC90" i="10"/>
  <c r="P69" i="12"/>
  <c r="I104" i="12"/>
  <c r="O104" i="12"/>
  <c r="P97" i="12"/>
  <c r="P16" i="12"/>
  <c r="P46" i="12"/>
  <c r="AC103" i="10"/>
  <c r="P32" i="12"/>
  <c r="P92" i="12"/>
  <c r="H20" i="12"/>
  <c r="P143" i="9"/>
  <c r="I71" i="12"/>
  <c r="O71" i="12"/>
  <c r="P112" i="12"/>
  <c r="H66" i="9"/>
  <c r="O10" i="12"/>
  <c r="I10" i="12"/>
  <c r="P10" i="12" s="1"/>
  <c r="H46" i="9"/>
  <c r="I36" i="12"/>
  <c r="O36" i="12"/>
  <c r="I113" i="12"/>
  <c r="O113" i="12"/>
  <c r="P48" i="12"/>
  <c r="I70" i="12"/>
  <c r="O70" i="12"/>
  <c r="P73" i="12"/>
  <c r="P111" i="12"/>
  <c r="I45" i="12"/>
  <c r="O45" i="12"/>
  <c r="P66" i="12"/>
  <c r="P83" i="12"/>
  <c r="P43" i="12"/>
  <c r="H24" i="12"/>
  <c r="P183" i="9"/>
  <c r="P56" i="12"/>
  <c r="P90" i="12"/>
  <c r="O96" i="12"/>
  <c r="I96" i="12"/>
  <c r="P41" i="12"/>
  <c r="O34" i="12"/>
  <c r="I34" i="12"/>
  <c r="P107" i="12"/>
  <c r="AC160" i="10"/>
  <c r="P47" i="12"/>
  <c r="I35" i="12"/>
  <c r="O35" i="12"/>
  <c r="H100" i="12"/>
  <c r="P726" i="9"/>
  <c r="AC73" i="10"/>
  <c r="O106" i="12"/>
  <c r="I106" i="12"/>
  <c r="H18" i="12"/>
  <c r="P123" i="9"/>
  <c r="P67" i="12"/>
  <c r="H49" i="12"/>
  <c r="P370" i="9"/>
  <c r="H79" i="12"/>
  <c r="P595" i="9"/>
  <c r="O82" i="12"/>
  <c r="I82" i="12"/>
  <c r="I94" i="12"/>
  <c r="O94" i="12"/>
  <c r="P115" i="12"/>
  <c r="P26" i="12"/>
  <c r="P27" i="12"/>
  <c r="H19" i="12"/>
  <c r="P133" i="9"/>
  <c r="O23" i="12"/>
  <c r="I23" i="12"/>
  <c r="P30" i="12"/>
  <c r="H15" i="12"/>
  <c r="P97" i="9"/>
  <c r="H7" i="12"/>
  <c r="P20" i="9"/>
  <c r="P33" i="12"/>
  <c r="P74" i="12"/>
  <c r="H114" i="12"/>
  <c r="P817" i="9"/>
  <c r="P44" i="12"/>
  <c r="P77" i="12"/>
  <c r="P80" i="12"/>
  <c r="H22" i="12"/>
  <c r="P163" i="9"/>
  <c r="O63" i="12"/>
  <c r="I63" i="12"/>
  <c r="H109" i="12"/>
  <c r="P781" i="9"/>
  <c r="H25" i="12"/>
  <c r="P193" i="9"/>
  <c r="P110" i="12"/>
  <c r="I38" i="12"/>
  <c r="O38" i="12"/>
  <c r="I84" i="12"/>
  <c r="O84" i="12"/>
  <c r="P31" i="12"/>
  <c r="P8" i="12"/>
  <c r="P78" i="12"/>
  <c r="H50" i="12"/>
  <c r="P376" i="9"/>
  <c r="H52" i="12"/>
  <c r="P387" i="9"/>
  <c r="P14" i="12"/>
  <c r="P101" i="12"/>
  <c r="I62" i="12"/>
  <c r="O62" i="12"/>
  <c r="P72" i="12"/>
  <c r="P60" i="12"/>
  <c r="P64" i="12"/>
  <c r="P102" i="12"/>
  <c r="E7" i="16" l="1"/>
  <c r="E13" i="16" s="1"/>
  <c r="E14" i="16" s="1"/>
  <c r="P31" i="11"/>
  <c r="I55" i="11"/>
  <c r="P108" i="12"/>
  <c r="P75" i="12"/>
  <c r="I19" i="12"/>
  <c r="O19" i="12"/>
  <c r="AC101" i="10"/>
  <c r="P84" i="12"/>
  <c r="O20" i="12"/>
  <c r="I20" i="12"/>
  <c r="P51" i="12"/>
  <c r="P38" i="12"/>
  <c r="P104" i="12"/>
  <c r="P96" i="12"/>
  <c r="I81" i="12"/>
  <c r="O81" i="12"/>
  <c r="O87" i="12"/>
  <c r="I87" i="12"/>
  <c r="O15" i="12"/>
  <c r="I15" i="12"/>
  <c r="AC92" i="10"/>
  <c r="P82" i="12"/>
  <c r="I690" i="9"/>
  <c r="O690" i="9"/>
  <c r="AC5" i="10"/>
  <c r="P94" i="12"/>
  <c r="AC105" i="10"/>
  <c r="I22" i="12"/>
  <c r="O22" i="12"/>
  <c r="AC74" i="10"/>
  <c r="P113" i="12"/>
  <c r="I18" i="12"/>
  <c r="O18" i="12"/>
  <c r="H44" i="9"/>
  <c r="H64" i="9"/>
  <c r="I7" i="12"/>
  <c r="O7" i="12"/>
  <c r="H691" i="9"/>
  <c r="I24" i="12"/>
  <c r="O24" i="12"/>
  <c r="P6" i="12"/>
  <c r="P106" i="12"/>
  <c r="AC39" i="10"/>
  <c r="I50" i="12"/>
  <c r="O50" i="12"/>
  <c r="P36" i="12"/>
  <c r="I63" i="9"/>
  <c r="O63" i="9"/>
  <c r="P37" i="12"/>
  <c r="AC99" i="10"/>
  <c r="P55" i="12"/>
  <c r="P29" i="12"/>
  <c r="P23" i="12"/>
  <c r="O46" i="9"/>
  <c r="I46" i="9"/>
  <c r="P46" i="9" s="1"/>
  <c r="I43" i="9"/>
  <c r="O43" i="9"/>
  <c r="AC19" i="10"/>
  <c r="P45" i="12"/>
  <c r="I109" i="12"/>
  <c r="O109" i="12"/>
  <c r="I79" i="12"/>
  <c r="O79" i="12"/>
  <c r="I21" i="12"/>
  <c r="O21" i="12"/>
  <c r="I114" i="12"/>
  <c r="O114" i="12"/>
  <c r="I100" i="12"/>
  <c r="O100" i="12"/>
  <c r="AC6" i="10"/>
  <c r="P35" i="12"/>
  <c r="P34" i="12"/>
  <c r="AC18" i="10"/>
  <c r="AC20" i="10"/>
  <c r="P70" i="12"/>
  <c r="I49" i="12"/>
  <c r="O49" i="12"/>
  <c r="I66" i="9"/>
  <c r="P66" i="9" s="1"/>
  <c r="O66" i="9"/>
  <c r="P62" i="12"/>
  <c r="P71" i="12"/>
  <c r="AC155" i="10"/>
  <c r="I52" i="12"/>
  <c r="O52" i="12"/>
  <c r="I25" i="12"/>
  <c r="O25" i="12"/>
  <c r="P89" i="12"/>
  <c r="P63" i="12"/>
  <c r="AC124" i="10"/>
  <c r="AC58" i="10"/>
  <c r="AC126" i="10"/>
  <c r="E15" i="16" l="1"/>
  <c r="E8" i="16"/>
  <c r="E9" i="16" s="1"/>
  <c r="E12" i="16" s="1"/>
  <c r="E16" i="16"/>
  <c r="P55" i="11"/>
  <c r="E31" i="16"/>
  <c r="E32" i="16" s="1"/>
  <c r="AC159" i="10"/>
  <c r="P50" i="12"/>
  <c r="P18" i="12"/>
  <c r="P690" i="9"/>
  <c r="P109" i="12"/>
  <c r="P52" i="12"/>
  <c r="P22" i="12"/>
  <c r="O64" i="9"/>
  <c r="I64" i="9"/>
  <c r="P64" i="9" s="1"/>
  <c r="P43" i="9"/>
  <c r="P21" i="12"/>
  <c r="P100" i="12"/>
  <c r="P15" i="12"/>
  <c r="O44" i="9"/>
  <c r="I44" i="9"/>
  <c r="P44" i="9" s="1"/>
  <c r="AC104" i="10"/>
  <c r="P114" i="12"/>
  <c r="P24" i="12"/>
  <c r="P79" i="12"/>
  <c r="P81" i="12"/>
  <c r="P49" i="12"/>
  <c r="P87" i="12"/>
  <c r="P7" i="12"/>
  <c r="AC42" i="10"/>
  <c r="P20" i="12"/>
  <c r="AC153" i="10"/>
  <c r="AC91" i="10"/>
  <c r="P25" i="12"/>
  <c r="AC125" i="10"/>
  <c r="P63" i="9"/>
  <c r="O691" i="9"/>
  <c r="I691" i="9"/>
  <c r="P691" i="9" s="1"/>
  <c r="P19" i="12"/>
  <c r="E11" i="16" l="1"/>
  <c r="H84" i="11"/>
  <c r="AD68" i="9"/>
  <c r="H68" i="9" s="1"/>
  <c r="AC154" i="10"/>
  <c r="H85" i="11"/>
  <c r="I696" i="9"/>
  <c r="AC23" i="10"/>
  <c r="AD48" i="9"/>
  <c r="H48" i="9" s="1"/>
  <c r="AB153" i="10"/>
  <c r="H83" i="11" l="1"/>
  <c r="H81" i="11"/>
  <c r="H82" i="11"/>
  <c r="H95" i="12"/>
  <c r="P696" i="9"/>
  <c r="O85" i="11"/>
  <c r="I85" i="11"/>
  <c r="P85" i="11" s="1"/>
  <c r="AB154" i="10"/>
  <c r="I84" i="11"/>
  <c r="P84" i="11" s="1"/>
  <c r="O84" i="11"/>
  <c r="I48" i="9"/>
  <c r="O48" i="9"/>
  <c r="I68" i="9"/>
  <c r="O68" i="9"/>
  <c r="I95" i="12" l="1"/>
  <c r="O95" i="12"/>
  <c r="P68" i="9"/>
  <c r="I76" i="9"/>
  <c r="O82" i="11"/>
  <c r="I82" i="11"/>
  <c r="P82" i="11" s="1"/>
  <c r="I81" i="11"/>
  <c r="O81" i="11"/>
  <c r="P48" i="9"/>
  <c r="I56" i="9"/>
  <c r="O83" i="11"/>
  <c r="I83" i="11"/>
  <c r="P83" i="11" s="1"/>
  <c r="H12" i="12" l="1"/>
  <c r="P76" i="9"/>
  <c r="H11" i="12"/>
  <c r="P56" i="9"/>
  <c r="P81" i="11"/>
  <c r="P105" i="11" s="1"/>
  <c r="I105" i="11"/>
  <c r="H57" i="11" s="1"/>
  <c r="P95" i="12"/>
  <c r="I57" i="11" l="1"/>
  <c r="O57" i="11"/>
  <c r="I11" i="12"/>
  <c r="O11" i="12"/>
  <c r="I12" i="12"/>
  <c r="O12" i="12"/>
  <c r="P12" i="12" l="1"/>
  <c r="P57" i="11"/>
  <c r="P11" i="12"/>
  <c r="H107" i="11"/>
  <c r="I107" i="11" l="1"/>
  <c r="O107" i="11"/>
  <c r="H108" i="11" l="1"/>
  <c r="P107" i="11"/>
  <c r="O108" i="11" l="1"/>
  <c r="I108" i="11"/>
  <c r="P108" i="11" l="1"/>
  <c r="P131" i="11" s="1"/>
  <c r="I131" i="11"/>
  <c r="H58" i="11" s="1"/>
  <c r="I58" i="11" l="1"/>
  <c r="P58" i="11" s="1"/>
  <c r="O58" i="11"/>
  <c r="P79" i="11" l="1"/>
  <c r="I79" i="11"/>
  <c r="H5" i="11" s="1"/>
  <c r="I5" i="11" l="1"/>
  <c r="O5" i="11"/>
  <c r="P5" i="11" l="1"/>
  <c r="P29" i="11" s="1"/>
  <c r="I29" i="11"/>
  <c r="B2" i="5" l="1"/>
  <c r="F2" i="5" s="1"/>
  <c r="E3" i="16"/>
  <c r="E6" i="16" l="1"/>
  <c r="S5" i="16"/>
  <c r="S6" i="16"/>
  <c r="E22" i="16" l="1"/>
  <c r="E18" i="16"/>
  <c r="E19" i="16"/>
  <c r="E21" i="16"/>
  <c r="E20" i="16"/>
  <c r="E17" i="16" l="1"/>
  <c r="E23" i="16" s="1"/>
  <c r="E24" i="16" s="1"/>
  <c r="S7" i="16" s="1"/>
  <c r="E25" i="16" l="1"/>
  <c r="Q26" i="16" s="1"/>
  <c r="E26" i="16" s="1"/>
  <c r="E27" i="16" s="1"/>
  <c r="E28" i="16" s="1"/>
  <c r="E29" i="16" s="1"/>
  <c r="S8" i="16" l="1"/>
  <c r="Q37" i="16"/>
  <c r="E43" i="16"/>
  <c r="I1" i="16"/>
</calcChain>
</file>

<file path=xl/sharedStrings.xml><?xml version="1.0" encoding="utf-8"?>
<sst xmlns="http://schemas.openxmlformats.org/spreadsheetml/2006/main" count="9773" uniqueCount="1816">
  <si>
    <t>단위</t>
    <phoneticPr fontId="2" type="noConversion"/>
  </si>
  <si>
    <t>수량</t>
    <phoneticPr fontId="2" type="noConversion"/>
  </si>
  <si>
    <t xml:space="preserve"> </t>
    <phoneticPr fontId="2" type="noConversion"/>
  </si>
  <si>
    <t xml:space="preserve"> </t>
    <phoneticPr fontId="2" type="noConversion"/>
  </si>
  <si>
    <t xml:space="preserve"> </t>
    <phoneticPr fontId="2" type="noConversion"/>
  </si>
  <si>
    <t>노무비</t>
    <phoneticPr fontId="2" type="noConversion"/>
  </si>
  <si>
    <t>경비</t>
    <phoneticPr fontId="2" type="noConversion"/>
  </si>
  <si>
    <t>재료비</t>
    <phoneticPr fontId="2" type="noConversion"/>
  </si>
  <si>
    <t>계</t>
    <phoneticPr fontId="2" type="noConversion"/>
  </si>
  <si>
    <t>총 급 액</t>
    <phoneticPr fontId="2" type="noConversion"/>
  </si>
  <si>
    <t>*(공종별 노임 적용율(%))*</t>
    <phoneticPr fontId="2" type="noConversion"/>
  </si>
  <si>
    <t>적용율(%)</t>
    <phoneticPr fontId="2" type="noConversion"/>
  </si>
  <si>
    <t>소수자릿수</t>
    <phoneticPr fontId="2" type="noConversion"/>
  </si>
  <si>
    <t>끝자리</t>
    <phoneticPr fontId="2" type="noConversion"/>
  </si>
  <si>
    <t>소모잡자재(%)</t>
    <phoneticPr fontId="2" type="noConversion"/>
  </si>
  <si>
    <t>방폭할증(%)</t>
    <phoneticPr fontId="2" type="noConversion"/>
  </si>
  <si>
    <t>고소할증(%)</t>
    <phoneticPr fontId="2" type="noConversion"/>
  </si>
  <si>
    <t>공구손료(%)</t>
    <phoneticPr fontId="2" type="noConversion"/>
  </si>
  <si>
    <t>코드</t>
    <phoneticPr fontId="2" type="noConversion"/>
  </si>
  <si>
    <t>코드</t>
    <phoneticPr fontId="2" type="noConversion"/>
  </si>
  <si>
    <t>단위</t>
    <phoneticPr fontId="2" type="noConversion"/>
  </si>
  <si>
    <t>물가정보</t>
    <phoneticPr fontId="2" type="noConversion"/>
  </si>
  <si>
    <t>단가</t>
    <phoneticPr fontId="2" type="noConversion"/>
  </si>
  <si>
    <t>공종코드</t>
    <phoneticPr fontId="2" type="noConversion"/>
  </si>
  <si>
    <t>규격</t>
    <phoneticPr fontId="2" type="noConversion"/>
  </si>
  <si>
    <t>재료비</t>
    <phoneticPr fontId="2" type="noConversion"/>
  </si>
  <si>
    <t>노무비</t>
    <phoneticPr fontId="2" type="noConversion"/>
  </si>
  <si>
    <t>경비</t>
    <phoneticPr fontId="2" type="noConversion"/>
  </si>
  <si>
    <t>지급비</t>
    <phoneticPr fontId="2" type="noConversion"/>
  </si>
  <si>
    <t>비고</t>
    <phoneticPr fontId="2" type="noConversion"/>
  </si>
  <si>
    <t>…</t>
    <phoneticPr fontId="2" type="noConversion"/>
  </si>
  <si>
    <t>계</t>
    <phoneticPr fontId="2" type="noConversion"/>
  </si>
  <si>
    <t>단가</t>
    <phoneticPr fontId="2" type="noConversion"/>
  </si>
  <si>
    <t>금액</t>
    <phoneticPr fontId="2" type="noConversion"/>
  </si>
  <si>
    <t>단가</t>
    <phoneticPr fontId="2" type="noConversion"/>
  </si>
  <si>
    <t>단가</t>
    <phoneticPr fontId="2" type="noConversion"/>
  </si>
  <si>
    <t xml:space="preserve">  </t>
    <phoneticPr fontId="2" type="noConversion"/>
  </si>
  <si>
    <t>계</t>
    <phoneticPr fontId="2" type="noConversion"/>
  </si>
  <si>
    <t>번호</t>
    <phoneticPr fontId="2" type="noConversion"/>
  </si>
  <si>
    <t>번호</t>
    <phoneticPr fontId="2" type="noConversion"/>
  </si>
  <si>
    <t>코드</t>
    <phoneticPr fontId="2" type="noConversion"/>
  </si>
  <si>
    <t>단가</t>
    <phoneticPr fontId="2" type="noConversion"/>
  </si>
  <si>
    <t>…</t>
    <phoneticPr fontId="2" type="noConversion"/>
  </si>
  <si>
    <t>비고</t>
    <phoneticPr fontId="2" type="noConversion"/>
  </si>
  <si>
    <t>공   종   명</t>
    <phoneticPr fontId="2" type="noConversion"/>
  </si>
  <si>
    <t>명   칭</t>
    <phoneticPr fontId="2" type="noConversion"/>
  </si>
  <si>
    <t>규   격</t>
    <phoneticPr fontId="2" type="noConversion"/>
  </si>
  <si>
    <t>적용단가</t>
    <phoneticPr fontId="2" type="noConversion"/>
  </si>
  <si>
    <t>PAGE</t>
    <phoneticPr fontId="2" type="noConversion"/>
  </si>
  <si>
    <t>PAGE</t>
    <phoneticPr fontId="2" type="noConversion"/>
  </si>
  <si>
    <t xml:space="preserve"> </t>
    <phoneticPr fontId="2" type="noConversion"/>
  </si>
  <si>
    <t>노임 계산 정보</t>
    <phoneticPr fontId="2" type="noConversion"/>
  </si>
  <si>
    <t>노임계</t>
    <phoneticPr fontId="2" type="noConversion"/>
  </si>
  <si>
    <t>전체(%)</t>
    <phoneticPr fontId="2" type="noConversion"/>
  </si>
  <si>
    <t>공종별(%)</t>
    <phoneticPr fontId="2" type="noConversion"/>
  </si>
  <si>
    <t>노임 소수</t>
    <phoneticPr fontId="2" type="noConversion"/>
  </si>
  <si>
    <t>부속재 및 손료</t>
    <phoneticPr fontId="2" type="noConversion"/>
  </si>
  <si>
    <t>소모재</t>
    <phoneticPr fontId="2" type="noConversion"/>
  </si>
  <si>
    <t>노임계</t>
    <phoneticPr fontId="2" type="noConversion"/>
  </si>
  <si>
    <t>자재계</t>
    <phoneticPr fontId="2" type="noConversion"/>
  </si>
  <si>
    <t>*(그룹별 자재 단가 추가 할증)*</t>
    <phoneticPr fontId="2" type="noConversion"/>
  </si>
  <si>
    <t>Cable(CAB) 할증(%)</t>
    <phoneticPr fontId="2" type="noConversion"/>
  </si>
  <si>
    <t>Wire (WIR) 할증(%)</t>
    <phoneticPr fontId="2" type="noConversion"/>
  </si>
  <si>
    <t>제 4그룹   할증(%)</t>
    <phoneticPr fontId="2" type="noConversion"/>
  </si>
  <si>
    <t>제 5그룹   할증(%)</t>
    <phoneticPr fontId="2" type="noConversion"/>
  </si>
  <si>
    <t>Pipe (PIP) 할증(%)</t>
    <phoneticPr fontId="2" type="noConversion"/>
  </si>
  <si>
    <t>적용율(%)/100</t>
    <phoneticPr fontId="2" type="noConversion"/>
  </si>
  <si>
    <t>목차코드</t>
    <phoneticPr fontId="2" type="noConversion"/>
  </si>
  <si>
    <t>비고</t>
    <phoneticPr fontId="2" type="noConversion"/>
  </si>
  <si>
    <t>단가</t>
    <phoneticPr fontId="2" type="noConversion"/>
  </si>
  <si>
    <t>CD관부속재(%)</t>
  </si>
  <si>
    <t>*(그룹별 노임 추가 할증)*</t>
  </si>
  <si>
    <t>적용율(%)</t>
  </si>
  <si>
    <t>자동부속재(전기)</t>
  </si>
  <si>
    <t>자동부속재(통신)</t>
  </si>
  <si>
    <t>배관부속재(%)</t>
  </si>
  <si>
    <t>일반배관재</t>
    <phoneticPr fontId="2" type="noConversion"/>
  </si>
  <si>
    <t>CD배관재</t>
    <phoneticPr fontId="2" type="noConversion"/>
  </si>
  <si>
    <t>일위대가소수</t>
    <phoneticPr fontId="2" type="noConversion"/>
  </si>
  <si>
    <t>번호</t>
    <phoneticPr fontId="2" type="noConversion"/>
  </si>
  <si>
    <t>공종코드</t>
    <phoneticPr fontId="2" type="noConversion"/>
  </si>
  <si>
    <t>코드</t>
    <phoneticPr fontId="2" type="noConversion"/>
  </si>
  <si>
    <t>명   칭</t>
    <phoneticPr fontId="2" type="noConversion"/>
  </si>
  <si>
    <t>규   격</t>
    <phoneticPr fontId="2" type="noConversion"/>
  </si>
  <si>
    <t>단위</t>
    <phoneticPr fontId="2" type="noConversion"/>
  </si>
  <si>
    <t>수량</t>
    <phoneticPr fontId="2" type="noConversion"/>
  </si>
  <si>
    <t>공량산출</t>
    <phoneticPr fontId="2" type="noConversion"/>
  </si>
  <si>
    <t>단 위 단 가 산 출</t>
    <phoneticPr fontId="2" type="noConversion"/>
  </si>
  <si>
    <t>품셈근거</t>
    <phoneticPr fontId="2" type="noConversion"/>
  </si>
  <si>
    <t>비고</t>
    <phoneticPr fontId="2" type="noConversion"/>
  </si>
  <si>
    <t>결정수량</t>
    <phoneticPr fontId="2" type="noConversion"/>
  </si>
  <si>
    <t>할증</t>
    <phoneticPr fontId="2" type="noConversion"/>
  </si>
  <si>
    <t>산출수량</t>
    <phoneticPr fontId="2" type="noConversion"/>
  </si>
  <si>
    <t>재할%</t>
    <phoneticPr fontId="2" type="noConversion"/>
  </si>
  <si>
    <t>명칭</t>
    <phoneticPr fontId="2" type="noConversion"/>
  </si>
  <si>
    <t>품셈</t>
    <phoneticPr fontId="2" type="noConversion"/>
  </si>
  <si>
    <t>할증%</t>
    <phoneticPr fontId="2" type="noConversion"/>
  </si>
  <si>
    <t>공량</t>
    <phoneticPr fontId="2" type="noConversion"/>
  </si>
  <si>
    <t>단가</t>
    <phoneticPr fontId="2" type="noConversion"/>
  </si>
  <si>
    <t>단위단가</t>
    <phoneticPr fontId="2" type="noConversion"/>
  </si>
  <si>
    <t>단위계</t>
    <phoneticPr fontId="2" type="noConversion"/>
  </si>
  <si>
    <t>전체자재 적용율(%)(공종/일위대가)</t>
    <phoneticPr fontId="2" type="noConversion"/>
  </si>
  <si>
    <t>전체노임 적용율(%)(공종)</t>
    <phoneticPr fontId="2" type="noConversion"/>
  </si>
  <si>
    <t>전체노임 적용율(%)(일위대가)</t>
    <phoneticPr fontId="2" type="noConversion"/>
  </si>
  <si>
    <t>거래가격</t>
    <phoneticPr fontId="2" type="noConversion"/>
  </si>
  <si>
    <t>조사단가1</t>
    <phoneticPr fontId="2" type="noConversion"/>
  </si>
  <si>
    <t>조사단가2</t>
    <phoneticPr fontId="2" type="noConversion"/>
  </si>
  <si>
    <t>연속견적가로형식</t>
  </si>
  <si>
    <t>시설단가</t>
    <phoneticPr fontId="2" type="noConversion"/>
  </si>
  <si>
    <t>금액조정이 안되나요?</t>
    <phoneticPr fontId="2" type="noConversion"/>
  </si>
  <si>
    <t>이지테크에서 변환할 때 2번 옵션을 지정하여 다시 해보세요</t>
    <phoneticPr fontId="2" type="noConversion"/>
  </si>
  <si>
    <t>시트를 삭제할 때 에러가 뜨면 1번 옵션으로 하면 됩니다.</t>
    <phoneticPr fontId="2" type="noConversion"/>
  </si>
  <si>
    <t>2번 옵션으로 변환했을 때에는 결과값이 다를 수 있습니다.</t>
    <phoneticPr fontId="2" type="noConversion"/>
  </si>
  <si>
    <t>1-1-1.전력간선설비공사</t>
  </si>
  <si>
    <t>1-1-2.전등설비공사</t>
  </si>
  <si>
    <t>1-1-3.전열설비공사</t>
  </si>
  <si>
    <t>1-1-4.냉난방설비공사</t>
  </si>
  <si>
    <t>1-1-5.CABLE TRAY설치공사</t>
  </si>
  <si>
    <t>1-2-1.전력간선설비공사</t>
  </si>
  <si>
    <t>1-3-1.옥외가로등설비공사</t>
  </si>
  <si>
    <t>1-3-2.통신탑및CCTV주설비공사</t>
  </si>
  <si>
    <t>1-4-1.옥외가로등설비</t>
  </si>
  <si>
    <t>2-1.분전반</t>
  </si>
  <si>
    <t>2-2.가로등조명기구</t>
  </si>
  <si>
    <t>2-3.가로등주및부속</t>
  </si>
  <si>
    <t>2-4.가로등접속함</t>
  </si>
  <si>
    <t>2-5.가로등기초</t>
  </si>
  <si>
    <t>2-6.조명기구</t>
  </si>
  <si>
    <t>물가자료</t>
    <phoneticPr fontId="2" type="noConversion"/>
  </si>
  <si>
    <t>3913170620174622</t>
  </si>
  <si>
    <t>폴리에틸렌 전선관</t>
  </si>
  <si>
    <t>PE 16㎜</t>
  </si>
  <si>
    <t>M</t>
  </si>
  <si>
    <t>1026</t>
  </si>
  <si>
    <t>1237</t>
  </si>
  <si>
    <t>1102</t>
  </si>
  <si>
    <t>3913170620174626</t>
  </si>
  <si>
    <t>PE 42㎜</t>
  </si>
  <si>
    <t>3913170620174627</t>
  </si>
  <si>
    <t>PE 54㎜</t>
  </si>
  <si>
    <t>3913170610035631</t>
  </si>
  <si>
    <t>파상형 폴리에틸렌 전선관</t>
  </si>
  <si>
    <t>30㎜</t>
  </si>
  <si>
    <t>1025</t>
  </si>
  <si>
    <t>1234</t>
  </si>
  <si>
    <t>1106</t>
  </si>
  <si>
    <t>3913170610035632</t>
  </si>
  <si>
    <t>40㎜</t>
  </si>
  <si>
    <t>3913170610035637</t>
  </si>
  <si>
    <t>125㎜</t>
  </si>
  <si>
    <t>3913170610035633</t>
  </si>
  <si>
    <t>50㎜</t>
  </si>
  <si>
    <t>3913170620174434</t>
  </si>
  <si>
    <t>1종금속제가요전선관</t>
  </si>
  <si>
    <t>커넥터, 16 mm 일반-비방수</t>
  </si>
  <si>
    <t>개</t>
  </si>
  <si>
    <t>1103</t>
  </si>
  <si>
    <t>3913170620174478</t>
  </si>
  <si>
    <t>16 mm 고장력-비방수</t>
  </si>
  <si>
    <t>3913170620174472</t>
  </si>
  <si>
    <t>28 mm 고장력-방수</t>
  </si>
  <si>
    <t>3912120220176448</t>
  </si>
  <si>
    <t>KS방수 콘넥타 28mm</t>
  </si>
  <si>
    <t>3912171220935649</t>
  </si>
  <si>
    <t>관로구방수장치</t>
  </si>
  <si>
    <t>D30</t>
  </si>
  <si>
    <t>조</t>
  </si>
  <si>
    <t>1229</t>
  </si>
  <si>
    <t>3912171220935650</t>
  </si>
  <si>
    <t>D50</t>
  </si>
  <si>
    <t>3913170820935665</t>
  </si>
  <si>
    <t>D125</t>
  </si>
  <si>
    <t>3912130810035750</t>
  </si>
  <si>
    <t>아우트렛박스</t>
  </si>
  <si>
    <t>8각 54㎜</t>
  </si>
  <si>
    <t>1028</t>
  </si>
  <si>
    <t>1239</t>
  </si>
  <si>
    <t>1105</t>
  </si>
  <si>
    <t>3912130810035753</t>
  </si>
  <si>
    <t>중형4각 54㎜</t>
  </si>
  <si>
    <t>3912130610035778</t>
  </si>
  <si>
    <t>스위치박스</t>
  </si>
  <si>
    <t>1 개용 54 mm</t>
  </si>
  <si>
    <t>3912130610035781</t>
  </si>
  <si>
    <t>2 개용 54 mm</t>
  </si>
  <si>
    <t>3912130820174712</t>
  </si>
  <si>
    <t>아우트렛박스 커버</t>
  </si>
  <si>
    <t>커버, 8각, 둥근구멍(평)</t>
  </si>
  <si>
    <t>3912130820174715</t>
  </si>
  <si>
    <t>커버, 4각, 둥근구멍(평)</t>
  </si>
  <si>
    <t>3912130820174718</t>
  </si>
  <si>
    <t>커버, 4각,2개용S/W (오목)</t>
  </si>
  <si>
    <t>3912130320175917</t>
  </si>
  <si>
    <t>정션 박스</t>
  </si>
  <si>
    <t>100*100*50</t>
  </si>
  <si>
    <t>3912130310035795</t>
  </si>
  <si>
    <t>풀박스</t>
  </si>
  <si>
    <t>100×100×75</t>
  </si>
  <si>
    <t>3912130310035797</t>
  </si>
  <si>
    <t>150×150×100</t>
  </si>
  <si>
    <t>3913170420174048</t>
  </si>
  <si>
    <t>케이블트레이</t>
  </si>
  <si>
    <t>STRAIGHT,St W300x100Hx2.3t</t>
  </si>
  <si>
    <t>1038</t>
  </si>
  <si>
    <t>1247</t>
  </si>
  <si>
    <t>1112</t>
  </si>
  <si>
    <t>3913170420171161</t>
  </si>
  <si>
    <t>COVER,St W300</t>
  </si>
  <si>
    <t>3913170520175050</t>
  </si>
  <si>
    <t>케이블트레이부속품</t>
  </si>
  <si>
    <t>H. ELBOW, St,W300x100Hx2.3t</t>
  </si>
  <si>
    <t>3913170520175064</t>
  </si>
  <si>
    <t>V. ELBOW, St,W300x100Hx2.3t</t>
  </si>
  <si>
    <t>3913170520175118</t>
  </si>
  <si>
    <t>JOINT CONNEC.아연도100Hx2.3</t>
  </si>
  <si>
    <t>1114</t>
  </si>
  <si>
    <t>3913170520175120</t>
  </si>
  <si>
    <t>SHANK BOLT &amp; NUT, 아연도</t>
  </si>
  <si>
    <t>3913170520175124</t>
  </si>
  <si>
    <t>BONDING JUMPER, 38㎟</t>
  </si>
  <si>
    <t>3913170520935624</t>
  </si>
  <si>
    <t>RAIL CLAMP</t>
  </si>
  <si>
    <t>3913170520175125</t>
  </si>
  <si>
    <t>HOLD DOWN CLAMP, 아연도</t>
  </si>
  <si>
    <t>3913170520175126</t>
  </si>
  <si>
    <t>찬넬스프링 너트, 아연도</t>
  </si>
  <si>
    <t>3913170520175128</t>
  </si>
  <si>
    <t>U CHANNEL, 41x41x2.6t</t>
  </si>
  <si>
    <t>3913170810036357</t>
  </si>
  <si>
    <t>강재전선관용 부품</t>
  </si>
  <si>
    <t>파이프행거, 16 C</t>
  </si>
  <si>
    <t>1029</t>
  </si>
  <si>
    <t>1235</t>
  </si>
  <si>
    <t>1101</t>
  </si>
  <si>
    <t>3913170810036358</t>
  </si>
  <si>
    <t>파이프행거, 22 C</t>
  </si>
  <si>
    <t>3913170810036359</t>
  </si>
  <si>
    <t>파이프행거, 28 C</t>
  </si>
  <si>
    <t>3913170810036361</t>
  </si>
  <si>
    <t>파이프행거, 42 C</t>
  </si>
  <si>
    <t>3913170810037051</t>
  </si>
  <si>
    <t>새들 (KS) 16c</t>
  </si>
  <si>
    <t>EA</t>
  </si>
  <si>
    <t>3913170810037052</t>
  </si>
  <si>
    <t>새들 (KS) 22c</t>
  </si>
  <si>
    <t>3913170810037053</t>
  </si>
  <si>
    <t>새들 (KS) 28c</t>
  </si>
  <si>
    <t>3913170810037055</t>
  </si>
  <si>
    <t>새들 (KS) 42c</t>
  </si>
  <si>
    <t>3913170810037057</t>
  </si>
  <si>
    <t>새들 (KS) 70c</t>
  </si>
  <si>
    <t>3116210220135769</t>
  </si>
  <si>
    <t>스트롱앵커</t>
  </si>
  <si>
    <t>3/8</t>
  </si>
  <si>
    <t>53</t>
  </si>
  <si>
    <t>3116280220163395</t>
  </si>
  <si>
    <t>인서트</t>
  </si>
  <si>
    <t>주물, Φ9mm</t>
  </si>
  <si>
    <t>47</t>
  </si>
  <si>
    <t>3116169820135160</t>
  </si>
  <si>
    <t>행거볼트</t>
  </si>
  <si>
    <t>∮9×1000㎜</t>
  </si>
  <si>
    <t>43</t>
  </si>
  <si>
    <t>46</t>
  </si>
  <si>
    <t>2612162922076727</t>
  </si>
  <si>
    <t>450/750V 내열비닐절연전선</t>
  </si>
  <si>
    <t>HFIX 1.78mm(2.5㎟)</t>
  </si>
  <si>
    <t>993</t>
  </si>
  <si>
    <t>1197</t>
  </si>
  <si>
    <t>1074</t>
  </si>
  <si>
    <t>2612162922076728</t>
  </si>
  <si>
    <t>HFIX 2.25mm(4㎟)</t>
  </si>
  <si>
    <t>2612152420683696</t>
  </si>
  <si>
    <t>접지용비닐절연전선(F-GV)</t>
  </si>
  <si>
    <t>4㎟</t>
  </si>
  <si>
    <t>994</t>
  </si>
  <si>
    <t>1075</t>
  </si>
  <si>
    <t>2612152420683697</t>
  </si>
  <si>
    <t>6㎟</t>
  </si>
  <si>
    <t>2612152420683698</t>
  </si>
  <si>
    <t>10㎟</t>
  </si>
  <si>
    <t>2612152420683699</t>
  </si>
  <si>
    <t>16㎟</t>
  </si>
  <si>
    <t>2612152420683700</t>
  </si>
  <si>
    <t>25㎟</t>
  </si>
  <si>
    <t>2612152420683701</t>
  </si>
  <si>
    <t>35㎟</t>
  </si>
  <si>
    <t>2612152420683704</t>
  </si>
  <si>
    <t>95㎟</t>
  </si>
  <si>
    <t>2612162920683885</t>
  </si>
  <si>
    <t>폴리에틸렌 난연케이블</t>
  </si>
  <si>
    <t>0.6/1kv F-CV 1C×10㎟</t>
  </si>
  <si>
    <t>1201</t>
  </si>
  <si>
    <t>2612162920683886</t>
  </si>
  <si>
    <t>0.6/1kv F-CV 1C×16㎟</t>
  </si>
  <si>
    <t>2612162920683889</t>
  </si>
  <si>
    <t>0.6/1kv F-CV 1C×50㎟</t>
  </si>
  <si>
    <t>2612162920683893</t>
  </si>
  <si>
    <t>0.6/1kv F-CV 1C×150㎟</t>
  </si>
  <si>
    <t>2612162920683905</t>
  </si>
  <si>
    <t>0.6/1kv F-CV 2C×10㎟</t>
  </si>
  <si>
    <t>2612162920683907</t>
  </si>
  <si>
    <t>0.6/1kv F-CV 2C×25㎟</t>
  </si>
  <si>
    <t>2612162920683908</t>
  </si>
  <si>
    <t>0.6/1kv F-CV 2C×35㎟</t>
  </si>
  <si>
    <t>2612162920683924</t>
  </si>
  <si>
    <t>0.6/1kv F-CV 3C×10㎟</t>
  </si>
  <si>
    <t>2612162920683928</t>
  </si>
  <si>
    <t>0.6/1kv F-CV 3C×50㎟</t>
  </si>
  <si>
    <t>2612162920683944</t>
  </si>
  <si>
    <t>0.6/1kv F-CV 4C×4㎟</t>
  </si>
  <si>
    <t>2612162920683945</t>
  </si>
  <si>
    <t>0.6/1kv F-CV 4C×6㎟</t>
  </si>
  <si>
    <t>2612162920683948</t>
  </si>
  <si>
    <t>0.6/1kv F-CV 4C×25㎟</t>
  </si>
  <si>
    <t>3912998720170517</t>
  </si>
  <si>
    <t>매입스위치</t>
  </si>
  <si>
    <t>15A, 250V 1로1구</t>
  </si>
  <si>
    <t>1098</t>
  </si>
  <si>
    <t>1314</t>
  </si>
  <si>
    <t>1203</t>
  </si>
  <si>
    <t>3912998720170518</t>
  </si>
  <si>
    <t>15A, 250V 1로2구</t>
  </si>
  <si>
    <t>3912998720170519</t>
  </si>
  <si>
    <t>15A, 250V 1로3구</t>
  </si>
  <si>
    <t>3912140620170850</t>
  </si>
  <si>
    <t>콘센트</t>
  </si>
  <si>
    <t>매입-접지형, 15A 250V 2구</t>
  </si>
  <si>
    <t>1099</t>
  </si>
  <si>
    <t>1204</t>
  </si>
  <si>
    <t>3912140621030227</t>
  </si>
  <si>
    <t>방우콘센트</t>
  </si>
  <si>
    <t>매입-접지형, 15A 250V 1구</t>
  </si>
  <si>
    <t>3911152120935580</t>
  </si>
  <si>
    <t>등기구보강대</t>
  </si>
  <si>
    <t>스프링형M바표준(1.0m)</t>
  </si>
  <si>
    <t>1104</t>
  </si>
  <si>
    <t>1322</t>
  </si>
  <si>
    <t>4619160120097367</t>
  </si>
  <si>
    <t>내화충전(0.00032kg/cm3)</t>
  </si>
  <si>
    <t>실리콘  RTV 폼</t>
  </si>
  <si>
    <t>KG</t>
  </si>
  <si>
    <t>963</t>
  </si>
  <si>
    <t>3912161310034844</t>
  </si>
  <si>
    <t>접지봉</t>
  </si>
  <si>
    <t>14Φ×1000 mm</t>
  </si>
  <si>
    <t>1308</t>
  </si>
  <si>
    <t>1198</t>
  </si>
  <si>
    <t>3912169720173983</t>
  </si>
  <si>
    <t>접지첨가제</t>
  </si>
  <si>
    <t>접지저항저감제,아스판엠,10Kg</t>
  </si>
  <si>
    <t>3912161620169687</t>
  </si>
  <si>
    <t>배선용 차단기</t>
  </si>
  <si>
    <t>표준형, 2P 600V 50AF</t>
  </si>
  <si>
    <t>대</t>
  </si>
  <si>
    <t>1069</t>
  </si>
  <si>
    <t>1269</t>
  </si>
  <si>
    <t>3912161620169707</t>
  </si>
  <si>
    <t>표준형, 4P 600V 225AF</t>
  </si>
  <si>
    <t>3912143210033801</t>
  </si>
  <si>
    <t>러그단자</t>
  </si>
  <si>
    <t>동관단자 2 HOLE 150 ㎟</t>
  </si>
  <si>
    <t>1019</t>
  </si>
  <si>
    <t>1231</t>
  </si>
  <si>
    <t>1095</t>
  </si>
  <si>
    <t>3912143221650911</t>
  </si>
  <si>
    <t>압착단자</t>
  </si>
  <si>
    <t>R형동선 나압착 16 ㎟</t>
  </si>
  <si>
    <t>3912143221650912</t>
  </si>
  <si>
    <t>R형동선 나압착 25 ㎟</t>
  </si>
  <si>
    <t>3912143221650913</t>
  </si>
  <si>
    <t>R형동선 나압착 35 ㎟</t>
  </si>
  <si>
    <t>3912143221650914</t>
  </si>
  <si>
    <t>R형동선 나압착 50 ㎟</t>
  </si>
  <si>
    <t>3912219520175619</t>
  </si>
  <si>
    <t>지중선용 가선철물(저압)</t>
  </si>
  <si>
    <t>케이블표지시트, 0.15x150</t>
  </si>
  <si>
    <t>대한안전</t>
  </si>
  <si>
    <t>3012169821869019</t>
  </si>
  <si>
    <t>맨홀</t>
  </si>
  <si>
    <t>1000x1000x1000</t>
  </si>
  <si>
    <t>223</t>
  </si>
  <si>
    <t>206</t>
  </si>
  <si>
    <t>3012169821869320</t>
  </si>
  <si>
    <t>1500x1500x1500</t>
  </si>
  <si>
    <t>3012169520160610</t>
  </si>
  <si>
    <t>맨홀뚜껑(철개)</t>
  </si>
  <si>
    <t>3116172710024976</t>
  </si>
  <si>
    <t>6각너트</t>
  </si>
  <si>
    <t>M10</t>
  </si>
  <si>
    <t>41</t>
  </si>
  <si>
    <t>50</t>
  </si>
  <si>
    <t>3116172710023970</t>
  </si>
  <si>
    <t>3/8,M10</t>
  </si>
  <si>
    <t>3116181120136195</t>
  </si>
  <si>
    <t>스프링와샤</t>
  </si>
  <si>
    <t>D10</t>
  </si>
  <si>
    <t>49</t>
  </si>
  <si>
    <t>2317167020544845</t>
  </si>
  <si>
    <t>컷팅날</t>
  </si>
  <si>
    <t>D320~400mm  t =3.2mm</t>
  </si>
  <si>
    <t>1414</t>
  </si>
  <si>
    <t>9998887770000065</t>
  </si>
  <si>
    <t>접지봉연결</t>
  </si>
  <si>
    <t>3본 18x2400mm</t>
  </si>
  <si>
    <t>개소</t>
  </si>
  <si>
    <t>3912161320937672</t>
  </si>
  <si>
    <t>볼트형콘넥터</t>
  </si>
  <si>
    <t>U 볼트형, Φ19</t>
  </si>
  <si>
    <t>9999999456000000</t>
  </si>
  <si>
    <t>상차비</t>
  </si>
  <si>
    <t>폐기물처리(30km이하)</t>
  </si>
  <si>
    <t>ton</t>
  </si>
  <si>
    <t>부록150</t>
  </si>
  <si>
    <t>9999999456000001</t>
  </si>
  <si>
    <t>운반비</t>
  </si>
  <si>
    <t>9999999456000003</t>
  </si>
  <si>
    <t>폐아스팔트콘크리트</t>
  </si>
  <si>
    <t>부록151</t>
  </si>
  <si>
    <t>9888811111000006</t>
  </si>
  <si>
    <t>러그단자(접지)</t>
  </si>
  <si>
    <t>동관단자 2 HOLE 95 ㎟</t>
  </si>
  <si>
    <t>9888811111000105</t>
  </si>
  <si>
    <t>압착단자(접지)</t>
  </si>
  <si>
    <t>9888811111000106</t>
  </si>
  <si>
    <t>9999999991020000</t>
  </si>
  <si>
    <t>나사없는전선관</t>
  </si>
  <si>
    <t>E19</t>
  </si>
  <si>
    <t>9999999991020001</t>
  </si>
  <si>
    <t>E25</t>
  </si>
  <si>
    <t>9999999991020002</t>
  </si>
  <si>
    <t>E31</t>
  </si>
  <si>
    <t>9999999991020004</t>
  </si>
  <si>
    <t>E51</t>
  </si>
  <si>
    <t>9999999991020006</t>
  </si>
  <si>
    <t>E75</t>
  </si>
  <si>
    <t>9999999991020007</t>
  </si>
  <si>
    <t>볼트고정식 이음쇠</t>
  </si>
  <si>
    <t>커플링 E19</t>
  </si>
  <si>
    <t>9999999991020008</t>
  </si>
  <si>
    <t>커플링 E25</t>
  </si>
  <si>
    <t>9999999991020009</t>
  </si>
  <si>
    <t>커플링 E31</t>
  </si>
  <si>
    <t>9999999991020011</t>
  </si>
  <si>
    <t>커플링 E51</t>
  </si>
  <si>
    <t>9999999991020013</t>
  </si>
  <si>
    <t>커플링 E75</t>
  </si>
  <si>
    <t>9999999991020016</t>
  </si>
  <si>
    <t>노말밴드, E31</t>
  </si>
  <si>
    <t>9999999991020018</t>
  </si>
  <si>
    <t>노말밴드, E51</t>
  </si>
  <si>
    <t>9999999991020020</t>
  </si>
  <si>
    <t>노말밴드, E75</t>
  </si>
  <si>
    <t>8974653100010160</t>
  </si>
  <si>
    <t>커넥터 E19</t>
  </si>
  <si>
    <t>8974653100010161</t>
  </si>
  <si>
    <t>커넥터 E25</t>
  </si>
  <si>
    <t>8974653100010162</t>
  </si>
  <si>
    <t>커넥터 E31</t>
  </si>
  <si>
    <t>8974653100010164</t>
  </si>
  <si>
    <t>커넥터 E51</t>
  </si>
  <si>
    <t>8974653100010166</t>
  </si>
  <si>
    <t>커넥터 E75</t>
  </si>
  <si>
    <t>8974653100010176</t>
  </si>
  <si>
    <t>아스콘 포장재</t>
  </si>
  <si>
    <t>표층</t>
  </si>
  <si>
    <t>TON</t>
  </si>
  <si>
    <t>8974653100010177</t>
  </si>
  <si>
    <t>기층</t>
  </si>
  <si>
    <t>InMastDBNonCode</t>
  </si>
  <si>
    <t>배선용 차단기(철거)</t>
  </si>
  <si>
    <t>4P 600V 225AF</t>
  </si>
  <si>
    <t>가로등제어반(이설)</t>
  </si>
  <si>
    <t>면</t>
  </si>
  <si>
    <t>조명기구</t>
  </si>
  <si>
    <t>가로등 LED 120W</t>
  </si>
  <si>
    <t>에스앤비라이팅</t>
  </si>
  <si>
    <t>스테인리스가로등주</t>
  </si>
  <si>
    <t>8M 1등용</t>
  </si>
  <si>
    <t>본</t>
  </si>
  <si>
    <t>예단라이팅</t>
  </si>
  <si>
    <t>8M 2등용</t>
  </si>
  <si>
    <t>베이스커버</t>
  </si>
  <si>
    <t>가로등용</t>
  </si>
  <si>
    <t>배너걸이</t>
  </si>
  <si>
    <t>국기꽂이</t>
  </si>
  <si>
    <t>조명기구(A)</t>
  </si>
  <si>
    <t>체인펜던트 LED 80W</t>
  </si>
  <si>
    <t>지오라이팅</t>
  </si>
  <si>
    <t>휴먼텍</t>
  </si>
  <si>
    <t>정우전기조명</t>
  </si>
  <si>
    <t>조명기구(B)</t>
  </si>
  <si>
    <t>매입등 LED 50W</t>
  </si>
  <si>
    <t>조명기구(C)</t>
  </si>
  <si>
    <t>P.P LED 40W</t>
  </si>
  <si>
    <t>조명기구(D)</t>
  </si>
  <si>
    <t>D/L LED 15W</t>
  </si>
  <si>
    <t>조명기구(E)</t>
  </si>
  <si>
    <t>직부센서등 LED 12W</t>
  </si>
  <si>
    <t>조명기구(F)</t>
  </si>
  <si>
    <t>원형직부등 LED 12W</t>
  </si>
  <si>
    <t>분전반</t>
  </si>
  <si>
    <t>LW-1</t>
  </si>
  <si>
    <t>LW-1A</t>
  </si>
  <si>
    <t>LW-2</t>
  </si>
  <si>
    <t>LP-P</t>
  </si>
  <si>
    <t>가로등방수형접속함</t>
  </si>
  <si>
    <t>에코루체</t>
  </si>
  <si>
    <t>직선접속재</t>
  </si>
  <si>
    <t>콘크리트기초(가로등)</t>
  </si>
  <si>
    <t>500*800*1000</t>
  </si>
  <si>
    <t>영진토목</t>
  </si>
  <si>
    <t>가로등제어반기초</t>
  </si>
  <si>
    <t>400*610*800</t>
  </si>
  <si>
    <t>교통통제및안전처리</t>
  </si>
  <si>
    <t>일</t>
  </si>
  <si>
    <t>391115ZZ701Z0001</t>
  </si>
  <si>
    <t>가로등중공기초(철거)</t>
  </si>
  <si>
    <t>500x800x1000</t>
  </si>
  <si>
    <t>391115ZZ701Z0002</t>
  </si>
  <si>
    <t>로우더(타이어)</t>
  </si>
  <si>
    <t>0.57㎥</t>
  </si>
  <si>
    <t>HR</t>
  </si>
  <si>
    <t>391115ZZ701Z0003</t>
  </si>
  <si>
    <t>살수차</t>
  </si>
  <si>
    <t>5500L</t>
  </si>
  <si>
    <t>391115ZZ701Z0004</t>
  </si>
  <si>
    <t>조달 수수료(16)</t>
  </si>
  <si>
    <t>0.54%</t>
  </si>
  <si>
    <t>식</t>
  </si>
  <si>
    <t>391115ZZ701Z0005</t>
  </si>
  <si>
    <t>조달 수수료(17)</t>
  </si>
  <si>
    <t>391115ZZ701Z0006</t>
  </si>
  <si>
    <t>조달 수수료(18)</t>
  </si>
  <si>
    <t>391115ZZ701Z0007</t>
  </si>
  <si>
    <t>조달 수수료(19)</t>
  </si>
  <si>
    <t>391115ZZ701Z0008</t>
  </si>
  <si>
    <t>조달 수수료(20)</t>
  </si>
  <si>
    <t>391115ZZ701Z0009</t>
  </si>
  <si>
    <t>조달 수수료(21)</t>
  </si>
  <si>
    <t>391115ZZ701Z0010</t>
  </si>
  <si>
    <t>진동로울러</t>
  </si>
  <si>
    <t>핸드가이드식 0.7톤</t>
  </si>
  <si>
    <t>391115ZZ701Z0022</t>
  </si>
  <si>
    <t>플레이트콤팩터</t>
  </si>
  <si>
    <t>1.5톤</t>
  </si>
  <si>
    <t>ECA565826042</t>
  </si>
  <si>
    <t>기계터파기</t>
  </si>
  <si>
    <t>보통토사(0.6㎥/43.6)</t>
  </si>
  <si>
    <t>㎥</t>
  </si>
  <si>
    <t>경비</t>
  </si>
  <si>
    <t>재료</t>
  </si>
  <si>
    <t>노무</t>
  </si>
  <si>
    <t>ECA565826051</t>
  </si>
  <si>
    <t>기계되메우기</t>
  </si>
  <si>
    <t>ECA565826044</t>
  </si>
  <si>
    <t>크레인</t>
  </si>
  <si>
    <t>트럭 탑재형 10 Ton</t>
  </si>
  <si>
    <t>분</t>
  </si>
  <si>
    <t>ECA565826045</t>
  </si>
  <si>
    <t>타이어 30 Ton</t>
  </si>
  <si>
    <t>ECA565826048</t>
  </si>
  <si>
    <t>굴삭기</t>
  </si>
  <si>
    <t>0.2㎥</t>
  </si>
  <si>
    <t>ECA565855049</t>
  </si>
  <si>
    <t>래머</t>
  </si>
  <si>
    <t>80kg</t>
  </si>
  <si>
    <t>L001010101000075</t>
  </si>
  <si>
    <t>노 무 비</t>
  </si>
  <si>
    <t>내선전공</t>
  </si>
  <si>
    <t>인</t>
  </si>
  <si>
    <t>L001010101000078</t>
  </si>
  <si>
    <t>저압케이블전공</t>
  </si>
  <si>
    <t>L001010101000076</t>
  </si>
  <si>
    <t>특고압케이블전공</t>
  </si>
  <si>
    <t>L001010101000081</t>
  </si>
  <si>
    <t>배전전공</t>
  </si>
  <si>
    <t>L001010101000002</t>
  </si>
  <si>
    <t>보통인부</t>
  </si>
  <si>
    <t>L001010101000003</t>
  </si>
  <si>
    <t>특별인부</t>
  </si>
  <si>
    <t>L001010101000026</t>
  </si>
  <si>
    <t>방수공</t>
  </si>
  <si>
    <t>L001010101000034</t>
  </si>
  <si>
    <t>줄눈공</t>
  </si>
  <si>
    <t>L001010101000019</t>
  </si>
  <si>
    <t>포장공</t>
  </si>
  <si>
    <t>L001010101000001</t>
  </si>
  <si>
    <t>작업반장</t>
  </si>
  <si>
    <t>183</t>
  </si>
  <si>
    <t>59753067012</t>
  </si>
  <si>
    <t>59753068016</t>
  </si>
  <si>
    <t>59753068017</t>
  </si>
  <si>
    <t>59753077001</t>
  </si>
  <si>
    <t>59753077002</t>
  </si>
  <si>
    <t>59753077007</t>
  </si>
  <si>
    <t>59753178001</t>
  </si>
  <si>
    <t>59753178003</t>
  </si>
  <si>
    <t>59753017043</t>
  </si>
  <si>
    <t>MM496797011</t>
  </si>
  <si>
    <t>MM496797031</t>
  </si>
  <si>
    <t>MM618792344</t>
  </si>
  <si>
    <t>59754877200</t>
  </si>
  <si>
    <t>59754877201</t>
  </si>
  <si>
    <t>59754877205</t>
  </si>
  <si>
    <t>59753767011</t>
  </si>
  <si>
    <t>59753767041</t>
  </si>
  <si>
    <t>59753777102</t>
  </si>
  <si>
    <t>59753777111</t>
  </si>
  <si>
    <t>59753767221</t>
  </si>
  <si>
    <t>59753767251</t>
  </si>
  <si>
    <t>59753767281</t>
  </si>
  <si>
    <t>61455137894</t>
  </si>
  <si>
    <t>59753857011</t>
  </si>
  <si>
    <t>59753857031</t>
  </si>
  <si>
    <t>59751817222</t>
  </si>
  <si>
    <t>59751817334</t>
  </si>
  <si>
    <t>59754967011</t>
  </si>
  <si>
    <t>59754967111</t>
  </si>
  <si>
    <t>59754967501</t>
  </si>
  <si>
    <t>59754967521</t>
  </si>
  <si>
    <t>59754967561</t>
  </si>
  <si>
    <t>59754967572</t>
  </si>
  <si>
    <t>59754967571</t>
  </si>
  <si>
    <t>59754967581</t>
  </si>
  <si>
    <t>59754967601</t>
  </si>
  <si>
    <t>59759017111</t>
  </si>
  <si>
    <t>59759017112</t>
  </si>
  <si>
    <t>59759017113</t>
  </si>
  <si>
    <t>59759017115</t>
  </si>
  <si>
    <t>MM300001801</t>
  </si>
  <si>
    <t>MM300001802</t>
  </si>
  <si>
    <t>MM300001803</t>
  </si>
  <si>
    <t>MM300001805</t>
  </si>
  <si>
    <t>MM300001807</t>
  </si>
  <si>
    <t>53060807001</t>
  </si>
  <si>
    <t>56803047003</t>
  </si>
  <si>
    <t>53060327011</t>
  </si>
  <si>
    <t>MM481669624</t>
  </si>
  <si>
    <t>E1450667003</t>
  </si>
  <si>
    <t>E1450927202</t>
  </si>
  <si>
    <t>E1450927203</t>
  </si>
  <si>
    <t>E1450927204</t>
  </si>
  <si>
    <t>E1450927205</t>
  </si>
  <si>
    <t>E1450927206</t>
  </si>
  <si>
    <t>E1450927208</t>
  </si>
  <si>
    <t>E1450927212</t>
  </si>
  <si>
    <t>E1450287504</t>
  </si>
  <si>
    <t>E1450287505</t>
  </si>
  <si>
    <t>E1450287509</t>
  </si>
  <si>
    <t>E1450287514</t>
  </si>
  <si>
    <t>E1450287524</t>
  </si>
  <si>
    <t>E1450287526</t>
  </si>
  <si>
    <t>E1450287528</t>
  </si>
  <si>
    <t>E1450287541</t>
  </si>
  <si>
    <t>E1450287546</t>
  </si>
  <si>
    <t>E1450287562</t>
  </si>
  <si>
    <t>E1450287563</t>
  </si>
  <si>
    <t>E1450287566</t>
  </si>
  <si>
    <t>59301517001</t>
  </si>
  <si>
    <t>59301517002</t>
  </si>
  <si>
    <t>59301517003</t>
  </si>
  <si>
    <t>59350317206</t>
  </si>
  <si>
    <t>59350317207</t>
  </si>
  <si>
    <t>62101177457</t>
  </si>
  <si>
    <t>MM577833866</t>
  </si>
  <si>
    <t>59750427102</t>
  </si>
  <si>
    <t>59751777101</t>
  </si>
  <si>
    <t>59250327102</t>
  </si>
  <si>
    <t>59250327174</t>
  </si>
  <si>
    <t>E9400177028</t>
  </si>
  <si>
    <t>E9400267006</t>
  </si>
  <si>
    <t>E9400267007</t>
  </si>
  <si>
    <t>E9400267008</t>
  </si>
  <si>
    <t>E9400267009</t>
  </si>
  <si>
    <t>59755057152</t>
  </si>
  <si>
    <t>56300217297</t>
  </si>
  <si>
    <t>56300217299</t>
  </si>
  <si>
    <t>56800447361</t>
  </si>
  <si>
    <t>53100027003</t>
  </si>
  <si>
    <t>53100028501</t>
  </si>
  <si>
    <t>52100327001</t>
  </si>
  <si>
    <t>34050017001</t>
  </si>
  <si>
    <t>MM450736297</t>
  </si>
  <si>
    <t>MM450736308</t>
  </si>
  <si>
    <t>MMH50429100</t>
  </si>
  <si>
    <t>MMH50429101</t>
  </si>
  <si>
    <t>MMH50429103</t>
  </si>
  <si>
    <t>MMU66611106</t>
  </si>
  <si>
    <t>MMU66611205</t>
  </si>
  <si>
    <t>MMU66611206</t>
  </si>
  <si>
    <t>MMH99991000</t>
  </si>
  <si>
    <t>MMH99991001</t>
  </si>
  <si>
    <t>MMH99991002</t>
  </si>
  <si>
    <t>MMH99991004</t>
  </si>
  <si>
    <t>MMH99991006</t>
  </si>
  <si>
    <t>MMH99991007</t>
  </si>
  <si>
    <t>MMH99991008</t>
  </si>
  <si>
    <t>MMH99991009</t>
  </si>
  <si>
    <t>MMH99991011</t>
  </si>
  <si>
    <t>MMH99991013</t>
  </si>
  <si>
    <t>MMH99991016</t>
  </si>
  <si>
    <t>MMH99991018</t>
  </si>
  <si>
    <t>MMH99991020</t>
  </si>
  <si>
    <t>MMX99810000</t>
  </si>
  <si>
    <t>MMX99810001</t>
  </si>
  <si>
    <t>MMX99810002</t>
  </si>
  <si>
    <t>MMX99810004</t>
  </si>
  <si>
    <t>MMX99810006</t>
  </si>
  <si>
    <t>MMX99810200</t>
  </si>
  <si>
    <t>MMX99810201</t>
  </si>
  <si>
    <t>MMA24070001</t>
  </si>
  <si>
    <t>MMA24070100</t>
  </si>
  <si>
    <t>MMA24070500</t>
  </si>
  <si>
    <t>MMA24070501</t>
  </si>
  <si>
    <t>MMA24070502</t>
  </si>
  <si>
    <t>MMA24070503</t>
  </si>
  <si>
    <t>MMA24070504</t>
  </si>
  <si>
    <t>MMA24070505</t>
  </si>
  <si>
    <t>MMP24070000</t>
  </si>
  <si>
    <t>MMP24070001</t>
  </si>
  <si>
    <t>MMP24070002</t>
  </si>
  <si>
    <t>MMP24070003</t>
  </si>
  <si>
    <t>MMP24070004</t>
  </si>
  <si>
    <t>MMP24070005</t>
  </si>
  <si>
    <t>MMA24070700</t>
  </si>
  <si>
    <t>MMA24070701</t>
  </si>
  <si>
    <t>MMA24070702</t>
  </si>
  <si>
    <t>MMA24070703</t>
  </si>
  <si>
    <t>MMA24070800</t>
  </si>
  <si>
    <t>MMA24070801</t>
  </si>
  <si>
    <t>MMA24070802</t>
  </si>
  <si>
    <t>MMA24070804</t>
  </si>
  <si>
    <t>MMA24071100</t>
  </si>
  <si>
    <t>MM999807812</t>
  </si>
  <si>
    <t>MM872187898</t>
  </si>
  <si>
    <t>MM872187899</t>
  </si>
  <si>
    <t>MM999969882</t>
  </si>
  <si>
    <t>MM999969884</t>
  </si>
  <si>
    <t>MM999969886</t>
  </si>
  <si>
    <t>MM999969888</t>
  </si>
  <si>
    <t>MM999969890</t>
  </si>
  <si>
    <t>MM999969892</t>
  </si>
  <si>
    <t>MM872187897</t>
  </si>
  <si>
    <t>MM872187896</t>
  </si>
  <si>
    <t>CA565826042</t>
  </si>
  <si>
    <t>166-하</t>
  </si>
  <si>
    <t>CA565826051</t>
  </si>
  <si>
    <t>CA565826044</t>
  </si>
  <si>
    <t>168-하</t>
  </si>
  <si>
    <t>CA565826045</t>
  </si>
  <si>
    <t>167-하</t>
  </si>
  <si>
    <t>CA565826048</t>
  </si>
  <si>
    <t>CA565885400</t>
  </si>
  <si>
    <t>56900017016</t>
  </si>
  <si>
    <t>56900017076</t>
  </si>
  <si>
    <t>56900017117</t>
  </si>
  <si>
    <t>56900017031</t>
  </si>
  <si>
    <t>56900017041</t>
  </si>
  <si>
    <t>56900017118</t>
  </si>
  <si>
    <t>56900017029</t>
  </si>
  <si>
    <t>56900017091</t>
  </si>
  <si>
    <t>56900017123</t>
  </si>
  <si>
    <t>56900017074</t>
  </si>
  <si>
    <t>185</t>
  </si>
  <si>
    <t>내선전공</t>
    <phoneticPr fontId="2" type="noConversion"/>
  </si>
  <si>
    <t>저압케이블전공</t>
    <phoneticPr fontId="2" type="noConversion"/>
  </si>
  <si>
    <t>특고압케이블전공</t>
    <phoneticPr fontId="2" type="noConversion"/>
  </si>
  <si>
    <t>배전전공</t>
    <phoneticPr fontId="2" type="noConversion"/>
  </si>
  <si>
    <t>보통인부</t>
    <phoneticPr fontId="2" type="noConversion"/>
  </si>
  <si>
    <t>특별인부</t>
    <phoneticPr fontId="2" type="noConversion"/>
  </si>
  <si>
    <t>방수공</t>
    <phoneticPr fontId="2" type="noConversion"/>
  </si>
  <si>
    <t>줄눈공</t>
    <phoneticPr fontId="2" type="noConversion"/>
  </si>
  <si>
    <t>포장공</t>
    <phoneticPr fontId="2" type="noConversion"/>
  </si>
  <si>
    <t>작업반장</t>
    <phoneticPr fontId="2" type="noConversion"/>
  </si>
  <si>
    <t>800</t>
  </si>
  <si>
    <t>391115ZZ701Z0019</t>
  </si>
  <si>
    <t>품셈 산출근거</t>
  </si>
  <si>
    <t>인력터파기 보통토사 0-1M</t>
  </si>
  <si>
    <t>토목3-1-2</t>
  </si>
  <si>
    <t>노임계</t>
  </si>
  <si>
    <t>391115ZZ701Z0018</t>
  </si>
  <si>
    <t>인력되메우기 보통토사 0-1M</t>
  </si>
  <si>
    <t>토목3-2-1</t>
  </si>
  <si>
    <t>전기4-45</t>
  </si>
  <si>
    <t>391115ZZ701Z0021</t>
  </si>
  <si>
    <t>현장내잔토처리 소운반.고르기</t>
  </si>
  <si>
    <t>391115ZZ701Z0020</t>
  </si>
  <si>
    <t>잡석깔기지정 떨공이다지기</t>
  </si>
  <si>
    <t>토목3-2-4</t>
  </si>
  <si>
    <t>전기4-43-3</t>
  </si>
  <si>
    <t>전기2-18</t>
  </si>
  <si>
    <t>전기3-38</t>
  </si>
  <si>
    <t>391115ZZ701Z0016</t>
  </si>
  <si>
    <t>아스팔트 포장 컷팅</t>
  </si>
  <si>
    <t>대건사627호표</t>
  </si>
  <si>
    <t>391115ZZ701Z0017</t>
  </si>
  <si>
    <t>아스팔트 포장 파괴</t>
  </si>
  <si>
    <t>대건사635호표</t>
  </si>
  <si>
    <t>391115ZZ701Z0015</t>
  </si>
  <si>
    <t>소규모(표층)</t>
  </si>
  <si>
    <t>391115ZZ701Z0014</t>
  </si>
  <si>
    <t>소규모(기층)</t>
  </si>
  <si>
    <t>전기4-31</t>
  </si>
  <si>
    <t>전기5-1</t>
  </si>
  <si>
    <t>전기5-29</t>
  </si>
  <si>
    <t>전기5-3</t>
  </si>
  <si>
    <t>전기5-4</t>
  </si>
  <si>
    <t>391115ZZ701Z0011</t>
  </si>
  <si>
    <t>각종두께</t>
  </si>
  <si>
    <t>전기5-8</t>
  </si>
  <si>
    <t>전기3-39-1</t>
  </si>
  <si>
    <t>전기5-10</t>
  </si>
  <si>
    <t>전기5-13</t>
  </si>
  <si>
    <t>전기5-11</t>
  </si>
  <si>
    <t>전기4-37</t>
  </si>
  <si>
    <t>전기5-23-2</t>
  </si>
  <si>
    <t>전기5-23-1</t>
  </si>
  <si>
    <t>전기5-19</t>
  </si>
  <si>
    <t>전기5-26</t>
  </si>
  <si>
    <t>@관급자재</t>
  </si>
  <si>
    <t>전기5-25-3</t>
  </si>
  <si>
    <t>전기5-26-1</t>
  </si>
  <si>
    <t>391115ZZ701Z0013</t>
  </si>
  <si>
    <t>건주 기계화 일반 8m-9m</t>
  </si>
  <si>
    <t>전기5-27-나</t>
  </si>
  <si>
    <t>전기5-27-1</t>
  </si>
  <si>
    <t>391115ZZ701Z0012</t>
  </si>
  <si>
    <t>건주 기계화 일반 5m-7m</t>
  </si>
  <si>
    <t>전기5-18-2</t>
  </si>
  <si>
    <t>[ 제 1호 ] 인력터파기  보통토사0-1m [㎥_]</t>
  </si>
  <si>
    <t>공종줄</t>
    <phoneticPr fontId="2" type="noConversion"/>
  </si>
  <si>
    <t>[ 제 2호 ] 인력되메우기  보통토사0-1m [㎥_]</t>
  </si>
  <si>
    <t>[ 제 5호 ] 지중선용 가선철물(저압)  케이블표지시트, 0.15x150 [m]</t>
  </si>
  <si>
    <t>[ 제 6호 ] 현장내잔토처리  소운반.고르기 [㎥_]</t>
  </si>
  <si>
    <t>[ 제 7호 ] 잡석깔기지정  떨공이다지기 [㎥]</t>
  </si>
  <si>
    <t>[ 제 8호 ] 맨  홀  1000x1000x1000 [개소]</t>
  </si>
  <si>
    <t>[ 제 9호 ] 맨  홀  1500x1500x1500 [개소]</t>
  </si>
  <si>
    <t>[ 제 10호 ] 아스팔트 포장 컷팅  터파기 별도 계상 [m]</t>
  </si>
  <si>
    <t>[ 제 11호 ] 아스팔트 포장 파괴  터파기 별도 계상 [㎡]</t>
  </si>
  <si>
    <t>[ 제 12호 ] 아스콘 포장  소규모(표층) [㎡]</t>
  </si>
  <si>
    <t>[ 제 13호 ] 아스콘 포장  소규모(기층) [㎡]</t>
  </si>
  <si>
    <t>[ 제 15호 ] 폴리에틸렌 전선관(지중)  PE 16㎜ [M.]</t>
  </si>
  <si>
    <t>[ 제 16호 ] 폴리에틸렌 전선관(지중)  PE 42㎜(가로등, 구내) [M.]</t>
  </si>
  <si>
    <t>[ 제 17호 ] 폴리에틸렌 전선관(지중)  PE 54㎜(가로등, 구내) [M.]</t>
  </si>
  <si>
    <t>[ 제 18호 ] 파상형 폴리에틸렌 전선관  30㎜(가로등,신호,구내) [M.]</t>
  </si>
  <si>
    <t>[ 제 19호 ] 파상형 폴리에틸렌 전선관  40㎜(가로등,신호,구내) [M.]</t>
  </si>
  <si>
    <t>[ 제 20호 ] 파상형 폴리에틸렌 전선관  30㎜ [M.]</t>
  </si>
  <si>
    <t>[ 제 21호 ] 파상형 폴리에틸렌 전선관  50㎜ [M.]</t>
  </si>
  <si>
    <t>[ 제 22호 ] 파상형 폴리에틸렌 전선관  125mm, 2열동시1열당(가로등) [m]</t>
  </si>
  <si>
    <t>[ 제 23호 ] 1종금속제가요전선관  16 mm 고장력-비방수 [M]</t>
  </si>
  <si>
    <t>[ 제 24호 ] 1종금속제가요전선관  28 mm 고장력-방수 [M]</t>
  </si>
  <si>
    <t>[ 제 25호 ] 나사없는전선관  E19 [M]</t>
  </si>
  <si>
    <t>[ 제 26호 ] 나사없는전선관  E25 [M]</t>
  </si>
  <si>
    <t>[ 제 27호 ] 나사없는전선관  E31 [M]</t>
  </si>
  <si>
    <t>[ 제 28호 ] 나사없는전선관  E51 [M]</t>
  </si>
  <si>
    <t>[ 제 29호 ] 나사없는전선관  E75 [M]</t>
  </si>
  <si>
    <t>[ 제 30호 ] 관로구방수장치  D30 [조]</t>
  </si>
  <si>
    <t>[ 제 31호 ] 관로구방수장치  D50 [조]</t>
  </si>
  <si>
    <t>[ 제 32호 ] 관로구방수장치  D125 [조]</t>
  </si>
  <si>
    <t>[ 제 33호 ] 새들(벽체)  16C [개소]</t>
  </si>
  <si>
    <t>[ 제 34호 ] 새들(벽체)  22C [개소]</t>
  </si>
  <si>
    <t>[ 제 35호 ] 새들(벽체)  28C [개소]</t>
  </si>
  <si>
    <t>[ 제 36호 ] 새들(벽체)  42C [개소]</t>
  </si>
  <si>
    <t>[ 제 37호 ] 새들(벽체)  70C [개소]</t>
  </si>
  <si>
    <t>[ 제 38호 ] 파이프행가  16 C [개소]</t>
  </si>
  <si>
    <t>[ 제 39호 ] 파이프행가  22 C [개소]</t>
  </si>
  <si>
    <t>[ 제 40호 ] 파이프행가  28 C [개소]</t>
  </si>
  <si>
    <t>[ 제 41호 ] 파이프행가  42 C [개소]</t>
  </si>
  <si>
    <t>[ 제 42호 ] 아우트렛박스  8각 54㎜ [개]</t>
  </si>
  <si>
    <t>[ 제 43호 ] 아우트렛박스  중형4각 54㎜ [개]</t>
  </si>
  <si>
    <t>[ 제 44호 ] 스위치박스  1 개용 54 mm [개]</t>
  </si>
  <si>
    <t>[ 제 45호 ] 스위치박스  2 개용 54 mm [개]</t>
  </si>
  <si>
    <t>[ 제 46호 ] 정션 박스  100*100*50 [개]</t>
  </si>
  <si>
    <t>[ 제 47호 ] 풀박스  100×100×75 [개]</t>
  </si>
  <si>
    <t>[ 제 48호 ] 풀박스  150×150×100 [개]</t>
  </si>
  <si>
    <t>[ 제 49호 ] 박스용 구멍따기  각종두께 [개소]</t>
  </si>
  <si>
    <t>[ 제 50호 ] 케이블트레이  STRAIGHT,St W300x100Hx2.3t [m]</t>
  </si>
  <si>
    <t>[ 제 51호 ] 케이블트레이  COVER,St W300 [m]</t>
  </si>
  <si>
    <t>[ 제 52호 ] 케이블트레이부속품  H. ELBOW, St,W300x100Hx2.3t [개]</t>
  </si>
  <si>
    <t>[ 제 53호 ] 케이블트레이부속품  V. ELBOW, St,W300x100Hx2.3t [개]</t>
  </si>
  <si>
    <t>[ 제 56호 ] 방화구획(내화충전)  W 300 [개소]</t>
  </si>
  <si>
    <t>[ 제 57호 ] 450/750V 내열비닐절연전선  HFIX 1.78mm(2.5㎟) [M]</t>
  </si>
  <si>
    <t>[ 제 58호 ] 450/750V 내열비닐절연전선  HFIX 2.25mm(4㎟) [M]</t>
  </si>
  <si>
    <t>[ 제 59호 ] 접지용비닐절연전선(F-GV)  4㎟ [M]</t>
  </si>
  <si>
    <t>[ 제 60호 ] 접지용비닐절연전선(F-GV)  6㎟ [M]</t>
  </si>
  <si>
    <t>[ 제 61호 ] 접지용비닐절연전선(F-GV)  10㎟ [M]</t>
  </si>
  <si>
    <t>[ 제 62호 ] 접지용비닐절연전선(F-GV)  16㎟ [M]</t>
  </si>
  <si>
    <t>[ 제 63호 ] 접지용비닐절연전선(F-GV)  25㎟ [M]</t>
  </si>
  <si>
    <t>[ 제 64호 ] 접지용비닐절연전선(F-GV)  95㎟ [M]</t>
  </si>
  <si>
    <t>[ 제 65호 ] 폴리에틸렌 난연케이블  F-CV 1C 10㎟ 4열동시1열당 [m]</t>
  </si>
  <si>
    <t>[ 제 66호 ] 폴리에틸렌 난연케이블  F-CV 1C 16㎟ 4열동시1열당 [m]</t>
  </si>
  <si>
    <t>[ 제 67호 ] 폴리에틸렌 난연케이블  F-CV 1C 50㎟ 4열동시1열당 [m]</t>
  </si>
  <si>
    <t>[ 제 68호 ] 폴리에틸렌 난연케이블  F-CV 1C 150㎟ 4열동시1열당 [m]</t>
  </si>
  <si>
    <t>[ 제 69호 ] 폴리에틸렌 난연케이블  0.6/1kv F-CV 2C×10㎟ [M]</t>
  </si>
  <si>
    <t>[ 제 70호 ] 폴리에틸렌 난연케이블  0.6/1kv F-CV 2C×25㎟ [M]</t>
  </si>
  <si>
    <t>[ 제 71호 ] 폴리에틸렌 난연케이블  0.6/1kv F-CV 2C×35㎟ [M]</t>
  </si>
  <si>
    <t>[ 제 72호 ] 폴리에틸렌 난연케이블  0.6/1kv F-CV 3C×10㎟ [M]</t>
  </si>
  <si>
    <t>[ 제 73호 ] 폴리에틸렌 난연케이블  0.6/1kv F-CV 3C×50㎟ [M]</t>
  </si>
  <si>
    <t>[ 제 74호 ] 폴리에틸렌 난연케이블  0.6/1kv F-CV 4C×4㎟ [M]</t>
  </si>
  <si>
    <t>[ 제 75호 ] 폴리에틸렌 난연케이블  0.6/1kv F-CV 4C×6㎟ [M]</t>
  </si>
  <si>
    <t>[ 제 76호 ] 폴리에틸렌 난연케이블  0.6/1kv F-CV 4C×25㎟ [M]</t>
  </si>
  <si>
    <t>[ 제 77호 ] 러그단자  동관단자 2 HOLE 150 ㎟ [개]</t>
  </si>
  <si>
    <t>[ 제 78호 ] 압착단자  R형동선 나압착 16 ㎟ [개]</t>
  </si>
  <si>
    <t>[ 제 79호 ] 압착단자  R형동선 나압착 25 ㎟ [개]</t>
  </si>
  <si>
    <t>[ 제 80호 ] 압착단자  R형동선 나압착 35 ㎟ [개]</t>
  </si>
  <si>
    <t>[ 제 81호 ] 압착단자  R형동선 나압착 50 ㎟ [개]</t>
  </si>
  <si>
    <t>[ 제 82호 ] 러그단자(접지)  동관단자 2 HOLE 95 ㎟ [개]</t>
  </si>
  <si>
    <t>[ 제 83호 ] 압착단자(접지)  R형동선 나압착 16 ㎟ [개]</t>
  </si>
  <si>
    <t>[ 제 84호 ] 압착단자(접지)  R형동선 나압착 25 ㎟ [개]</t>
  </si>
  <si>
    <t>[ 제 85호 ] 매입스위치  15A, 250V 1로1구 [개]</t>
  </si>
  <si>
    <t>[ 제 86호 ] 매입스위치  15A, 250V 1로2구 [개]</t>
  </si>
  <si>
    <t>[ 제 87호 ] 매입스위치  15A, 250V 1로3구 [개]</t>
  </si>
  <si>
    <t>[ 제 88호 ] 콘센트  매입-접지형, 15A 250V 2구 [개]</t>
  </si>
  <si>
    <t>[ 제 89호 ] 방우콘센트  매입-접지형, 15A 250V 1구 [개]</t>
  </si>
  <si>
    <t>[ 제 90호 ] 배선용 차단기  표준형, 2P 600V 50AF [대]</t>
  </si>
  <si>
    <t>[ 제 91호 ] 배선용 차단기  표준형, 4P 600V 225AF [대]</t>
  </si>
  <si>
    <t>[ 제 92호 ] 접지공사(전기)  ø18x2400L(동봉3EA) [개소]</t>
  </si>
  <si>
    <t>[ 제 93호 ] 조명기구(A)  체인펜던트 LED 80W [EA]</t>
  </si>
  <si>
    <t>[ 제 94호 ] 조명기구(B)  매입등 LED 50W [EA]</t>
  </si>
  <si>
    <t>[ 제 95호 ] 조명기구(C)  P.P LED 40W [EA]</t>
  </si>
  <si>
    <t>[ 제 96호 ] 조명기구(D)  D/L LED 15W [EA]</t>
  </si>
  <si>
    <t>[ 제 97호 ] 조명기구(E)  직부센서등 LED 12W [EA]</t>
  </si>
  <si>
    <t>[ 제 98호 ] 조명기구(F)  원형직부등 LED 12W [EA]</t>
  </si>
  <si>
    <t>[ 제 99호 ] 조명기구  가로등 LED 120W [EA]</t>
  </si>
  <si>
    <t>[ 제 100호 ] 등기구보강  매입 LED 55W이하 [EA]</t>
  </si>
  <si>
    <t>[ 제 101호 ] 가로등 건주 기계화 시공  일반 8m-9m [개소]</t>
  </si>
  <si>
    <t>[ 제 102호 ] 가로등방수형접속함 [EA]</t>
  </si>
  <si>
    <t>[ 제 103호 ] 분전반  LW-1 [면]</t>
  </si>
  <si>
    <t>[ 제 104호 ] 분전반  LW-1A [면]</t>
  </si>
  <si>
    <t>[ 제 105호 ] 분전반  LW-2 [면]</t>
  </si>
  <si>
    <t>[ 제 106호 ] 분전반  LP-P [면]</t>
  </si>
  <si>
    <t>[ 제 107호 ] 교통통제및안전처리 [일]</t>
  </si>
  <si>
    <t>[ 제 108호 ] 배선용 차단기(철거)  4P 600V 225AF [대]</t>
  </si>
  <si>
    <t>[ 제 109호 ] 가로등 중공기초(철거)  500x800x1000 [개소]</t>
  </si>
  <si>
    <t>[ 제 110호 ] 가로등건주기계화시공(철거)  일반 8m-9m [개소]</t>
  </si>
  <si>
    <t>[ 제 111호 ] 맨  홀(철거)  1500x1500x1500 [개소]</t>
  </si>
  <si>
    <t>[ 제 112호 ] 가로등제어반(이설) [면]</t>
  </si>
  <si>
    <t>393</t>
  </si>
  <si>
    <t>56951002800</t>
  </si>
  <si>
    <t>EA1000002800</t>
  </si>
  <si>
    <t>제 1호</t>
  </si>
  <si>
    <t>인력터파기</t>
  </si>
  <si>
    <t>보통토사0-1m</t>
  </si>
  <si>
    <t>㎥_</t>
  </si>
  <si>
    <t>56951002811</t>
  </si>
  <si>
    <t>EA1000002811</t>
  </si>
  <si>
    <t>제 2호</t>
  </si>
  <si>
    <t>인력되메우기</t>
  </si>
  <si>
    <t>56951002807</t>
  </si>
  <si>
    <t>EA1000002807</t>
  </si>
  <si>
    <t>제 3호</t>
  </si>
  <si>
    <t>터파기(기계90%,인력10%)</t>
  </si>
  <si>
    <t>보통토사</t>
  </si>
  <si>
    <t>56951002810</t>
  </si>
  <si>
    <t>EA1000002810</t>
  </si>
  <si>
    <t>제 4호</t>
  </si>
  <si>
    <t>되메우기(기계90%,인력10%)</t>
  </si>
  <si>
    <t>5975F057152</t>
  </si>
  <si>
    <t>E59755057152</t>
  </si>
  <si>
    <t>제 5호</t>
  </si>
  <si>
    <t>m</t>
  </si>
  <si>
    <t>56951002815</t>
  </si>
  <si>
    <t>EA1000002815</t>
  </si>
  <si>
    <t>제 6호</t>
  </si>
  <si>
    <t>현장내잔토처리</t>
  </si>
  <si>
    <t>소운반.고르기</t>
  </si>
  <si>
    <t>56951002821</t>
  </si>
  <si>
    <t>EA1000002821</t>
  </si>
  <si>
    <t>제 7호</t>
  </si>
  <si>
    <t>잡석깔기지정</t>
  </si>
  <si>
    <t>떨공이다지기</t>
  </si>
  <si>
    <t>56951001408</t>
  </si>
  <si>
    <t>EA1000001408</t>
  </si>
  <si>
    <t>제 8호</t>
  </si>
  <si>
    <t>맨  홀</t>
  </si>
  <si>
    <t>56951001410</t>
  </si>
  <si>
    <t>EA1000001410</t>
  </si>
  <si>
    <t>제 9호</t>
  </si>
  <si>
    <t>56951002900</t>
  </si>
  <si>
    <t>EA1000002900</t>
  </si>
  <si>
    <t>제 10호</t>
  </si>
  <si>
    <t>터파기 별도 계상</t>
  </si>
  <si>
    <t>56951002902</t>
  </si>
  <si>
    <t>EA1000002902</t>
  </si>
  <si>
    <t>제 11호</t>
  </si>
  <si>
    <t>㎡</t>
  </si>
  <si>
    <t>56951005200</t>
  </si>
  <si>
    <t>EA1000005200</t>
  </si>
  <si>
    <t>제 12호</t>
  </si>
  <si>
    <t>아스콘 포장</t>
  </si>
  <si>
    <t>56951005201</t>
  </si>
  <si>
    <t>EA1000005201</t>
  </si>
  <si>
    <t>제 13호</t>
  </si>
  <si>
    <t>56951002905</t>
  </si>
  <si>
    <t>EA1000002905</t>
  </si>
  <si>
    <t>제 14호</t>
  </si>
  <si>
    <t>폐기물처리(아스팔트)</t>
  </si>
  <si>
    <t>30km이하</t>
  </si>
  <si>
    <t>5975D067012</t>
  </si>
  <si>
    <t>E59753067012</t>
  </si>
  <si>
    <t>제 15호</t>
  </si>
  <si>
    <t>폴리에틸렌 전선관(지중)</t>
  </si>
  <si>
    <t>5975D068016</t>
  </si>
  <si>
    <t>E59753068016</t>
  </si>
  <si>
    <t>제 16호</t>
  </si>
  <si>
    <t>PE 42㎜(가로등, 구내)</t>
  </si>
  <si>
    <t>5975D068017</t>
  </si>
  <si>
    <t>E59753068017</t>
  </si>
  <si>
    <t>제 17호</t>
  </si>
  <si>
    <t>PE 54㎜(가로등, 구내)</t>
  </si>
  <si>
    <t>5975D077001</t>
  </si>
  <si>
    <t>E59753077001</t>
  </si>
  <si>
    <t>제 18호</t>
  </si>
  <si>
    <t>30㎜(가로등,신호,구내)</t>
  </si>
  <si>
    <t>5975D077002</t>
  </si>
  <si>
    <t>E59753077002</t>
  </si>
  <si>
    <t>제 19호</t>
  </si>
  <si>
    <t>40㎜(가로등,신호,구내)</t>
  </si>
  <si>
    <t>5975D178001</t>
  </si>
  <si>
    <t>E59753178001</t>
  </si>
  <si>
    <t>제 20호</t>
  </si>
  <si>
    <t>5975D178003</t>
  </si>
  <si>
    <t>E59753178003</t>
  </si>
  <si>
    <t>제 21호</t>
  </si>
  <si>
    <t>EKB54521002</t>
  </si>
  <si>
    <t>EKB545210002</t>
  </si>
  <si>
    <t>제 22호</t>
  </si>
  <si>
    <t>125mm, 2열동시1열당(가로등)</t>
  </si>
  <si>
    <t>56959000001</t>
  </si>
  <si>
    <t>E56959000001</t>
  </si>
  <si>
    <t>제 23호</t>
  </si>
  <si>
    <t>56959000002</t>
  </si>
  <si>
    <t>E56959000002</t>
  </si>
  <si>
    <t>제 24호</t>
  </si>
  <si>
    <t>56959000007</t>
  </si>
  <si>
    <t>E56959000007</t>
  </si>
  <si>
    <t>제 25호</t>
  </si>
  <si>
    <t>56959000008</t>
  </si>
  <si>
    <t>E56959000008</t>
  </si>
  <si>
    <t>제 26호</t>
  </si>
  <si>
    <t>56959000009</t>
  </si>
  <si>
    <t>E56959000009</t>
  </si>
  <si>
    <t>제 27호</t>
  </si>
  <si>
    <t>56959000010</t>
  </si>
  <si>
    <t>E56959000010</t>
  </si>
  <si>
    <t>제 28호</t>
  </si>
  <si>
    <t>56959000011</t>
  </si>
  <si>
    <t>E56959000011</t>
  </si>
  <si>
    <t>제 29호</t>
  </si>
  <si>
    <t>5975E877200</t>
  </si>
  <si>
    <t>E59754877200</t>
  </si>
  <si>
    <t>제 30호</t>
  </si>
  <si>
    <t>5975E877201</t>
  </si>
  <si>
    <t>E59754877201</t>
  </si>
  <si>
    <t>제 31호</t>
  </si>
  <si>
    <t>5975E877205</t>
  </si>
  <si>
    <t>E59754877205</t>
  </si>
  <si>
    <t>제 32호</t>
  </si>
  <si>
    <t>56951000000</t>
  </si>
  <si>
    <t>EAU000000000</t>
  </si>
  <si>
    <t>제 33호</t>
  </si>
  <si>
    <t>새들(벽체)</t>
  </si>
  <si>
    <t>16C</t>
  </si>
  <si>
    <t>56951000001</t>
  </si>
  <si>
    <t>EAU000000001</t>
  </si>
  <si>
    <t>제 34호</t>
  </si>
  <si>
    <t>22C</t>
  </si>
  <si>
    <t>56951000002</t>
  </si>
  <si>
    <t>EAU000000002</t>
  </si>
  <si>
    <t>제 35호</t>
  </si>
  <si>
    <t>28C</t>
  </si>
  <si>
    <t>56951000004</t>
  </si>
  <si>
    <t>EAU000000004</t>
  </si>
  <si>
    <t>제 36호</t>
  </si>
  <si>
    <t>42C</t>
  </si>
  <si>
    <t>56951000006</t>
  </si>
  <si>
    <t>EAU000000006</t>
  </si>
  <si>
    <t>제 37호</t>
  </si>
  <si>
    <t>70C</t>
  </si>
  <si>
    <t>56951000200</t>
  </si>
  <si>
    <t>EA1000000200</t>
  </si>
  <si>
    <t>제 38호</t>
  </si>
  <si>
    <t>파이프행가</t>
  </si>
  <si>
    <t>16 C</t>
  </si>
  <si>
    <t>56951000201</t>
  </si>
  <si>
    <t>EA1000000201</t>
  </si>
  <si>
    <t>제 39호</t>
  </si>
  <si>
    <t>22 C</t>
  </si>
  <si>
    <t>56951000202</t>
  </si>
  <si>
    <t>EA1000000202</t>
  </si>
  <si>
    <t>제 40호</t>
  </si>
  <si>
    <t>28 C</t>
  </si>
  <si>
    <t>56951000204</t>
  </si>
  <si>
    <t>EA1000000204</t>
  </si>
  <si>
    <t>제 41호</t>
  </si>
  <si>
    <t>42 C</t>
  </si>
  <si>
    <t>5975D767011</t>
  </si>
  <si>
    <t>E59753767011</t>
  </si>
  <si>
    <t>제 42호</t>
  </si>
  <si>
    <t>5975D767041</t>
  </si>
  <si>
    <t>E59753767041</t>
  </si>
  <si>
    <t>제 43호</t>
  </si>
  <si>
    <t>5975D777102</t>
  </si>
  <si>
    <t>E59753777102</t>
  </si>
  <si>
    <t>제 44호</t>
  </si>
  <si>
    <t>5975D777111</t>
  </si>
  <si>
    <t>E59753777111</t>
  </si>
  <si>
    <t>제 45호</t>
  </si>
  <si>
    <t>6145F137894</t>
  </si>
  <si>
    <t>E61455137894</t>
  </si>
  <si>
    <t>제 46호</t>
  </si>
  <si>
    <t>5975D857011</t>
  </si>
  <si>
    <t>E59753857011</t>
  </si>
  <si>
    <t>제 47호</t>
  </si>
  <si>
    <t>5975D857031</t>
  </si>
  <si>
    <t>E59753857031</t>
  </si>
  <si>
    <t>제 48호</t>
  </si>
  <si>
    <t>56951001324</t>
  </si>
  <si>
    <t>EA1000001324</t>
  </si>
  <si>
    <t>제 49호</t>
  </si>
  <si>
    <t>박스용 구멍따기</t>
  </si>
  <si>
    <t>5975B817222</t>
  </si>
  <si>
    <t>E59751817222</t>
  </si>
  <si>
    <t>제 50호</t>
  </si>
  <si>
    <t>5975B817334</t>
  </si>
  <si>
    <t>E59751817334</t>
  </si>
  <si>
    <t>제 51호</t>
  </si>
  <si>
    <t>5975E967011</t>
  </si>
  <si>
    <t>E59754967011</t>
  </si>
  <si>
    <t>제 52호</t>
  </si>
  <si>
    <t>5975E967111</t>
  </si>
  <si>
    <t>E59754967111</t>
  </si>
  <si>
    <t>제 53호</t>
  </si>
  <si>
    <t>56951000402</t>
  </si>
  <si>
    <t>EA1000000402</t>
  </si>
  <si>
    <t>제 54호</t>
  </si>
  <si>
    <t>케이블트레이지지대</t>
  </si>
  <si>
    <t>W300, 인서트 시공</t>
  </si>
  <si>
    <t>56951000503</t>
  </si>
  <si>
    <t>EA1000000503</t>
  </si>
  <si>
    <t>제 55호</t>
  </si>
  <si>
    <t>EPS SUPPORT</t>
  </si>
  <si>
    <t>56951004503</t>
  </si>
  <si>
    <t>EA1000004503</t>
  </si>
  <si>
    <t>제 56호</t>
  </si>
  <si>
    <t>방화구획(내화충전)</t>
  </si>
  <si>
    <t>W 300</t>
  </si>
  <si>
    <t>56959000003</t>
  </si>
  <si>
    <t>E56959000003</t>
  </si>
  <si>
    <t>제 57호</t>
  </si>
  <si>
    <t>E145A667003</t>
  </si>
  <si>
    <t>EE1450667003</t>
  </si>
  <si>
    <t>제 58호</t>
  </si>
  <si>
    <t>E145A927202</t>
  </si>
  <si>
    <t>EE1450927202</t>
  </si>
  <si>
    <t>제 59호</t>
  </si>
  <si>
    <t>E145A927203</t>
  </si>
  <si>
    <t>EE1450927203</t>
  </si>
  <si>
    <t>제 60호</t>
  </si>
  <si>
    <t>E145A927204</t>
  </si>
  <si>
    <t>EE1450927204</t>
  </si>
  <si>
    <t>제 61호</t>
  </si>
  <si>
    <t>E145A927205</t>
  </si>
  <si>
    <t>EE1450927205</t>
  </si>
  <si>
    <t>제 62호</t>
  </si>
  <si>
    <t>E145A927206</t>
  </si>
  <si>
    <t>EE1450927206</t>
  </si>
  <si>
    <t>제 63호</t>
  </si>
  <si>
    <t>E145A927212</t>
  </si>
  <si>
    <t>EE1450927212</t>
  </si>
  <si>
    <t>제 64호</t>
  </si>
  <si>
    <t>ELD65111302</t>
  </si>
  <si>
    <t>ELD651113002</t>
  </si>
  <si>
    <t>제 65호</t>
  </si>
  <si>
    <t>F-CV 1C 10㎟ 4열동시1열당</t>
  </si>
  <si>
    <t>ELD66111302</t>
  </si>
  <si>
    <t>ELD661113002</t>
  </si>
  <si>
    <t>제 66호</t>
  </si>
  <si>
    <t>F-CV 1C 16㎟ 4열동시1열당</t>
  </si>
  <si>
    <t>ELD69111302</t>
  </si>
  <si>
    <t>ELD691113002</t>
  </si>
  <si>
    <t>제 67호</t>
  </si>
  <si>
    <t>F-CV 1C 50㎟ 4열동시1열당</t>
  </si>
  <si>
    <t>ELE64111302</t>
  </si>
  <si>
    <t>ELE641113002</t>
  </si>
  <si>
    <t>제 68호</t>
  </si>
  <si>
    <t>F-CV 1C 150㎟ 4열동시1열당</t>
  </si>
  <si>
    <t>E145A287524</t>
  </si>
  <si>
    <t>EE1450287524</t>
  </si>
  <si>
    <t>제 69호</t>
  </si>
  <si>
    <t>E145A287526</t>
  </si>
  <si>
    <t>EE1450287526</t>
  </si>
  <si>
    <t>제 70호</t>
  </si>
  <si>
    <t>E145A287528</t>
  </si>
  <si>
    <t>EE1450287528</t>
  </si>
  <si>
    <t>제 71호</t>
  </si>
  <si>
    <t>E145A287541</t>
  </si>
  <si>
    <t>EE1450287541</t>
  </si>
  <si>
    <t>제 72호</t>
  </si>
  <si>
    <t>E145A287546</t>
  </si>
  <si>
    <t>EE1450287546</t>
  </si>
  <si>
    <t>제 73호</t>
  </si>
  <si>
    <t>E145A287562</t>
  </si>
  <si>
    <t>EE1450287562</t>
  </si>
  <si>
    <t>제 74호</t>
  </si>
  <si>
    <t>E145A287563</t>
  </si>
  <si>
    <t>EE1450287563</t>
  </si>
  <si>
    <t>제 75호</t>
  </si>
  <si>
    <t>E145A287566</t>
  </si>
  <si>
    <t>EE1450287566</t>
  </si>
  <si>
    <t>제 76호</t>
  </si>
  <si>
    <t>E940A177028</t>
  </si>
  <si>
    <t>EE9400177028</t>
  </si>
  <si>
    <t>제 77호</t>
  </si>
  <si>
    <t>E940A267006</t>
  </si>
  <si>
    <t>EE9400267006</t>
  </si>
  <si>
    <t>제 78호</t>
  </si>
  <si>
    <t>E940A267007</t>
  </si>
  <si>
    <t>EE9400267007</t>
  </si>
  <si>
    <t>제 79호</t>
  </si>
  <si>
    <t>E940A267008</t>
  </si>
  <si>
    <t>EE9400267008</t>
  </si>
  <si>
    <t>제 80호</t>
  </si>
  <si>
    <t>E940A267009</t>
  </si>
  <si>
    <t>EE9400267009</t>
  </si>
  <si>
    <t>제 81호</t>
  </si>
  <si>
    <t>56959000004</t>
  </si>
  <si>
    <t>E56959000004</t>
  </si>
  <si>
    <t>제 82호</t>
  </si>
  <si>
    <t>56959000005</t>
  </si>
  <si>
    <t>E56959000005</t>
  </si>
  <si>
    <t>제 83호</t>
  </si>
  <si>
    <t>56959000006</t>
  </si>
  <si>
    <t>E56959000006</t>
  </si>
  <si>
    <t>제 84호</t>
  </si>
  <si>
    <t>5930B517001</t>
  </si>
  <si>
    <t>E59301517001</t>
  </si>
  <si>
    <t>제 85호</t>
  </si>
  <si>
    <t>5930B517002</t>
  </si>
  <si>
    <t>E59301517002</t>
  </si>
  <si>
    <t>제 86호</t>
  </si>
  <si>
    <t>5930B517003</t>
  </si>
  <si>
    <t>E59301517003</t>
  </si>
  <si>
    <t>제 87호</t>
  </si>
  <si>
    <t>5935A317206</t>
  </si>
  <si>
    <t>E59350317206</t>
  </si>
  <si>
    <t>제 88호</t>
  </si>
  <si>
    <t>5935A317207</t>
  </si>
  <si>
    <t>E59350317207</t>
  </si>
  <si>
    <t>제 89호</t>
  </si>
  <si>
    <t>5925A327102</t>
  </si>
  <si>
    <t>E59250327102</t>
  </si>
  <si>
    <t>제 90호</t>
  </si>
  <si>
    <t>5925A327174</t>
  </si>
  <si>
    <t>E59250327174</t>
  </si>
  <si>
    <t>제 91호</t>
  </si>
  <si>
    <t>56951001502</t>
  </si>
  <si>
    <t>EA1000001502</t>
  </si>
  <si>
    <t>제 92호</t>
  </si>
  <si>
    <t>접지공사(전기)</t>
  </si>
  <si>
    <t>ø18x2400L(동봉3EA)</t>
  </si>
  <si>
    <t>56959000015</t>
  </si>
  <si>
    <t>E56959000015</t>
  </si>
  <si>
    <t>제 93호</t>
  </si>
  <si>
    <t>56959000016</t>
  </si>
  <si>
    <t>E56959000016</t>
  </si>
  <si>
    <t>제 94호</t>
  </si>
  <si>
    <t>56959000017</t>
  </si>
  <si>
    <t>E56959000017</t>
  </si>
  <si>
    <t>제 95호</t>
  </si>
  <si>
    <t>56959000018</t>
  </si>
  <si>
    <t>E56959000018</t>
  </si>
  <si>
    <t>제 96호</t>
  </si>
  <si>
    <t>56959000019</t>
  </si>
  <si>
    <t>E56959000019</t>
  </si>
  <si>
    <t>제 97호</t>
  </si>
  <si>
    <t>56959000020</t>
  </si>
  <si>
    <t>E56959000020</t>
  </si>
  <si>
    <t>제 98호</t>
  </si>
  <si>
    <t>56959000014</t>
  </si>
  <si>
    <t>E56959000014</t>
  </si>
  <si>
    <t>제 99호</t>
  </si>
  <si>
    <t>56951001830</t>
  </si>
  <si>
    <t>EA1000001830</t>
  </si>
  <si>
    <t>제 100호</t>
  </si>
  <si>
    <t>등기구보강</t>
  </si>
  <si>
    <t>매입 LED 55W이하</t>
  </si>
  <si>
    <t>56951002001</t>
  </si>
  <si>
    <t>EA1000002001</t>
  </si>
  <si>
    <t>제 101호</t>
  </si>
  <si>
    <t>가로등 건주 기계화 시공</t>
  </si>
  <si>
    <t>일반 8m-9m</t>
  </si>
  <si>
    <t>56959000025</t>
  </si>
  <si>
    <t>E56959000025</t>
  </si>
  <si>
    <t>제 102호</t>
  </si>
  <si>
    <t>56959000021</t>
  </si>
  <si>
    <t>E56959000021</t>
  </si>
  <si>
    <t>제 103호</t>
  </si>
  <si>
    <t>56959000022</t>
  </si>
  <si>
    <t>E56959000022</t>
  </si>
  <si>
    <t>제 104호</t>
  </si>
  <si>
    <t>56959000023</t>
  </si>
  <si>
    <t>E56959000023</t>
  </si>
  <si>
    <t>제 105호</t>
  </si>
  <si>
    <t>56959000024</t>
  </si>
  <si>
    <t>E56959000024</t>
  </si>
  <si>
    <t>제 106호</t>
  </si>
  <si>
    <t>56959000026</t>
  </si>
  <si>
    <t>E56959000026</t>
  </si>
  <si>
    <t>제 107호</t>
  </si>
  <si>
    <t>56959000012</t>
  </si>
  <si>
    <t>E56959000012</t>
  </si>
  <si>
    <t>제 108호</t>
  </si>
  <si>
    <t>56951009020</t>
  </si>
  <si>
    <t>EA1000009020</t>
  </si>
  <si>
    <t>제 109호</t>
  </si>
  <si>
    <t>가로등 중공기초(철거)</t>
  </si>
  <si>
    <t>56951009000</t>
  </si>
  <si>
    <t>EA1000009000</t>
  </si>
  <si>
    <t>제 110호</t>
  </si>
  <si>
    <t>가로등건주기계화시공(철거)</t>
  </si>
  <si>
    <t>56951009040</t>
  </si>
  <si>
    <t>EA1000009040</t>
  </si>
  <si>
    <t>제 111호</t>
  </si>
  <si>
    <t>맨  홀(철거)</t>
  </si>
  <si>
    <t>56959000013</t>
  </si>
  <si>
    <t>E56959000013</t>
  </si>
  <si>
    <t>제 112호</t>
  </si>
  <si>
    <t>133</t>
  </si>
  <si>
    <t>합계줄</t>
  </si>
  <si>
    <t>( 합       계 )</t>
  </si>
  <si>
    <t>ILD</t>
  </si>
  <si>
    <t>ild</t>
  </si>
  <si>
    <t>A0300000000</t>
  </si>
  <si>
    <t>RENT000000000006</t>
  </si>
  <si>
    <t>[ 공 구 손 료 ]</t>
  </si>
  <si>
    <t>노무비의 3 %</t>
  </si>
  <si>
    <t>A0100000000</t>
  </si>
  <si>
    <t>RENT000000000003</t>
  </si>
  <si>
    <t>[ 소모 잡자재 ]</t>
  </si>
  <si>
    <t>전선, 전선관의 2 %</t>
  </si>
  <si>
    <t>PE</t>
  </si>
  <si>
    <t>A0500000000</t>
  </si>
  <si>
    <t>RENT000000000002</t>
  </si>
  <si>
    <t>[ 배관 부속재 ]</t>
  </si>
  <si>
    <t>전선관의 15 %</t>
  </si>
  <si>
    <t>ELP</t>
  </si>
  <si>
    <t>ST</t>
  </si>
  <si>
    <t>TRAY</t>
  </si>
  <si>
    <t>관급자재</t>
  </si>
  <si>
    <t>[제 1호] 인력터파기  보통토사0-1m [㎥_]</t>
  </si>
  <si>
    <t>56951002800</t>
    <phoneticPr fontId="2" type="noConversion"/>
  </si>
  <si>
    <t>일목줄</t>
    <phoneticPr fontId="2" type="noConversion"/>
  </si>
  <si>
    <t>EA1000002800</t>
    <phoneticPr fontId="2" type="noConversion"/>
  </si>
  <si>
    <t>[제 2호] 인력되메우기  보통토사0-1m [㎥_]</t>
  </si>
  <si>
    <t>56951002811</t>
    <phoneticPr fontId="2" type="noConversion"/>
  </si>
  <si>
    <t>EA1000002811</t>
    <phoneticPr fontId="2" type="noConversion"/>
  </si>
  <si>
    <t>[제 3호] 터파기(기계90%,인력10%)  보통토사 [㎥]</t>
  </si>
  <si>
    <t>56951002807</t>
    <phoneticPr fontId="2" type="noConversion"/>
  </si>
  <si>
    <t>EA1000002807</t>
    <phoneticPr fontId="2" type="noConversion"/>
  </si>
  <si>
    <t>[제 4호] 되메우기(기계90%,인력10%)  보통토사 [㎥]</t>
  </si>
  <si>
    <t>56951002810</t>
    <phoneticPr fontId="2" type="noConversion"/>
  </si>
  <si>
    <t>EA1000002810</t>
    <phoneticPr fontId="2" type="noConversion"/>
  </si>
  <si>
    <t>[제 5호] 지중선용 가선철물(저압)  케이블표지시트, 0.15x150 [m]</t>
  </si>
  <si>
    <t>5975F057152</t>
    <phoneticPr fontId="2" type="noConversion"/>
  </si>
  <si>
    <t>E59755057152</t>
    <phoneticPr fontId="2" type="noConversion"/>
  </si>
  <si>
    <t>[제 6호] 현장내잔토처리  소운반.고르기 [㎥_]</t>
  </si>
  <si>
    <t>56951002815</t>
    <phoneticPr fontId="2" type="noConversion"/>
  </si>
  <si>
    <t>EA1000002815</t>
    <phoneticPr fontId="2" type="noConversion"/>
  </si>
  <si>
    <t>[제 7호] 잡석깔기지정  떨공이다지기 [㎥]</t>
  </si>
  <si>
    <t>56951002821</t>
    <phoneticPr fontId="2" type="noConversion"/>
  </si>
  <si>
    <t>EA1000002821</t>
    <phoneticPr fontId="2" type="noConversion"/>
  </si>
  <si>
    <t>[제 8호] 맨  홀  1000x1000x1000 [개소]</t>
  </si>
  <si>
    <t>56951001408</t>
    <phoneticPr fontId="2" type="noConversion"/>
  </si>
  <si>
    <t>EA1000001408</t>
    <phoneticPr fontId="2" type="noConversion"/>
  </si>
  <si>
    <t>[제 9호] 맨  홀  1500x1500x1500 [개소]</t>
  </si>
  <si>
    <t>56951001410</t>
    <phoneticPr fontId="2" type="noConversion"/>
  </si>
  <si>
    <t>EA1000001410</t>
    <phoneticPr fontId="2" type="noConversion"/>
  </si>
  <si>
    <t>[제 10호] 아스팔트 포장 컷팅  터파기 별도 계상 [m]</t>
  </si>
  <si>
    <t>56951002900</t>
    <phoneticPr fontId="2" type="noConversion"/>
  </si>
  <si>
    <t>EA1000002900</t>
    <phoneticPr fontId="2" type="noConversion"/>
  </si>
  <si>
    <t>[제 11호] 아스팔트 포장 파괴  터파기 별도 계상 [㎡]</t>
  </si>
  <si>
    <t>56951002902</t>
    <phoneticPr fontId="2" type="noConversion"/>
  </si>
  <si>
    <t>EA1000002902</t>
    <phoneticPr fontId="2" type="noConversion"/>
  </si>
  <si>
    <t>[제 12호] 아스콘 포장  소규모(표층) [㎡]</t>
  </si>
  <si>
    <t>56951005200</t>
    <phoneticPr fontId="2" type="noConversion"/>
  </si>
  <si>
    <t>EA1000005200</t>
    <phoneticPr fontId="2" type="noConversion"/>
  </si>
  <si>
    <t>[제 13호] 아스콘 포장  소규모(기층) [㎡]</t>
  </si>
  <si>
    <t>56951005201</t>
    <phoneticPr fontId="2" type="noConversion"/>
  </si>
  <si>
    <t>EA1000005201</t>
    <phoneticPr fontId="2" type="noConversion"/>
  </si>
  <si>
    <t>[제 14호] 폐기물처리(아스팔트)  30km이하 [ton]</t>
  </si>
  <si>
    <t>56951002905</t>
    <phoneticPr fontId="2" type="noConversion"/>
  </si>
  <si>
    <t>EA1000002905</t>
    <phoneticPr fontId="2" type="noConversion"/>
  </si>
  <si>
    <t>[제 15호] 폴리에틸렌 전선관(지중)  PE 16㎜ [M.]</t>
  </si>
  <si>
    <t>5975D067012</t>
    <phoneticPr fontId="2" type="noConversion"/>
  </si>
  <si>
    <t>E59753067012</t>
    <phoneticPr fontId="2" type="noConversion"/>
  </si>
  <si>
    <t>[제 16호] 폴리에틸렌 전선관(지중)  PE 42㎜(가로등, 구내) [M.]</t>
  </si>
  <si>
    <t>5975D068016</t>
    <phoneticPr fontId="2" type="noConversion"/>
  </si>
  <si>
    <t>E59753068016</t>
    <phoneticPr fontId="2" type="noConversion"/>
  </si>
  <si>
    <t>[제 17호] 폴리에틸렌 전선관(지중)  PE 54㎜(가로등, 구내) [M.]</t>
  </si>
  <si>
    <t>5975D068017</t>
    <phoneticPr fontId="2" type="noConversion"/>
  </si>
  <si>
    <t>E59753068017</t>
    <phoneticPr fontId="2" type="noConversion"/>
  </si>
  <si>
    <t>[제 18호] 파상형 폴리에틸렌 전선관  30㎜(가로등,신호,구내) [M.]</t>
  </si>
  <si>
    <t>5975D077001</t>
    <phoneticPr fontId="2" type="noConversion"/>
  </si>
  <si>
    <t>E59753077001</t>
    <phoneticPr fontId="2" type="noConversion"/>
  </si>
  <si>
    <t>[제 19호] 파상형 폴리에틸렌 전선관  40㎜(가로등,신호,구내) [M.]</t>
  </si>
  <si>
    <t>5975D077002</t>
    <phoneticPr fontId="2" type="noConversion"/>
  </si>
  <si>
    <t>E59753077002</t>
    <phoneticPr fontId="2" type="noConversion"/>
  </si>
  <si>
    <t>[제 20호] 파상형 폴리에틸렌 전선관  30㎜ [M.]</t>
  </si>
  <si>
    <t>5975D178001</t>
    <phoneticPr fontId="2" type="noConversion"/>
  </si>
  <si>
    <t>E59753178001</t>
    <phoneticPr fontId="2" type="noConversion"/>
  </si>
  <si>
    <t>[제 21호] 파상형 폴리에틸렌 전선관  50㎜ [M.]</t>
  </si>
  <si>
    <t>5975D178003</t>
    <phoneticPr fontId="2" type="noConversion"/>
  </si>
  <si>
    <t>E59753178003</t>
    <phoneticPr fontId="2" type="noConversion"/>
  </si>
  <si>
    <t>[제 22호] 파상형 폴리에틸렌 전선관  125mm, 2열동시1열당(가로등) [m]</t>
  </si>
  <si>
    <t>EKB54521002</t>
    <phoneticPr fontId="2" type="noConversion"/>
  </si>
  <si>
    <t>EKB545210002</t>
    <phoneticPr fontId="2" type="noConversion"/>
  </si>
  <si>
    <t>[제 23호] 1종금속제가요전선관  16 mm 고장력-비방수 [M]</t>
  </si>
  <si>
    <t>56959000001</t>
    <phoneticPr fontId="2" type="noConversion"/>
  </si>
  <si>
    <t>E56959000001</t>
    <phoneticPr fontId="2" type="noConversion"/>
  </si>
  <si>
    <t>[제 24호] 1종금속제가요전선관  28 mm 고장력-방수 [M]</t>
  </si>
  <si>
    <t>56959000002</t>
    <phoneticPr fontId="2" type="noConversion"/>
  </si>
  <si>
    <t>E56959000002</t>
    <phoneticPr fontId="2" type="noConversion"/>
  </si>
  <si>
    <t>[제 25호] 나사없는전선관  E19 [M]</t>
  </si>
  <si>
    <t>56959000007</t>
    <phoneticPr fontId="2" type="noConversion"/>
  </si>
  <si>
    <t>E56959000007</t>
    <phoneticPr fontId="2" type="noConversion"/>
  </si>
  <si>
    <t>[제 26호] 나사없는전선관  E25 [M]</t>
  </si>
  <si>
    <t>56959000008</t>
    <phoneticPr fontId="2" type="noConversion"/>
  </si>
  <si>
    <t>E56959000008</t>
    <phoneticPr fontId="2" type="noConversion"/>
  </si>
  <si>
    <t>[제 27호] 나사없는전선관  E31 [M]</t>
  </si>
  <si>
    <t>56959000009</t>
    <phoneticPr fontId="2" type="noConversion"/>
  </si>
  <si>
    <t>E56959000009</t>
    <phoneticPr fontId="2" type="noConversion"/>
  </si>
  <si>
    <t>[제 28호] 나사없는전선관  E51 [M]</t>
  </si>
  <si>
    <t>56959000010</t>
    <phoneticPr fontId="2" type="noConversion"/>
  </si>
  <si>
    <t>E56959000010</t>
    <phoneticPr fontId="2" type="noConversion"/>
  </si>
  <si>
    <t>[제 29호] 나사없는전선관  E75 [M]</t>
  </si>
  <si>
    <t>56959000011</t>
    <phoneticPr fontId="2" type="noConversion"/>
  </si>
  <si>
    <t>E56959000011</t>
    <phoneticPr fontId="2" type="noConversion"/>
  </si>
  <si>
    <t>[제 30호] 관로구방수장치  D30 [조]</t>
  </si>
  <si>
    <t>5975E877200</t>
    <phoneticPr fontId="2" type="noConversion"/>
  </si>
  <si>
    <t>E59754877200</t>
    <phoneticPr fontId="2" type="noConversion"/>
  </si>
  <si>
    <t>[제 31호] 관로구방수장치  D50 [조]</t>
  </si>
  <si>
    <t>5975E877201</t>
    <phoneticPr fontId="2" type="noConversion"/>
  </si>
  <si>
    <t>E59754877201</t>
    <phoneticPr fontId="2" type="noConversion"/>
  </si>
  <si>
    <t>[제 32호] 관로구방수장치  D125 [조]</t>
  </si>
  <si>
    <t>5975E877205</t>
    <phoneticPr fontId="2" type="noConversion"/>
  </si>
  <si>
    <t>E59754877205</t>
    <phoneticPr fontId="2" type="noConversion"/>
  </si>
  <si>
    <t>[제 33호] 새들(벽체)  16C [개소]</t>
  </si>
  <si>
    <t>56951000000</t>
    <phoneticPr fontId="2" type="noConversion"/>
  </si>
  <si>
    <t>EAU000000000</t>
    <phoneticPr fontId="2" type="noConversion"/>
  </si>
  <si>
    <t>[제 34호] 새들(벽체)  22C [개소]</t>
  </si>
  <si>
    <t>56951000001</t>
    <phoneticPr fontId="2" type="noConversion"/>
  </si>
  <si>
    <t>EAU000000001</t>
    <phoneticPr fontId="2" type="noConversion"/>
  </si>
  <si>
    <t>[제 35호] 새들(벽체)  28C [개소]</t>
  </si>
  <si>
    <t>56951000002</t>
    <phoneticPr fontId="2" type="noConversion"/>
  </si>
  <si>
    <t>EAU000000002</t>
    <phoneticPr fontId="2" type="noConversion"/>
  </si>
  <si>
    <t>[제 36호] 새들(벽체)  42C [개소]</t>
  </si>
  <si>
    <t>56951000004</t>
    <phoneticPr fontId="2" type="noConversion"/>
  </si>
  <si>
    <t>EAU000000004</t>
    <phoneticPr fontId="2" type="noConversion"/>
  </si>
  <si>
    <t>[제 37호] 새들(벽체)  70C [개소]</t>
  </si>
  <si>
    <t>56951000006</t>
    <phoneticPr fontId="2" type="noConversion"/>
  </si>
  <si>
    <t>EAU000000006</t>
    <phoneticPr fontId="2" type="noConversion"/>
  </si>
  <si>
    <t>[제 38호] 파이프행가  16 C [개소]</t>
  </si>
  <si>
    <t>56951000200</t>
    <phoneticPr fontId="2" type="noConversion"/>
  </si>
  <si>
    <t>EA1000000200</t>
    <phoneticPr fontId="2" type="noConversion"/>
  </si>
  <si>
    <t>[제 39호] 파이프행가  22 C [개소]</t>
  </si>
  <si>
    <t>56951000201</t>
    <phoneticPr fontId="2" type="noConversion"/>
  </si>
  <si>
    <t>EA1000000201</t>
    <phoneticPr fontId="2" type="noConversion"/>
  </si>
  <si>
    <t>[제 40호] 파이프행가  28 C [개소]</t>
  </si>
  <si>
    <t>56951000202</t>
    <phoneticPr fontId="2" type="noConversion"/>
  </si>
  <si>
    <t>EA1000000202</t>
    <phoneticPr fontId="2" type="noConversion"/>
  </si>
  <si>
    <t>[제 41호] 파이프행가  42 C [개소]</t>
  </si>
  <si>
    <t>56951000204</t>
    <phoneticPr fontId="2" type="noConversion"/>
  </si>
  <si>
    <t>EA1000000204</t>
    <phoneticPr fontId="2" type="noConversion"/>
  </si>
  <si>
    <t>[제 42호] 아우트렛박스  8각 54㎜ [개]</t>
  </si>
  <si>
    <t>5975D767011</t>
    <phoneticPr fontId="2" type="noConversion"/>
  </si>
  <si>
    <t>E59753767011</t>
    <phoneticPr fontId="2" type="noConversion"/>
  </si>
  <si>
    <t>[제 43호] 아우트렛박스  중형4각 54㎜ [개]</t>
  </si>
  <si>
    <t>5975D767041</t>
    <phoneticPr fontId="2" type="noConversion"/>
  </si>
  <si>
    <t>E59753767041</t>
    <phoneticPr fontId="2" type="noConversion"/>
  </si>
  <si>
    <t>[제 44호] 스위치박스  1 개용 54 mm [개]</t>
  </si>
  <si>
    <t>5975D777102</t>
    <phoneticPr fontId="2" type="noConversion"/>
  </si>
  <si>
    <t>E59753777102</t>
    <phoneticPr fontId="2" type="noConversion"/>
  </si>
  <si>
    <t>[제 45호] 스위치박스  2 개용 54 mm [개]</t>
  </si>
  <si>
    <t>5975D777111</t>
    <phoneticPr fontId="2" type="noConversion"/>
  </si>
  <si>
    <t>E59753777111</t>
    <phoneticPr fontId="2" type="noConversion"/>
  </si>
  <si>
    <t>[제 46호] 정션 박스  100*100*50 [개]</t>
  </si>
  <si>
    <t>6145F137894</t>
    <phoneticPr fontId="2" type="noConversion"/>
  </si>
  <si>
    <t>E61455137894</t>
    <phoneticPr fontId="2" type="noConversion"/>
  </si>
  <si>
    <t>[제 47호] 풀박스  100×100×75 [개]</t>
  </si>
  <si>
    <t>5975D857011</t>
    <phoneticPr fontId="2" type="noConversion"/>
  </si>
  <si>
    <t>E59753857011</t>
    <phoneticPr fontId="2" type="noConversion"/>
  </si>
  <si>
    <t>[제 48호] 풀박스  150×150×100 [개]</t>
  </si>
  <si>
    <t>5975D857031</t>
    <phoneticPr fontId="2" type="noConversion"/>
  </si>
  <si>
    <t>E59753857031</t>
    <phoneticPr fontId="2" type="noConversion"/>
  </si>
  <si>
    <t>[제 49호] 박스용 구멍따기  각종두께 [개소]</t>
  </si>
  <si>
    <t>56951001324</t>
    <phoneticPr fontId="2" type="noConversion"/>
  </si>
  <si>
    <t>EA1000001324</t>
    <phoneticPr fontId="2" type="noConversion"/>
  </si>
  <si>
    <t>[제 50호] 케이블트레이  STRAIGHT,St W300x100Hx2.3t [m]</t>
  </si>
  <si>
    <t>5975B817222</t>
    <phoneticPr fontId="2" type="noConversion"/>
  </si>
  <si>
    <t>E59751817222</t>
    <phoneticPr fontId="2" type="noConversion"/>
  </si>
  <si>
    <t>[제 51호] 케이블트레이  COVER,St W300 [m]</t>
  </si>
  <si>
    <t>5975B817334</t>
    <phoneticPr fontId="2" type="noConversion"/>
  </si>
  <si>
    <t>E59751817334</t>
    <phoneticPr fontId="2" type="noConversion"/>
  </si>
  <si>
    <t>[제 52호] 케이블트레이부속품  H. ELBOW, St,W300x100Hx2.3t [개]</t>
  </si>
  <si>
    <t>5975E967011</t>
    <phoneticPr fontId="2" type="noConversion"/>
  </si>
  <si>
    <t>E59754967011</t>
    <phoneticPr fontId="2" type="noConversion"/>
  </si>
  <si>
    <t>[제 53호] 케이블트레이부속품  V. ELBOW, St,W300x100Hx2.3t [개]</t>
  </si>
  <si>
    <t>5975E967111</t>
    <phoneticPr fontId="2" type="noConversion"/>
  </si>
  <si>
    <t>E59754967111</t>
    <phoneticPr fontId="2" type="noConversion"/>
  </si>
  <si>
    <t>[제 54호] 케이블트레이지지대  W300, 인서트 시공 [개소]</t>
  </si>
  <si>
    <t>56951000402</t>
    <phoneticPr fontId="2" type="noConversion"/>
  </si>
  <si>
    <t>EA1000000402</t>
    <phoneticPr fontId="2" type="noConversion"/>
  </si>
  <si>
    <t>[제 55호] EPS SUPPORT  W300, 인서트 시공 [개소]</t>
  </si>
  <si>
    <t>56951000503</t>
    <phoneticPr fontId="2" type="noConversion"/>
  </si>
  <si>
    <t>EA1000000503</t>
    <phoneticPr fontId="2" type="noConversion"/>
  </si>
  <si>
    <t>[제 56호] 방화구획(내화충전)  W 300 [개소]</t>
  </si>
  <si>
    <t>56951004503</t>
    <phoneticPr fontId="2" type="noConversion"/>
  </si>
  <si>
    <t>EA1000004503</t>
    <phoneticPr fontId="2" type="noConversion"/>
  </si>
  <si>
    <t>[제 57호] 450/750V 내열비닐절연전선  HFIX 1.78mm(2.5㎟) [M]</t>
  </si>
  <si>
    <t>56959000003</t>
    <phoneticPr fontId="2" type="noConversion"/>
  </si>
  <si>
    <t>E56959000003</t>
    <phoneticPr fontId="2" type="noConversion"/>
  </si>
  <si>
    <t>[제 58호] 450/750V 내열비닐절연전선  HFIX 2.25mm(4㎟) [M]</t>
  </si>
  <si>
    <t>E145A667003</t>
    <phoneticPr fontId="2" type="noConversion"/>
  </si>
  <si>
    <t>EE1450667003</t>
    <phoneticPr fontId="2" type="noConversion"/>
  </si>
  <si>
    <t>[제 59호] 접지용비닐절연전선(F-GV)  4㎟ [M]</t>
  </si>
  <si>
    <t>E145A927202</t>
    <phoneticPr fontId="2" type="noConversion"/>
  </si>
  <si>
    <t>EE1450927202</t>
    <phoneticPr fontId="2" type="noConversion"/>
  </si>
  <si>
    <t>[제 60호] 접지용비닐절연전선(F-GV)  6㎟ [M]</t>
  </si>
  <si>
    <t>E145A927203</t>
    <phoneticPr fontId="2" type="noConversion"/>
  </si>
  <si>
    <t>EE1450927203</t>
    <phoneticPr fontId="2" type="noConversion"/>
  </si>
  <si>
    <t>[제 61호] 접지용비닐절연전선(F-GV)  10㎟ [M]</t>
  </si>
  <si>
    <t>E145A927204</t>
    <phoneticPr fontId="2" type="noConversion"/>
  </si>
  <si>
    <t>EE1450927204</t>
    <phoneticPr fontId="2" type="noConversion"/>
  </si>
  <si>
    <t>[제 62호] 접지용비닐절연전선(F-GV)  16㎟ [M]</t>
  </si>
  <si>
    <t>E145A927205</t>
    <phoneticPr fontId="2" type="noConversion"/>
  </si>
  <si>
    <t>EE1450927205</t>
    <phoneticPr fontId="2" type="noConversion"/>
  </si>
  <si>
    <t>[제 63호] 접지용비닐절연전선(F-GV)  25㎟ [M]</t>
  </si>
  <si>
    <t>E145A927206</t>
    <phoneticPr fontId="2" type="noConversion"/>
  </si>
  <si>
    <t>EE1450927206</t>
    <phoneticPr fontId="2" type="noConversion"/>
  </si>
  <si>
    <t>[제 64호] 접지용비닐절연전선(F-GV)  95㎟ [M]</t>
  </si>
  <si>
    <t>E145A927212</t>
    <phoneticPr fontId="2" type="noConversion"/>
  </si>
  <si>
    <t>EE1450927212</t>
    <phoneticPr fontId="2" type="noConversion"/>
  </si>
  <si>
    <t>[제 65호] 폴리에틸렌 난연케이블  F-CV 1C 10㎟ 4열동시1열당 [m]</t>
  </si>
  <si>
    <t>ELD65111302</t>
    <phoneticPr fontId="2" type="noConversion"/>
  </si>
  <si>
    <t>ELD651113002</t>
    <phoneticPr fontId="2" type="noConversion"/>
  </si>
  <si>
    <t>[제 66호] 폴리에틸렌 난연케이블  F-CV 1C 16㎟ 4열동시1열당 [m]</t>
  </si>
  <si>
    <t>ELD66111302</t>
    <phoneticPr fontId="2" type="noConversion"/>
  </si>
  <si>
    <t>ELD661113002</t>
    <phoneticPr fontId="2" type="noConversion"/>
  </si>
  <si>
    <t>[제 67호] 폴리에틸렌 난연케이블  F-CV 1C 50㎟ 4열동시1열당 [m]</t>
  </si>
  <si>
    <t>ELD69111302</t>
    <phoneticPr fontId="2" type="noConversion"/>
  </si>
  <si>
    <t>ELD691113002</t>
    <phoneticPr fontId="2" type="noConversion"/>
  </si>
  <si>
    <t>[제 68호] 폴리에틸렌 난연케이블  F-CV 1C 150㎟ 4열동시1열당 [m]</t>
  </si>
  <si>
    <t>ELE64111302</t>
    <phoneticPr fontId="2" type="noConversion"/>
  </si>
  <si>
    <t>ELE641113002</t>
    <phoneticPr fontId="2" type="noConversion"/>
  </si>
  <si>
    <t>[제 69호] 폴리에틸렌 난연케이블  0.6/1kv F-CV 2C×10㎟ [M]</t>
  </si>
  <si>
    <t>E145A287524</t>
    <phoneticPr fontId="2" type="noConversion"/>
  </si>
  <si>
    <t>EE1450287524</t>
    <phoneticPr fontId="2" type="noConversion"/>
  </si>
  <si>
    <t>[제 70호] 폴리에틸렌 난연케이블  0.6/1kv F-CV 2C×25㎟ [M]</t>
  </si>
  <si>
    <t>E145A287526</t>
    <phoneticPr fontId="2" type="noConversion"/>
  </si>
  <si>
    <t>EE1450287526</t>
    <phoneticPr fontId="2" type="noConversion"/>
  </si>
  <si>
    <t>[제 71호] 폴리에틸렌 난연케이블  0.6/1kv F-CV 2C×35㎟ [M]</t>
  </si>
  <si>
    <t>E145A287528</t>
    <phoneticPr fontId="2" type="noConversion"/>
  </si>
  <si>
    <t>EE1450287528</t>
    <phoneticPr fontId="2" type="noConversion"/>
  </si>
  <si>
    <t>[제 72호] 폴리에틸렌 난연케이블  0.6/1kv F-CV 3C×10㎟ [M]</t>
  </si>
  <si>
    <t>E145A287541</t>
    <phoneticPr fontId="2" type="noConversion"/>
  </si>
  <si>
    <t>EE1450287541</t>
    <phoneticPr fontId="2" type="noConversion"/>
  </si>
  <si>
    <t>[제 73호] 폴리에틸렌 난연케이블  0.6/1kv F-CV 3C×50㎟ [M]</t>
  </si>
  <si>
    <t>E145A287546</t>
    <phoneticPr fontId="2" type="noConversion"/>
  </si>
  <si>
    <t>EE1450287546</t>
    <phoneticPr fontId="2" type="noConversion"/>
  </si>
  <si>
    <t>[제 74호] 폴리에틸렌 난연케이블  0.6/1kv F-CV 4C×4㎟ [M]</t>
  </si>
  <si>
    <t>E145A287562</t>
    <phoneticPr fontId="2" type="noConversion"/>
  </si>
  <si>
    <t>EE1450287562</t>
    <phoneticPr fontId="2" type="noConversion"/>
  </si>
  <si>
    <t>[제 75호] 폴리에틸렌 난연케이블  0.6/1kv F-CV 4C×6㎟ [M]</t>
  </si>
  <si>
    <t>E145A287563</t>
    <phoneticPr fontId="2" type="noConversion"/>
  </si>
  <si>
    <t>EE1450287563</t>
    <phoneticPr fontId="2" type="noConversion"/>
  </si>
  <si>
    <t>[제 76호] 폴리에틸렌 난연케이블  0.6/1kv F-CV 4C×25㎟ [M]</t>
  </si>
  <si>
    <t>E145A287566</t>
    <phoneticPr fontId="2" type="noConversion"/>
  </si>
  <si>
    <t>EE1450287566</t>
    <phoneticPr fontId="2" type="noConversion"/>
  </si>
  <si>
    <t>[제 77호] 러그단자  동관단자 2 HOLE 150 ㎟ [개]</t>
  </si>
  <si>
    <t>E940A177028</t>
    <phoneticPr fontId="2" type="noConversion"/>
  </si>
  <si>
    <t>EE9400177028</t>
    <phoneticPr fontId="2" type="noConversion"/>
  </si>
  <si>
    <t>[제 78호] 압착단자  R형동선 나압착 16 ㎟ [개]</t>
  </si>
  <si>
    <t>E940A267006</t>
    <phoneticPr fontId="2" type="noConversion"/>
  </si>
  <si>
    <t>EE9400267006</t>
    <phoneticPr fontId="2" type="noConversion"/>
  </si>
  <si>
    <t>[제 79호] 압착단자  R형동선 나압착 25 ㎟ [개]</t>
  </si>
  <si>
    <t>E940A267007</t>
    <phoneticPr fontId="2" type="noConversion"/>
  </si>
  <si>
    <t>EE9400267007</t>
    <phoneticPr fontId="2" type="noConversion"/>
  </si>
  <si>
    <t>[제 80호] 압착단자  R형동선 나압착 35 ㎟ [개]</t>
  </si>
  <si>
    <t>E940A267008</t>
    <phoneticPr fontId="2" type="noConversion"/>
  </si>
  <si>
    <t>EE9400267008</t>
    <phoneticPr fontId="2" type="noConversion"/>
  </si>
  <si>
    <t>[제 81호] 압착단자  R형동선 나압착 50 ㎟ [개]</t>
  </si>
  <si>
    <t>E940A267009</t>
    <phoneticPr fontId="2" type="noConversion"/>
  </si>
  <si>
    <t>EE9400267009</t>
    <phoneticPr fontId="2" type="noConversion"/>
  </si>
  <si>
    <t>[제 82호] 러그단자(접지)  동관단자 2 HOLE 95 ㎟ [개]</t>
  </si>
  <si>
    <t>56959000004</t>
    <phoneticPr fontId="2" type="noConversion"/>
  </si>
  <si>
    <t>E56959000004</t>
    <phoneticPr fontId="2" type="noConversion"/>
  </si>
  <si>
    <t>[제 83호] 압착단자(접지)  R형동선 나압착 16 ㎟ [개]</t>
  </si>
  <si>
    <t>56959000005</t>
    <phoneticPr fontId="2" type="noConversion"/>
  </si>
  <si>
    <t>E56959000005</t>
    <phoneticPr fontId="2" type="noConversion"/>
  </si>
  <si>
    <t>[제 84호] 압착단자(접지)  R형동선 나압착 25 ㎟ [개]</t>
  </si>
  <si>
    <t>56959000006</t>
    <phoneticPr fontId="2" type="noConversion"/>
  </si>
  <si>
    <t>E56959000006</t>
    <phoneticPr fontId="2" type="noConversion"/>
  </si>
  <si>
    <t>[제 85호] 매입스위치  15A, 250V 1로1구 [개]</t>
  </si>
  <si>
    <t>5930B517001</t>
    <phoneticPr fontId="2" type="noConversion"/>
  </si>
  <si>
    <t>E59301517001</t>
    <phoneticPr fontId="2" type="noConversion"/>
  </si>
  <si>
    <t>[제 86호] 매입스위치  15A, 250V 1로2구 [개]</t>
  </si>
  <si>
    <t>5930B517002</t>
    <phoneticPr fontId="2" type="noConversion"/>
  </si>
  <si>
    <t>E59301517002</t>
    <phoneticPr fontId="2" type="noConversion"/>
  </si>
  <si>
    <t>[제 87호] 매입스위치  15A, 250V 1로3구 [개]</t>
  </si>
  <si>
    <t>5930B517003</t>
    <phoneticPr fontId="2" type="noConversion"/>
  </si>
  <si>
    <t>E59301517003</t>
    <phoneticPr fontId="2" type="noConversion"/>
  </si>
  <si>
    <t>[제 88호] 콘센트  매입-접지형, 15A 250V 2구 [개]</t>
  </si>
  <si>
    <t>5935A317206</t>
    <phoneticPr fontId="2" type="noConversion"/>
  </si>
  <si>
    <t>E59350317206</t>
    <phoneticPr fontId="2" type="noConversion"/>
  </si>
  <si>
    <t>[제 89호] 방우콘센트  매입-접지형, 15A 250V 1구 [개]</t>
  </si>
  <si>
    <t>5935A317207</t>
    <phoneticPr fontId="2" type="noConversion"/>
  </si>
  <si>
    <t>E59350317207</t>
    <phoneticPr fontId="2" type="noConversion"/>
  </si>
  <si>
    <t>[제 90호] 배선용 차단기  표준형, 2P 600V 50AF [대]</t>
  </si>
  <si>
    <t>5925A327102</t>
    <phoneticPr fontId="2" type="noConversion"/>
  </si>
  <si>
    <t>E59250327102</t>
    <phoneticPr fontId="2" type="noConversion"/>
  </si>
  <si>
    <t>[제 91호] 배선용 차단기  표준형, 4P 600V 225AF [대]</t>
  </si>
  <si>
    <t>5925A327174</t>
    <phoneticPr fontId="2" type="noConversion"/>
  </si>
  <si>
    <t>E59250327174</t>
    <phoneticPr fontId="2" type="noConversion"/>
  </si>
  <si>
    <t>[제 92호] 접지공사(전기)  ø18x2400L(동봉3EA) [개소]</t>
  </si>
  <si>
    <t>56951001502</t>
    <phoneticPr fontId="2" type="noConversion"/>
  </si>
  <si>
    <t>EA1000001502</t>
    <phoneticPr fontId="2" type="noConversion"/>
  </si>
  <si>
    <t>[제 93호] 조명기구(A)  체인펜던트 LED 80W [EA]</t>
  </si>
  <si>
    <t>56959000015</t>
    <phoneticPr fontId="2" type="noConversion"/>
  </si>
  <si>
    <t>E56959000015</t>
    <phoneticPr fontId="2" type="noConversion"/>
  </si>
  <si>
    <t>[제 94호] 조명기구(B)  매입등 LED 50W [EA]</t>
  </si>
  <si>
    <t>56959000016</t>
    <phoneticPr fontId="2" type="noConversion"/>
  </si>
  <si>
    <t>E56959000016</t>
    <phoneticPr fontId="2" type="noConversion"/>
  </si>
  <si>
    <t>[제 95호] 조명기구(C)  P.P LED 40W [EA]</t>
  </si>
  <si>
    <t>56959000017</t>
    <phoneticPr fontId="2" type="noConversion"/>
  </si>
  <si>
    <t>E56959000017</t>
    <phoneticPr fontId="2" type="noConversion"/>
  </si>
  <si>
    <t>[제 96호] 조명기구(D)  D/L LED 15W [EA]</t>
  </si>
  <si>
    <t>56959000018</t>
    <phoneticPr fontId="2" type="noConversion"/>
  </si>
  <si>
    <t>E56959000018</t>
    <phoneticPr fontId="2" type="noConversion"/>
  </si>
  <si>
    <t>[제 97호] 조명기구(E)  직부센서등 LED 12W [EA]</t>
  </si>
  <si>
    <t>56959000019</t>
    <phoneticPr fontId="2" type="noConversion"/>
  </si>
  <si>
    <t>E56959000019</t>
    <phoneticPr fontId="2" type="noConversion"/>
  </si>
  <si>
    <t>[제 98호] 조명기구(F)  원형직부등 LED 12W [EA]</t>
  </si>
  <si>
    <t>56959000020</t>
    <phoneticPr fontId="2" type="noConversion"/>
  </si>
  <si>
    <t>E56959000020</t>
    <phoneticPr fontId="2" type="noConversion"/>
  </si>
  <si>
    <t>[제 99호] 조명기구  가로등 LED 120W [EA]</t>
  </si>
  <si>
    <t>56959000014</t>
    <phoneticPr fontId="2" type="noConversion"/>
  </si>
  <si>
    <t>E56959000014</t>
    <phoneticPr fontId="2" type="noConversion"/>
  </si>
  <si>
    <t>[제 100호] 등기구보강  매입 LED 55W이하 [EA]</t>
  </si>
  <si>
    <t>56951001830</t>
    <phoneticPr fontId="2" type="noConversion"/>
  </si>
  <si>
    <t>EA1000001830</t>
    <phoneticPr fontId="2" type="noConversion"/>
  </si>
  <si>
    <t>[제 101호] 가로등 건주 기계화 시공  일반 8m-9m [개소]</t>
  </si>
  <si>
    <t>56951002001</t>
    <phoneticPr fontId="2" type="noConversion"/>
  </si>
  <si>
    <t>EA1000002001</t>
    <phoneticPr fontId="2" type="noConversion"/>
  </si>
  <si>
    <t>[제 102호] 가로등방수형접속함 [EA]</t>
  </si>
  <si>
    <t>56959000025</t>
    <phoneticPr fontId="2" type="noConversion"/>
  </si>
  <si>
    <t>E56959000025</t>
    <phoneticPr fontId="2" type="noConversion"/>
  </si>
  <si>
    <t>[제 103호] 분전반  LW-1 [면]</t>
  </si>
  <si>
    <t>56959000021</t>
    <phoneticPr fontId="2" type="noConversion"/>
  </si>
  <si>
    <t>E56959000021</t>
    <phoneticPr fontId="2" type="noConversion"/>
  </si>
  <si>
    <t>[제 104호] 분전반  LW-1A [면]</t>
  </si>
  <si>
    <t>56959000022</t>
    <phoneticPr fontId="2" type="noConversion"/>
  </si>
  <si>
    <t>E56959000022</t>
    <phoneticPr fontId="2" type="noConversion"/>
  </si>
  <si>
    <t>[제 105호] 분전반  LW-2 [면]</t>
  </si>
  <si>
    <t>56959000023</t>
    <phoneticPr fontId="2" type="noConversion"/>
  </si>
  <si>
    <t>E56959000023</t>
    <phoneticPr fontId="2" type="noConversion"/>
  </si>
  <si>
    <t>[제 106호] 분전반  LP-P [면]</t>
  </si>
  <si>
    <t>56959000024</t>
    <phoneticPr fontId="2" type="noConversion"/>
  </si>
  <si>
    <t>E56959000024</t>
    <phoneticPr fontId="2" type="noConversion"/>
  </si>
  <si>
    <t>[제 107호] 교통통제및안전처리 [일]</t>
  </si>
  <si>
    <t>56959000026</t>
    <phoneticPr fontId="2" type="noConversion"/>
  </si>
  <si>
    <t>E56959000026</t>
    <phoneticPr fontId="2" type="noConversion"/>
  </si>
  <si>
    <t>[제 108호] 배선용 차단기(철거)  4P 600V 225AF [대]</t>
  </si>
  <si>
    <t>56959000012</t>
    <phoneticPr fontId="2" type="noConversion"/>
  </si>
  <si>
    <t>E56959000012</t>
    <phoneticPr fontId="2" type="noConversion"/>
  </si>
  <si>
    <t>[제 109호] 가로등 중공기초(철거)  500x800x1000 [개소]</t>
  </si>
  <si>
    <t>56951009020</t>
    <phoneticPr fontId="2" type="noConversion"/>
  </si>
  <si>
    <t>EA1000009020</t>
    <phoneticPr fontId="2" type="noConversion"/>
  </si>
  <si>
    <t>[제 110호] 가로등건주기계화시공(철거)  일반 8m-9m [개소]</t>
  </si>
  <si>
    <t>56951009000</t>
    <phoneticPr fontId="2" type="noConversion"/>
  </si>
  <si>
    <t>EA1000009000</t>
    <phoneticPr fontId="2" type="noConversion"/>
  </si>
  <si>
    <t>[제 111호] 맨  홀(철거)  1500x1500x1500 [개소]</t>
  </si>
  <si>
    <t>56951009040</t>
    <phoneticPr fontId="2" type="noConversion"/>
  </si>
  <si>
    <t>EA1000009040</t>
    <phoneticPr fontId="2" type="noConversion"/>
  </si>
  <si>
    <t>[제 112호] 가로등제어반(이설) [면]</t>
  </si>
  <si>
    <t>56959000013</t>
    <phoneticPr fontId="2" type="noConversion"/>
  </si>
  <si>
    <t>E56959000013</t>
    <phoneticPr fontId="2" type="noConversion"/>
  </si>
  <si>
    <t>835</t>
  </si>
  <si>
    <t>010101</t>
  </si>
  <si>
    <t>010102</t>
  </si>
  <si>
    <t>010103</t>
  </si>
  <si>
    <t>010104</t>
  </si>
  <si>
    <t>010105</t>
  </si>
  <si>
    <t>010301</t>
  </si>
  <si>
    <t>010302</t>
  </si>
  <si>
    <t>0201</t>
  </si>
  <si>
    <t>VAT포함</t>
  </si>
  <si>
    <t>0202</t>
  </si>
  <si>
    <t>0204</t>
  </si>
  <si>
    <t>0205</t>
  </si>
  <si>
    <t>0206</t>
  </si>
  <si>
    <t>1.전기공사::1-1.워크샵::1-1-1.전력간선설비공사</t>
  </si>
  <si>
    <t>1.전기공사::1-1.워크샵::1-1-2.전등설비공사</t>
  </si>
  <si>
    <t>1.전기공사::1-1.워크샵::1-1-3.전열설비공사</t>
  </si>
  <si>
    <t>1.전기공사::1-1.워크샵::1-1-4.냉난방설비공사</t>
  </si>
  <si>
    <t>1.전기공사::1-1.워크샵::1-1-5.CABLE TRAY설치공사</t>
  </si>
  <si>
    <t>2.도급자관급::2-1.분전반</t>
  </si>
  <si>
    <t>2.도급자관급::2-2.가로등조명기구</t>
  </si>
  <si>
    <t>총줄수-&gt;</t>
  </si>
  <si>
    <t>497</t>
  </si>
  <si>
    <t>01</t>
  </si>
  <si>
    <t>1.전기공사</t>
  </si>
  <si>
    <t>Total</t>
  </si>
  <si>
    <t>02</t>
  </si>
  <si>
    <t>2.도급자관급</t>
  </si>
  <si>
    <t>0101</t>
  </si>
  <si>
    <t>1-1.워크샵</t>
  </si>
  <si>
    <t>0103</t>
  </si>
  <si>
    <t>1-3.자동차전용도로</t>
  </si>
  <si>
    <t>1.전기공사::1-1.워크샵</t>
  </si>
  <si>
    <t>1.전기공사::1-3.자동차전용도로</t>
  </si>
  <si>
    <t>211</t>
  </si>
  <si>
    <t>도급자관급</t>
    <phoneticPr fontId="2" type="noConversion"/>
  </si>
  <si>
    <t>본 파일은 이지테크에서 2번 옵션으로 만들었습니다.</t>
  </si>
  <si>
    <t>[ CAV기반 미래모빌리티 자율주행 평가플랫폼 구축 증축공사 ]</t>
  </si>
  <si>
    <t>CAV기반 미래모빌리티 자율주행 평가플랫폼 구축 증축공사</t>
  </si>
  <si>
    <t>[ CAV기반 미래모빌리티 자율주행 평가플랫폼 구축 증축공사 ] - 일위대가목차</t>
  </si>
  <si>
    <t>[ CAV기반 미래모빌리티 자율주행 평가플랫폼 구축 증축공사 ] - 일위대가표</t>
  </si>
  <si>
    <t>[ CAV기반 미래모빌리티 자율주행 평가플랫폼 구축 증축공사 ] - 일위노임 산출근거(202401-노임)</t>
  </si>
  <si>
    <t>[ CAV기반 미래모빌리티 자율주행 평가플랫폼 구축 증축공사 ] - 합산자재목록</t>
  </si>
  <si>
    <t>[ CAV기반 미래모빌리티 자율주행 평가플랫폼 구축 증축공사 ] - 단가조사서</t>
    <phoneticPr fontId="2" type="noConversion"/>
  </si>
  <si>
    <t>노무비적용</t>
    <phoneticPr fontId="2" type="noConversion"/>
  </si>
  <si>
    <t>[공사명]</t>
    <phoneticPr fontId="10" type="noConversion"/>
  </si>
  <si>
    <t>비             목</t>
    <phoneticPr fontId="13" type="noConversion"/>
  </si>
  <si>
    <t>금                        액</t>
    <phoneticPr fontId="14" type="noConversion"/>
  </si>
  <si>
    <t>구         성        비</t>
    <phoneticPr fontId="13" type="noConversion"/>
  </si>
  <si>
    <t>비        고</t>
    <phoneticPr fontId="13" type="noConversion"/>
  </si>
  <si>
    <t>추정가격 = 순공사원가</t>
    <phoneticPr fontId="2" type="noConversion"/>
  </si>
  <si>
    <t>재
료
비</t>
    <phoneticPr fontId="10" type="noConversion"/>
  </si>
  <si>
    <t>직      접         재      료      비</t>
  </si>
  <si>
    <t>추정금액 = 공급가액 + 부가세 + 도급자관급</t>
    <phoneticPr fontId="2" type="noConversion"/>
  </si>
  <si>
    <t>간      접         재      료      비</t>
  </si>
  <si>
    <t>작  업  설  ,  부  산  물  등 (△)</t>
  </si>
  <si>
    <t>직접노무비,경비 요율근거금액</t>
    <phoneticPr fontId="14" type="noConversion"/>
  </si>
  <si>
    <t>순</t>
    <phoneticPr fontId="14" type="noConversion"/>
  </si>
  <si>
    <t>[ 소                          계 ]</t>
  </si>
  <si>
    <t>안전관리비 요율근거금액</t>
    <phoneticPr fontId="14" type="noConversion"/>
  </si>
  <si>
    <t>노
무
비</t>
    <phoneticPr fontId="10" type="noConversion"/>
  </si>
  <si>
    <t>직      접         노      무      비</t>
  </si>
  <si>
    <t>일반관리비,이윤</t>
    <phoneticPr fontId="14" type="noConversion"/>
  </si>
  <si>
    <t>간      접         노      무      비</t>
  </si>
  <si>
    <t>직접노무비</t>
  </si>
  <si>
    <t>×</t>
  </si>
  <si>
    <t>퇴직공제근거금액</t>
    <phoneticPr fontId="14" type="noConversion"/>
  </si>
  <si>
    <t>공</t>
    <phoneticPr fontId="14" type="noConversion"/>
  </si>
  <si>
    <t>기          계          경          비</t>
  </si>
  <si>
    <t>산      재         보      험      료</t>
  </si>
  <si>
    <t>노무비</t>
  </si>
  <si>
    <t>사</t>
    <phoneticPr fontId="14" type="noConversion"/>
  </si>
  <si>
    <t>고      용         보      험      료</t>
  </si>
  <si>
    <t>경</t>
    <phoneticPr fontId="14" type="noConversion"/>
  </si>
  <si>
    <t>건      강         보      험      료</t>
  </si>
  <si>
    <t>공사기간 1개월(30일) 이상인 모든 건설공사</t>
  </si>
  <si>
    <t>노 인   장 기   요 양    보 험 료</t>
    <phoneticPr fontId="14" type="noConversion"/>
  </si>
  <si>
    <t>건강보험료</t>
    <phoneticPr fontId="14" type="noConversion"/>
  </si>
  <si>
    <t>연      금         보      험      료</t>
  </si>
  <si>
    <t>원</t>
    <phoneticPr fontId="14" type="noConversion"/>
  </si>
  <si>
    <t>퇴   직     공   제     부   금   비</t>
  </si>
  <si>
    <t>추정금액이 1억 이상인 건설공사</t>
    <phoneticPr fontId="2" type="noConversion"/>
  </si>
  <si>
    <t>산  업  안  전  보  건  관  리  비</t>
  </si>
  <si>
    <t>①과②비교후 적은 금액 적용</t>
    <phoneticPr fontId="14" type="noConversion"/>
  </si>
  <si>
    <t>총 공사금액(도급금액+도급자관급금액) 2천만원 이상 건설공사</t>
  </si>
  <si>
    <t>①</t>
  </si>
  <si>
    <t>((재료비+직노)</t>
    <phoneticPr fontId="14" type="noConversion"/>
  </si>
  <si>
    <t>+</t>
    <phoneticPr fontId="14" type="noConversion"/>
  </si>
  <si>
    <t>) ×</t>
    <phoneticPr fontId="14" type="noConversion"/>
  </si>
  <si>
    <t>가</t>
    <phoneticPr fontId="14" type="noConversion"/>
  </si>
  <si>
    <t>②</t>
  </si>
  <si>
    <t>(재료비+직노+관급자재비(도급자/1.1))</t>
    <phoneticPr fontId="14" type="noConversion"/>
  </si>
  <si>
    <t>비</t>
  </si>
  <si>
    <t>기          타          경          비</t>
  </si>
  <si>
    <t>(재료비+노무비)</t>
  </si>
  <si>
    <t>환      경         보      존      비</t>
  </si>
  <si>
    <t>건설하도급대금지급보증서발급수수료</t>
  </si>
  <si>
    <t>계</t>
  </si>
  <si>
    <t>일        반         관        리        비</t>
    <phoneticPr fontId="14" type="noConversion"/>
  </si>
  <si>
    <t>이                                         윤</t>
    <phoneticPr fontId="14" type="noConversion"/>
  </si>
  <si>
    <t>(노무비+경비+일반관리비)</t>
    <phoneticPr fontId="14" type="noConversion"/>
  </si>
  <si>
    <t>공            급            가            액</t>
  </si>
  <si>
    <t>부        가         가        치        세</t>
  </si>
  <si>
    <t>공급가액</t>
  </si>
  <si>
    <t>[도                     급                     액]</t>
  </si>
  <si>
    <t>관  급  자  재  (관급자설치)</t>
    <phoneticPr fontId="14" type="noConversion"/>
  </si>
  <si>
    <t>VAT포함</t>
    <phoneticPr fontId="2" type="noConversion"/>
  </si>
  <si>
    <t>관  급  자  재  (도급자설치)</t>
    <phoneticPr fontId="14" type="noConversion"/>
  </si>
  <si>
    <t>관      급      공      사      비 (합 계)</t>
    <phoneticPr fontId="14" type="noConversion"/>
  </si>
  <si>
    <t>천단위이하절상</t>
    <phoneticPr fontId="2" type="noConversion"/>
  </si>
  <si>
    <t>한        전         불        입        금</t>
    <phoneticPr fontId="2" type="noConversion"/>
  </si>
  <si>
    <t>[총            공            사              비]</t>
  </si>
  <si>
    <t>제비율</t>
    <phoneticPr fontId="14" type="noConversion"/>
  </si>
  <si>
    <t>[ CAV기반 미래모빌리티 자율주행 평가플랫폼 구축 증축공사(전기)]</t>
    <phoneticPr fontId="2" type="noConversion"/>
  </si>
  <si>
    <t>1차</t>
    <phoneticPr fontId="2" type="noConversion"/>
  </si>
  <si>
    <t>2차</t>
    <phoneticPr fontId="2" type="noConversion"/>
  </si>
  <si>
    <t>계</t>
    <phoneticPr fontId="2" type="noConversion"/>
  </si>
  <si>
    <t>가로등주 암(ARM)</t>
    <phoneticPr fontId="2" type="noConversion"/>
  </si>
  <si>
    <t>2등용</t>
    <phoneticPr fontId="2" type="noConversion"/>
  </si>
  <si>
    <t>조</t>
    <phoneticPr fontId="2" type="noConversion"/>
  </si>
  <si>
    <t>1.전기공사::1-2.자동차전용도로::1-2-1.옥외가로등설비공사</t>
    <phoneticPr fontId="2" type="noConversion"/>
  </si>
  <si>
    <t>1.전기공사::1-2.자동차전용도로::1-2-2.통신탑및CCTV주설비공사</t>
    <phoneticPr fontId="2" type="noConversion"/>
  </si>
  <si>
    <t>2.도급자관급::2-3.가로등접속함</t>
    <phoneticPr fontId="2" type="noConversion"/>
  </si>
  <si>
    <t>2.도급자관급::2-4.가로등기초</t>
    <phoneticPr fontId="2" type="noConversion"/>
  </si>
  <si>
    <t>2.도급자관급::2-5.조명기구</t>
    <phoneticPr fontId="2" type="noConversion"/>
  </si>
  <si>
    <t>2-3.가로등접속함</t>
    <phoneticPr fontId="2" type="noConversion"/>
  </si>
  <si>
    <t>2-4.가로등기초</t>
    <phoneticPr fontId="2" type="noConversion"/>
  </si>
  <si>
    <t>2-5.조명기구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</si>
</sst>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1">
    <numFmt numFmtId="41" formatCode="_-* #,##0_-;\-* #,##0_-;_-* &quot;-&quot;_-;_-@_-"/>
    <numFmt numFmtId="176" formatCode="#,##0_ "/>
    <numFmt numFmtId="177" formatCode="#,###"/>
    <numFmt numFmtId="178" formatCode="#,###;\-#,###"/>
    <numFmt numFmtId="179" formatCode="&quot;r금액 :&quot;\ #,##0"/>
    <numFmt numFmtId="180" formatCode="0.0%"/>
    <numFmt numFmtId="181" formatCode="0.000%"/>
    <numFmt numFmtId="182" formatCode="#,###&quot;:관급&quot;"/>
    <numFmt numFmtId="183" formatCode="#,##0.0_ "/>
    <numFmt numFmtId="184" formatCode="#,###&quot;원절삭&quot;"/>
    <numFmt numFmtId="185" formatCode="#,###.000\ &quot;%&quot;"/>
  </numFmts>
  <fonts count="25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2"/>
      <name val="돋움"/>
      <family val="3"/>
      <charset val="129"/>
    </font>
    <font>
      <sz val="11"/>
      <name val="돋움체"/>
      <family val="3"/>
      <charset val="129"/>
    </font>
    <font>
      <sz val="12"/>
      <name val="돋움체"/>
      <family val="3"/>
      <charset val="129"/>
    </font>
    <font>
      <sz val="18"/>
      <name val="돋움체"/>
      <family val="3"/>
      <charset val="129"/>
    </font>
    <font>
      <b/>
      <sz val="12"/>
      <name val="돋움"/>
      <family val="3"/>
      <charset val="129"/>
    </font>
    <font>
      <sz val="9"/>
      <name val="HY울릉도L"/>
      <family val="1"/>
      <charset val="129"/>
    </font>
    <font>
      <b/>
      <sz val="10"/>
      <name val="굴림"/>
      <family val="3"/>
      <charset val="129"/>
    </font>
    <font>
      <sz val="8"/>
      <name val="HY울릉도L"/>
      <family val="1"/>
      <charset val="129"/>
    </font>
    <font>
      <b/>
      <sz val="11"/>
      <name val="굴림"/>
      <family val="3"/>
      <charset val="129"/>
    </font>
    <font>
      <b/>
      <sz val="9"/>
      <name val="굴림"/>
      <family val="3"/>
      <charset val="129"/>
    </font>
    <font>
      <sz val="11"/>
      <name val="바탕"/>
      <family val="1"/>
      <charset val="129"/>
    </font>
    <font>
      <sz val="11"/>
      <name val="옛체"/>
      <family val="1"/>
      <charset val="129"/>
    </font>
    <font>
      <b/>
      <sz val="11"/>
      <color rgb="FFFF0000"/>
      <name val="굴림"/>
      <family val="3"/>
      <charset val="129"/>
    </font>
    <font>
      <sz val="9"/>
      <color indexed="12"/>
      <name val="굴림"/>
      <family val="3"/>
      <charset val="129"/>
    </font>
    <font>
      <b/>
      <sz val="9"/>
      <color indexed="10"/>
      <name val="굴림"/>
      <family val="3"/>
      <charset val="129"/>
    </font>
    <font>
      <b/>
      <sz val="8"/>
      <name val="굴림"/>
      <family val="3"/>
      <charset val="129"/>
    </font>
    <font>
      <sz val="9"/>
      <name val="굴림"/>
      <family val="3"/>
      <charset val="129"/>
    </font>
    <font>
      <sz val="8"/>
      <name val="굴림"/>
      <family val="3"/>
      <charset val="129"/>
    </font>
    <font>
      <sz val="8"/>
      <color indexed="12"/>
      <name val="굴림"/>
      <family val="3"/>
      <charset val="129"/>
    </font>
    <font>
      <b/>
      <sz val="8"/>
      <color indexed="12"/>
      <name val="굴림"/>
      <family val="3"/>
      <charset val="129"/>
    </font>
    <font>
      <b/>
      <sz val="9"/>
      <color indexed="12"/>
      <name val="굴림"/>
      <family val="3"/>
      <charset val="129"/>
    </font>
    <font>
      <b/>
      <sz val="9"/>
      <color rgb="FFFF0000"/>
      <name val="굴림"/>
      <family val="3"/>
      <charset val="129"/>
    </font>
  </fonts>
  <fills count="6">
    <fill>
      <patternFill patternType="none"/>
    </fill>
    <fill>
      <patternFill patternType="gray125"/>
    </fill>
    <fill>
      <patternFill patternType="solid">
        <fgColor indexed="44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3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</borders>
  <cellStyleXfs count="6">
    <xf numFmtId="0" fontId="0" fillId="0" borderId="0"/>
    <xf numFmtId="41" fontId="1" fillId="0" borderId="0" applyFont="0" applyFill="0" applyBorder="0" applyAlignment="0" applyProtection="0"/>
    <xf numFmtId="0" fontId="8" fillId="0" borderId="0">
      <alignment vertical="center"/>
    </xf>
    <xf numFmtId="0" fontId="1" fillId="0" borderId="0"/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/>
  </cellStyleXfs>
  <cellXfs count="227">
    <xf numFmtId="0" fontId="0" fillId="0" borderId="0" xfId="0"/>
    <xf numFmtId="49" fontId="4" fillId="0" borderId="0" xfId="0" applyNumberFormat="1" applyFont="1" applyAlignment="1">
      <alignment horizontal="left"/>
    </xf>
    <xf numFmtId="0" fontId="4" fillId="0" borderId="0" xfId="0" applyFont="1"/>
    <xf numFmtId="49" fontId="4" fillId="0" borderId="1" xfId="0" applyNumberFormat="1" applyFont="1" applyBorder="1" applyAlignment="1">
      <alignment horizontal="left"/>
    </xf>
    <xf numFmtId="49" fontId="4" fillId="0" borderId="2" xfId="0" applyNumberFormat="1" applyFont="1" applyBorder="1" applyAlignment="1">
      <alignment horizontal="left"/>
    </xf>
    <xf numFmtId="49" fontId="4" fillId="0" borderId="3" xfId="0" applyNumberFormat="1" applyFont="1" applyBorder="1" applyAlignment="1">
      <alignment horizontal="left"/>
    </xf>
    <xf numFmtId="176" fontId="4" fillId="0" borderId="1" xfId="0" applyNumberFormat="1" applyFont="1" applyBorder="1"/>
    <xf numFmtId="49" fontId="4" fillId="0" borderId="0" xfId="0" applyNumberFormat="1" applyFont="1" applyAlignment="1">
      <alignment horizontal="right"/>
    </xf>
    <xf numFmtId="49" fontId="4" fillId="0" borderId="0" xfId="0" applyNumberFormat="1" applyFont="1" applyAlignment="1">
      <alignment horizontal="center"/>
    </xf>
    <xf numFmtId="0" fontId="4" fillId="0" borderId="0" xfId="0" applyFont="1" applyAlignment="1">
      <alignment vertical="center"/>
    </xf>
    <xf numFmtId="49" fontId="4" fillId="0" borderId="1" xfId="0" applyNumberFormat="1" applyFont="1" applyBorder="1" applyAlignment="1">
      <alignment horizontal="center"/>
    </xf>
    <xf numFmtId="49" fontId="4" fillId="0" borderId="1" xfId="0" applyNumberFormat="1" applyFont="1" applyBorder="1" applyAlignment="1">
      <alignment horizontal="right"/>
    </xf>
    <xf numFmtId="49" fontId="4" fillId="0" borderId="1" xfId="0" applyNumberFormat="1" applyFont="1" applyBorder="1"/>
    <xf numFmtId="49" fontId="4" fillId="0" borderId="0" xfId="0" applyNumberFormat="1" applyFont="1"/>
    <xf numFmtId="0" fontId="4" fillId="0" borderId="0" xfId="0" applyFont="1" applyAlignment="1">
      <alignment horizontal="center" vertical="center"/>
    </xf>
    <xf numFmtId="0" fontId="4" fillId="0" borderId="1" xfId="0" applyFont="1" applyBorder="1"/>
    <xf numFmtId="0" fontId="4" fillId="0" borderId="1" xfId="0" applyFont="1" applyBorder="1" applyAlignment="1">
      <alignment horizontal="center" vertical="center"/>
    </xf>
    <xf numFmtId="0" fontId="4" fillId="0" borderId="3" xfId="0" applyFont="1" applyBorder="1"/>
    <xf numFmtId="0" fontId="4" fillId="0" borderId="0" xfId="0" applyFont="1" applyAlignment="1">
      <alignment horizontal="center"/>
    </xf>
    <xf numFmtId="0" fontId="4" fillId="0" borderId="1" xfId="0" applyFont="1" applyBorder="1" applyAlignment="1">
      <alignment horizontal="center"/>
    </xf>
    <xf numFmtId="0" fontId="4" fillId="0" borderId="0" xfId="0" applyFont="1" applyAlignment="1">
      <alignment horizontal="right"/>
    </xf>
    <xf numFmtId="177" fontId="4" fillId="0" borderId="1" xfId="0" applyNumberFormat="1" applyFont="1" applyBorder="1" applyAlignment="1">
      <alignment horizontal="right"/>
    </xf>
    <xf numFmtId="177" fontId="4" fillId="0" borderId="0" xfId="0" applyNumberFormat="1" applyFont="1" applyAlignment="1">
      <alignment horizontal="right"/>
    </xf>
    <xf numFmtId="178" fontId="4" fillId="0" borderId="0" xfId="0" applyNumberFormat="1" applyFont="1"/>
    <xf numFmtId="178" fontId="4" fillId="0" borderId="3" xfId="0" applyNumberFormat="1" applyFont="1" applyBorder="1"/>
    <xf numFmtId="178" fontId="4" fillId="0" borderId="1" xfId="0" applyNumberFormat="1" applyFont="1" applyBorder="1"/>
    <xf numFmtId="178" fontId="0" fillId="0" borderId="0" xfId="0" applyNumberFormat="1"/>
    <xf numFmtId="178" fontId="4" fillId="0" borderId="0" xfId="0" applyNumberFormat="1" applyFont="1" applyAlignment="1">
      <alignment horizontal="center" vertical="center"/>
    </xf>
    <xf numFmtId="176" fontId="4" fillId="0" borderId="0" xfId="0" applyNumberFormat="1" applyFont="1" applyAlignment="1">
      <alignment horizontal="center"/>
    </xf>
    <xf numFmtId="49" fontId="4" fillId="2" borderId="6" xfId="0" applyNumberFormat="1" applyFont="1" applyFill="1" applyBorder="1" applyAlignment="1">
      <alignment horizontal="left"/>
    </xf>
    <xf numFmtId="0" fontId="4" fillId="2" borderId="4" xfId="0" applyFont="1" applyFill="1" applyBorder="1" applyAlignment="1">
      <alignment horizontal="center"/>
    </xf>
    <xf numFmtId="0" fontId="4" fillId="2" borderId="5" xfId="0" applyFont="1" applyFill="1" applyBorder="1" applyAlignment="1">
      <alignment horizontal="center"/>
    </xf>
    <xf numFmtId="0" fontId="4" fillId="0" borderId="2" xfId="0" applyFont="1" applyBorder="1"/>
    <xf numFmtId="178" fontId="4" fillId="0" borderId="2" xfId="0" applyNumberFormat="1" applyFont="1" applyBorder="1"/>
    <xf numFmtId="49" fontId="0" fillId="0" borderId="0" xfId="0" applyNumberFormat="1"/>
    <xf numFmtId="49" fontId="4" fillId="0" borderId="0" xfId="0" applyNumberFormat="1" applyFont="1" applyAlignment="1">
      <alignment horizontal="center" vertical="center"/>
    </xf>
    <xf numFmtId="0" fontId="4" fillId="0" borderId="1" xfId="1" applyNumberFormat="1" applyFont="1" applyBorder="1"/>
    <xf numFmtId="49" fontId="4" fillId="0" borderId="1" xfId="0" applyNumberFormat="1" applyFont="1" applyBorder="1" applyAlignment="1">
      <alignment shrinkToFit="1"/>
    </xf>
    <xf numFmtId="178" fontId="4" fillId="0" borderId="1" xfId="0" applyNumberFormat="1" applyFont="1" applyBorder="1" applyAlignment="1">
      <alignment horizontal="center" vertical="center"/>
    </xf>
    <xf numFmtId="49" fontId="4" fillId="0" borderId="1" xfId="0" applyNumberFormat="1" applyFont="1" applyBorder="1" applyAlignment="1">
      <alignment horizontal="center" vertical="center"/>
    </xf>
    <xf numFmtId="178" fontId="4" fillId="0" borderId="1" xfId="1" applyNumberFormat="1" applyFont="1" applyBorder="1"/>
    <xf numFmtId="177" fontId="4" fillId="0" borderId="1" xfId="0" applyNumberFormat="1" applyFont="1" applyBorder="1" applyAlignment="1">
      <alignment horizontal="center" vertical="center"/>
    </xf>
    <xf numFmtId="177" fontId="4" fillId="0" borderId="0" xfId="0" applyNumberFormat="1" applyFont="1"/>
    <xf numFmtId="49" fontId="3" fillId="0" borderId="0" xfId="0" applyNumberFormat="1" applyFont="1" applyAlignment="1">
      <alignment horizontal="left" indent="1"/>
    </xf>
    <xf numFmtId="179" fontId="12" fillId="0" borderId="11" xfId="2" applyNumberFormat="1" applyFont="1" applyBorder="1" applyAlignment="1">
      <alignment horizontal="right"/>
    </xf>
    <xf numFmtId="0" fontId="11" fillId="0" borderId="0" xfId="3" applyFont="1" applyAlignment="1">
      <alignment vertical="center"/>
    </xf>
    <xf numFmtId="0" fontId="12" fillId="0" borderId="1" xfId="3" applyFont="1" applyBorder="1" applyAlignment="1">
      <alignment horizontal="center" vertical="center" shrinkToFit="1"/>
    </xf>
    <xf numFmtId="0" fontId="15" fillId="4" borderId="0" xfId="3" applyFont="1" applyFill="1" applyAlignment="1">
      <alignment vertical="center"/>
    </xf>
    <xf numFmtId="0" fontId="12" fillId="0" borderId="2" xfId="3" applyFont="1" applyBorder="1" applyAlignment="1">
      <alignment horizontal="center" vertical="center" shrinkToFit="1"/>
    </xf>
    <xf numFmtId="0" fontId="16" fillId="0" borderId="16" xfId="3" applyFont="1" applyBorder="1" applyAlignment="1">
      <alignment horizontal="center" vertical="center" wrapText="1" shrinkToFit="1"/>
    </xf>
    <xf numFmtId="0" fontId="12" fillId="0" borderId="17" xfId="3" applyFont="1" applyBorder="1" applyAlignment="1">
      <alignment horizontal="center" vertical="center" shrinkToFit="1"/>
    </xf>
    <xf numFmtId="41" fontId="17" fillId="0" borderId="18" xfId="4" applyFont="1" applyBorder="1" applyAlignment="1">
      <alignment horizontal="center" vertical="center" shrinkToFit="1"/>
    </xf>
    <xf numFmtId="41" fontId="12" fillId="0" borderId="19" xfId="4" applyFont="1" applyBorder="1" applyAlignment="1">
      <alignment horizontal="center" vertical="center" shrinkToFit="1"/>
    </xf>
    <xf numFmtId="41" fontId="18" fillId="0" borderId="17" xfId="4" applyFont="1" applyBorder="1" applyAlignment="1">
      <alignment horizontal="right" vertical="center" shrinkToFit="1"/>
    </xf>
    <xf numFmtId="41" fontId="18" fillId="0" borderId="18" xfId="4" applyFont="1" applyBorder="1" applyAlignment="1">
      <alignment horizontal="center" vertical="center" shrinkToFit="1"/>
    </xf>
    <xf numFmtId="41" fontId="18" fillId="0" borderId="18" xfId="4" applyFont="1" applyBorder="1" applyAlignment="1">
      <alignment vertical="center" shrinkToFit="1"/>
    </xf>
    <xf numFmtId="0" fontId="18" fillId="0" borderId="18" xfId="3" applyFont="1" applyBorder="1" applyAlignment="1">
      <alignment horizontal="center" vertical="center" shrinkToFit="1"/>
    </xf>
    <xf numFmtId="41" fontId="18" fillId="0" borderId="19" xfId="4" applyFont="1" applyBorder="1" applyAlignment="1">
      <alignment horizontal="center" vertical="center" shrinkToFit="1"/>
    </xf>
    <xf numFmtId="0" fontId="18" fillId="0" borderId="16" xfId="3" applyFont="1" applyBorder="1" applyAlignment="1">
      <alignment vertical="center" shrinkToFit="1"/>
    </xf>
    <xf numFmtId="0" fontId="15" fillId="0" borderId="0" xfId="3" applyFont="1" applyAlignment="1">
      <alignment vertical="center"/>
    </xf>
    <xf numFmtId="0" fontId="12" fillId="0" borderId="20" xfId="3" applyFont="1" applyBorder="1" applyAlignment="1">
      <alignment horizontal="center" vertical="center" shrinkToFit="1"/>
    </xf>
    <xf numFmtId="0" fontId="19" fillId="0" borderId="21" xfId="3" applyFont="1" applyBorder="1" applyAlignment="1">
      <alignment horizontal="center" vertical="center" wrapText="1" shrinkToFit="1"/>
    </xf>
    <xf numFmtId="0" fontId="12" fillId="0" borderId="22" xfId="3" applyFont="1" applyBorder="1" applyAlignment="1">
      <alignment horizontal="center" vertical="center" shrinkToFit="1"/>
    </xf>
    <xf numFmtId="41" fontId="12" fillId="0" borderId="23" xfId="4" applyFont="1" applyBorder="1" applyAlignment="1">
      <alignment horizontal="center" vertical="center" shrinkToFit="1"/>
    </xf>
    <xf numFmtId="41" fontId="12" fillId="0" borderId="24" xfId="4" applyFont="1" applyBorder="1" applyAlignment="1">
      <alignment horizontal="center" vertical="center" shrinkToFit="1"/>
    </xf>
    <xf numFmtId="41" fontId="18" fillId="0" borderId="22" xfId="4" applyFont="1" applyBorder="1" applyAlignment="1">
      <alignment horizontal="right" vertical="center" shrinkToFit="1"/>
    </xf>
    <xf numFmtId="41" fontId="18" fillId="0" borderId="23" xfId="4" applyFont="1" applyBorder="1" applyAlignment="1">
      <alignment horizontal="center" vertical="center" shrinkToFit="1"/>
    </xf>
    <xf numFmtId="41" fontId="18" fillId="0" borderId="23" xfId="4" applyFont="1" applyBorder="1" applyAlignment="1">
      <alignment vertical="center" shrinkToFit="1"/>
    </xf>
    <xf numFmtId="0" fontId="18" fillId="0" borderId="23" xfId="3" applyFont="1" applyBorder="1" applyAlignment="1">
      <alignment vertical="center" shrinkToFit="1"/>
    </xf>
    <xf numFmtId="41" fontId="18" fillId="0" borderId="24" xfId="4" applyFont="1" applyBorder="1" applyAlignment="1">
      <alignment horizontal="center" vertical="center" shrinkToFit="1"/>
    </xf>
    <xf numFmtId="0" fontId="18" fillId="0" borderId="21" xfId="3" applyFont="1" applyBorder="1" applyAlignment="1">
      <alignment vertical="center" shrinkToFit="1"/>
    </xf>
    <xf numFmtId="41" fontId="11" fillId="0" borderId="0" xfId="3" applyNumberFormat="1" applyFont="1" applyAlignment="1">
      <alignment vertical="center"/>
    </xf>
    <xf numFmtId="0" fontId="19" fillId="0" borderId="25" xfId="3" applyFont="1" applyBorder="1" applyAlignment="1">
      <alignment horizontal="center" vertical="center" wrapText="1" shrinkToFit="1"/>
    </xf>
    <xf numFmtId="0" fontId="12" fillId="0" borderId="26" xfId="3" applyFont="1" applyBorder="1" applyAlignment="1">
      <alignment horizontal="center" vertical="center" shrinkToFit="1"/>
    </xf>
    <xf numFmtId="41" fontId="12" fillId="0" borderId="27" xfId="4" applyFont="1" applyBorder="1" applyAlignment="1">
      <alignment horizontal="center" vertical="center" shrinkToFit="1"/>
    </xf>
    <xf numFmtId="41" fontId="12" fillId="0" borderId="28" xfId="4" applyFont="1" applyBorder="1" applyAlignment="1">
      <alignment horizontal="center" vertical="center" shrinkToFit="1"/>
    </xf>
    <xf numFmtId="41" fontId="18" fillId="0" borderId="26" xfId="4" applyFont="1" applyBorder="1" applyAlignment="1">
      <alignment horizontal="right" vertical="center" shrinkToFit="1"/>
    </xf>
    <xf numFmtId="41" fontId="18" fillId="0" borderId="27" xfId="4" applyFont="1" applyBorder="1" applyAlignment="1">
      <alignment horizontal="center" vertical="center" shrinkToFit="1"/>
    </xf>
    <xf numFmtId="41" fontId="18" fillId="0" borderId="27" xfId="4" applyFont="1" applyBorder="1" applyAlignment="1">
      <alignment vertical="center" shrinkToFit="1"/>
    </xf>
    <xf numFmtId="0" fontId="18" fillId="0" borderId="27" xfId="3" applyFont="1" applyBorder="1" applyAlignment="1">
      <alignment vertical="center" shrinkToFit="1"/>
    </xf>
    <xf numFmtId="41" fontId="18" fillId="0" borderId="28" xfId="4" applyFont="1" applyBorder="1" applyAlignment="1">
      <alignment horizontal="center" vertical="center" shrinkToFit="1"/>
    </xf>
    <xf numFmtId="0" fontId="18" fillId="0" borderId="25" xfId="3" applyFont="1" applyBorder="1" applyAlignment="1">
      <alignment vertical="center" shrinkToFit="1"/>
    </xf>
    <xf numFmtId="41" fontId="20" fillId="0" borderId="17" xfId="4" applyFont="1" applyBorder="1" applyAlignment="1">
      <alignment horizontal="right" vertical="center" shrinkToFit="1"/>
    </xf>
    <xf numFmtId="41" fontId="20" fillId="0" borderId="18" xfId="4" applyFont="1" applyBorder="1" applyAlignment="1">
      <alignment horizontal="center" vertical="center" shrinkToFit="1"/>
    </xf>
    <xf numFmtId="41" fontId="20" fillId="0" borderId="18" xfId="4" applyFont="1" applyBorder="1" applyAlignment="1">
      <alignment vertical="center" shrinkToFit="1"/>
    </xf>
    <xf numFmtId="0" fontId="20" fillId="0" borderId="18" xfId="3" applyFont="1" applyBorder="1" applyAlignment="1">
      <alignment vertical="center" shrinkToFit="1"/>
    </xf>
    <xf numFmtId="41" fontId="20" fillId="0" borderId="22" xfId="4" applyFont="1" applyBorder="1" applyAlignment="1">
      <alignment horizontal="right" vertical="center" shrinkToFit="1"/>
    </xf>
    <xf numFmtId="41" fontId="20" fillId="0" borderId="23" xfId="4" applyFont="1" applyBorder="1" applyAlignment="1">
      <alignment horizontal="center" vertical="center" shrinkToFit="1"/>
    </xf>
    <xf numFmtId="180" fontId="20" fillId="0" borderId="23" xfId="5" applyNumberFormat="1" applyFont="1" applyBorder="1" applyAlignment="1">
      <alignment vertical="center" shrinkToFit="1"/>
    </xf>
    <xf numFmtId="180" fontId="20" fillId="0" borderId="23" xfId="4" applyNumberFormat="1" applyFont="1" applyBorder="1" applyAlignment="1">
      <alignment vertical="center" shrinkToFit="1"/>
    </xf>
    <xf numFmtId="41" fontId="20" fillId="0" borderId="23" xfId="4" applyFont="1" applyBorder="1" applyAlignment="1">
      <alignment horizontal="left" vertical="center" shrinkToFit="1"/>
    </xf>
    <xf numFmtId="0" fontId="20" fillId="0" borderId="23" xfId="3" applyFont="1" applyBorder="1" applyAlignment="1">
      <alignment vertical="center" shrinkToFit="1"/>
    </xf>
    <xf numFmtId="41" fontId="18" fillId="0" borderId="24" xfId="4" applyFont="1" applyBorder="1" applyAlignment="1">
      <alignment horizontal="left" vertical="center" shrinkToFit="1"/>
    </xf>
    <xf numFmtId="41" fontId="20" fillId="0" borderId="26" xfId="4" applyFont="1" applyBorder="1" applyAlignment="1">
      <alignment horizontal="right" vertical="center" shrinkToFit="1"/>
    </xf>
    <xf numFmtId="41" fontId="20" fillId="0" borderId="27" xfId="4" applyFont="1" applyBorder="1" applyAlignment="1">
      <alignment horizontal="center" vertical="center" shrinkToFit="1"/>
    </xf>
    <xf numFmtId="10" fontId="20" fillId="0" borderId="27" xfId="5" applyNumberFormat="1" applyFont="1" applyBorder="1" applyAlignment="1">
      <alignment vertical="center" shrinkToFit="1"/>
    </xf>
    <xf numFmtId="10" fontId="20" fillId="0" borderId="27" xfId="4" applyNumberFormat="1" applyFont="1" applyBorder="1" applyAlignment="1">
      <alignment vertical="center" shrinkToFit="1"/>
    </xf>
    <xf numFmtId="0" fontId="20" fillId="0" borderId="27" xfId="3" applyFont="1" applyBorder="1" applyAlignment="1">
      <alignment vertical="center" shrinkToFit="1"/>
    </xf>
    <xf numFmtId="10" fontId="20" fillId="0" borderId="18" xfId="5" applyNumberFormat="1" applyFont="1" applyBorder="1" applyAlignment="1">
      <alignment vertical="center" shrinkToFit="1"/>
    </xf>
    <xf numFmtId="10" fontId="20" fillId="0" borderId="18" xfId="4" applyNumberFormat="1" applyFont="1" applyBorder="1" applyAlignment="1">
      <alignment vertical="center" shrinkToFit="1"/>
    </xf>
    <xf numFmtId="41" fontId="20" fillId="0" borderId="29" xfId="4" applyFont="1" applyBorder="1" applyAlignment="1">
      <alignment horizontal="center" vertical="center" shrinkToFit="1"/>
    </xf>
    <xf numFmtId="10" fontId="20" fillId="5" borderId="29" xfId="5" applyNumberFormat="1" applyFont="1" applyFill="1" applyBorder="1" applyAlignment="1">
      <alignment vertical="center" shrinkToFit="1"/>
    </xf>
    <xf numFmtId="0" fontId="20" fillId="0" borderId="23" xfId="3" applyFont="1" applyBorder="1" applyAlignment="1">
      <alignment horizontal="right" vertical="center" shrinkToFit="1"/>
    </xf>
    <xf numFmtId="10" fontId="20" fillId="0" borderId="23" xfId="4" applyNumberFormat="1" applyFont="1" applyBorder="1" applyAlignment="1">
      <alignment vertical="center" shrinkToFit="1"/>
    </xf>
    <xf numFmtId="181" fontId="20" fillId="5" borderId="29" xfId="5" applyNumberFormat="1" applyFont="1" applyFill="1" applyBorder="1" applyAlignment="1">
      <alignment vertical="center" shrinkToFit="1"/>
    </xf>
    <xf numFmtId="180" fontId="20" fillId="5" borderId="29" xfId="5" applyNumberFormat="1" applyFont="1" applyFill="1" applyBorder="1" applyAlignment="1">
      <alignment vertical="center" shrinkToFit="1"/>
    </xf>
    <xf numFmtId="10" fontId="20" fillId="0" borderId="23" xfId="5" applyNumberFormat="1" applyFont="1" applyBorder="1" applyAlignment="1">
      <alignment vertical="center" shrinkToFit="1"/>
    </xf>
    <xf numFmtId="41" fontId="19" fillId="0" borderId="23" xfId="4" applyFont="1" applyBorder="1" applyAlignment="1">
      <alignment horizontal="center" vertical="center" shrinkToFit="1"/>
    </xf>
    <xf numFmtId="41" fontId="20" fillId="0" borderId="23" xfId="4" applyFont="1" applyBorder="1" applyAlignment="1">
      <alignment horizontal="right" vertical="center" shrinkToFit="1"/>
    </xf>
    <xf numFmtId="182" fontId="21" fillId="0" borderId="21" xfId="3" applyNumberFormat="1" applyFont="1" applyBorder="1" applyAlignment="1">
      <alignment vertical="center" shrinkToFit="1"/>
    </xf>
    <xf numFmtId="3" fontId="20" fillId="0" borderId="23" xfId="3" applyNumberFormat="1" applyFont="1" applyBorder="1" applyAlignment="1">
      <alignment horizontal="left" vertical="center" shrinkToFit="1"/>
    </xf>
    <xf numFmtId="176" fontId="20" fillId="0" borderId="23" xfId="4" applyNumberFormat="1" applyFont="1" applyBorder="1" applyAlignment="1">
      <alignment horizontal="center" vertical="center" shrinkToFit="1"/>
    </xf>
    <xf numFmtId="183" fontId="20" fillId="0" borderId="23" xfId="4" applyNumberFormat="1" applyFont="1" applyBorder="1" applyAlignment="1">
      <alignment horizontal="center" vertical="center" shrinkToFit="1"/>
    </xf>
    <xf numFmtId="183" fontId="20" fillId="0" borderId="24" xfId="4" applyNumberFormat="1" applyFont="1" applyBorder="1" applyAlignment="1">
      <alignment horizontal="center" vertical="center" shrinkToFit="1"/>
    </xf>
    <xf numFmtId="182" fontId="22" fillId="0" borderId="21" xfId="3" applyNumberFormat="1" applyFont="1" applyBorder="1" applyAlignment="1">
      <alignment vertical="center" shrinkToFit="1"/>
    </xf>
    <xf numFmtId="181" fontId="20" fillId="0" borderId="23" xfId="5" applyNumberFormat="1" applyFont="1" applyBorder="1" applyAlignment="1">
      <alignment vertical="center" shrinkToFit="1"/>
    </xf>
    <xf numFmtId="181" fontId="20" fillId="0" borderId="23" xfId="4" applyNumberFormat="1" applyFont="1" applyBorder="1" applyAlignment="1">
      <alignment vertical="center" shrinkToFit="1"/>
    </xf>
    <xf numFmtId="0" fontId="22" fillId="0" borderId="21" xfId="3" applyFont="1" applyBorder="1" applyAlignment="1">
      <alignment horizontal="right" vertical="center" shrinkToFit="1"/>
    </xf>
    <xf numFmtId="0" fontId="12" fillId="0" borderId="12" xfId="3" applyFont="1" applyBorder="1" applyAlignment="1">
      <alignment horizontal="center" vertical="center" shrinkToFit="1"/>
    </xf>
    <xf numFmtId="0" fontId="20" fillId="0" borderId="27" xfId="3" applyFont="1" applyBorder="1" applyAlignment="1">
      <alignment horizontal="right" vertical="center" shrinkToFit="1"/>
    </xf>
    <xf numFmtId="0" fontId="23" fillId="0" borderId="3" xfId="3" applyFont="1" applyBorder="1" applyAlignment="1">
      <alignment horizontal="center" vertical="center" shrinkToFit="1"/>
    </xf>
    <xf numFmtId="0" fontId="12" fillId="0" borderId="13" xfId="3" applyFont="1" applyBorder="1" applyAlignment="1">
      <alignment horizontal="center" vertical="center" shrinkToFit="1"/>
    </xf>
    <xf numFmtId="41" fontId="12" fillId="0" borderId="15" xfId="4" applyFont="1" applyBorder="1" applyAlignment="1">
      <alignment horizontal="center" vertical="center" shrinkToFit="1"/>
    </xf>
    <xf numFmtId="41" fontId="12" fillId="0" borderId="14" xfId="4" applyFont="1" applyBorder="1" applyAlignment="1">
      <alignment horizontal="center" vertical="center" shrinkToFit="1"/>
    </xf>
    <xf numFmtId="41" fontId="20" fillId="0" borderId="13" xfId="4" applyFont="1" applyBorder="1" applyAlignment="1">
      <alignment horizontal="right" vertical="center" shrinkToFit="1"/>
    </xf>
    <xf numFmtId="41" fontId="20" fillId="0" borderId="15" xfId="4" applyFont="1" applyBorder="1" applyAlignment="1">
      <alignment horizontal="center" vertical="center" shrinkToFit="1"/>
    </xf>
    <xf numFmtId="10" fontId="20" fillId="0" borderId="15" xfId="5" applyNumberFormat="1" applyFont="1" applyBorder="1" applyAlignment="1">
      <alignment vertical="center" shrinkToFit="1"/>
    </xf>
    <xf numFmtId="10" fontId="20" fillId="0" borderId="15" xfId="4" applyNumberFormat="1" applyFont="1" applyBorder="1" applyAlignment="1">
      <alignment vertical="center" shrinkToFit="1"/>
    </xf>
    <xf numFmtId="0" fontId="20" fillId="0" borderId="15" xfId="3" applyFont="1" applyBorder="1" applyAlignment="1">
      <alignment horizontal="right" vertical="center" shrinkToFit="1"/>
    </xf>
    <xf numFmtId="41" fontId="18" fillId="0" borderId="14" xfId="4" applyFont="1" applyBorder="1" applyAlignment="1">
      <alignment horizontal="center" vertical="center" shrinkToFit="1"/>
    </xf>
    <xf numFmtId="0" fontId="18" fillId="0" borderId="1" xfId="3" applyFont="1" applyBorder="1" applyAlignment="1">
      <alignment vertical="center" shrinkToFit="1"/>
    </xf>
    <xf numFmtId="41" fontId="20" fillId="0" borderId="15" xfId="4" applyFont="1" applyBorder="1" applyAlignment="1">
      <alignment horizontal="left" vertical="center" shrinkToFit="1"/>
    </xf>
    <xf numFmtId="41" fontId="18" fillId="0" borderId="14" xfId="4" applyFont="1" applyBorder="1" applyAlignment="1">
      <alignment horizontal="left" vertical="center" shrinkToFit="1"/>
    </xf>
    <xf numFmtId="41" fontId="20" fillId="0" borderId="15" xfId="4" applyFont="1" applyBorder="1" applyAlignment="1">
      <alignment horizontal="left" vertical="center"/>
    </xf>
    <xf numFmtId="0" fontId="20" fillId="0" borderId="15" xfId="3" applyFont="1" applyBorder="1" applyAlignment="1">
      <alignment vertical="center"/>
    </xf>
    <xf numFmtId="184" fontId="21" fillId="0" borderId="1" xfId="3" applyNumberFormat="1" applyFont="1" applyBorder="1" applyAlignment="1">
      <alignment vertical="center" shrinkToFit="1"/>
    </xf>
    <xf numFmtId="0" fontId="12" fillId="4" borderId="13" xfId="3" applyFont="1" applyFill="1" applyBorder="1" applyAlignment="1">
      <alignment horizontal="center" vertical="center" shrinkToFit="1"/>
    </xf>
    <xf numFmtId="0" fontId="11" fillId="4" borderId="0" xfId="3" applyFont="1" applyFill="1" applyAlignment="1">
      <alignment vertical="center"/>
    </xf>
    <xf numFmtId="0" fontId="20" fillId="0" borderId="15" xfId="3" applyFont="1" applyBorder="1" applyAlignment="1">
      <alignment vertical="center" shrinkToFit="1"/>
    </xf>
    <xf numFmtId="9" fontId="20" fillId="0" borderId="15" xfId="5" applyNumberFormat="1" applyFont="1" applyBorder="1" applyAlignment="1">
      <alignment vertical="center" shrinkToFit="1"/>
    </xf>
    <xf numFmtId="9" fontId="20" fillId="0" borderId="15" xfId="4" applyNumberFormat="1" applyFont="1" applyBorder="1" applyAlignment="1">
      <alignment vertical="center" shrinkToFit="1"/>
    </xf>
    <xf numFmtId="41" fontId="17" fillId="0" borderId="15" xfId="4" applyFont="1" applyBorder="1" applyAlignment="1">
      <alignment horizontal="center" vertical="center" shrinkToFit="1"/>
    </xf>
    <xf numFmtId="41" fontId="20" fillId="0" borderId="15" xfId="4" applyFont="1" applyBorder="1" applyAlignment="1">
      <alignment vertical="center" shrinkToFit="1"/>
    </xf>
    <xf numFmtId="41" fontId="19" fillId="0" borderId="15" xfId="4" applyFont="1" applyBorder="1" applyAlignment="1">
      <alignment horizontal="center" vertical="center" shrinkToFit="1"/>
    </xf>
    <xf numFmtId="41" fontId="17" fillId="4" borderId="15" xfId="5" applyFont="1" applyFill="1" applyBorder="1" applyAlignment="1">
      <alignment horizontal="center" vertical="center" shrinkToFit="1"/>
    </xf>
    <xf numFmtId="41" fontId="23" fillId="0" borderId="15" xfId="4" applyFont="1" applyBorder="1" applyAlignment="1">
      <alignment horizontal="center" vertical="center" shrinkToFit="1"/>
    </xf>
    <xf numFmtId="41" fontId="18" fillId="0" borderId="13" xfId="4" applyFont="1" applyBorder="1" applyAlignment="1">
      <alignment horizontal="right" vertical="center" shrinkToFit="1"/>
    </xf>
    <xf numFmtId="41" fontId="18" fillId="0" borderId="15" xfId="4" applyFont="1" applyBorder="1" applyAlignment="1">
      <alignment horizontal="center" vertical="center" shrinkToFit="1"/>
    </xf>
    <xf numFmtId="41" fontId="18" fillId="0" borderId="15" xfId="4" applyFont="1" applyBorder="1" applyAlignment="1">
      <alignment vertical="center" shrinkToFit="1"/>
    </xf>
    <xf numFmtId="0" fontId="18" fillId="0" borderId="15" xfId="3" applyFont="1" applyBorder="1" applyAlignment="1">
      <alignment vertical="center" shrinkToFit="1"/>
    </xf>
    <xf numFmtId="41" fontId="11" fillId="0" borderId="0" xfId="1" applyFont="1" applyAlignment="1">
      <alignment vertical="center"/>
    </xf>
    <xf numFmtId="0" fontId="12" fillId="0" borderId="8" xfId="3" applyFont="1" applyBorder="1" applyAlignment="1">
      <alignment horizontal="center" vertical="center"/>
    </xf>
    <xf numFmtId="41" fontId="12" fillId="0" borderId="8" xfId="4" applyFont="1" applyBorder="1" applyAlignment="1">
      <alignment horizontal="center" vertical="center"/>
    </xf>
    <xf numFmtId="41" fontId="18" fillId="0" borderId="8" xfId="4" applyFont="1" applyBorder="1" applyAlignment="1">
      <alignment horizontal="right" vertical="center"/>
    </xf>
    <xf numFmtId="41" fontId="18" fillId="0" borderId="8" xfId="4" applyFont="1" applyBorder="1" applyAlignment="1">
      <alignment horizontal="center" vertical="center"/>
    </xf>
    <xf numFmtId="0" fontId="18" fillId="0" borderId="8" xfId="3" applyFont="1" applyBorder="1" applyAlignment="1">
      <alignment vertical="center"/>
    </xf>
    <xf numFmtId="41" fontId="12" fillId="0" borderId="0" xfId="4" applyFont="1" applyAlignment="1">
      <alignment vertical="center"/>
    </xf>
    <xf numFmtId="41" fontId="12" fillId="0" borderId="13" xfId="4" applyFont="1" applyBorder="1" applyAlignment="1">
      <alignment vertical="center"/>
    </xf>
    <xf numFmtId="41" fontId="12" fillId="0" borderId="15" xfId="4" applyFont="1" applyBorder="1" applyAlignment="1">
      <alignment vertical="center"/>
    </xf>
    <xf numFmtId="185" fontId="12" fillId="0" borderId="14" xfId="4" applyNumberFormat="1" applyFont="1" applyBorder="1" applyAlignment="1">
      <alignment vertical="center"/>
    </xf>
    <xf numFmtId="41" fontId="24" fillId="0" borderId="0" xfId="4" applyFont="1" applyAlignment="1">
      <alignment horizontal="center" vertical="center"/>
    </xf>
    <xf numFmtId="41" fontId="24" fillId="0" borderId="0" xfId="4" applyFont="1" applyAlignment="1">
      <alignment vertical="center"/>
    </xf>
    <xf numFmtId="3" fontId="4" fillId="0" borderId="0" xfId="0" applyNumberFormat="1" applyFont="1"/>
    <xf numFmtId="41" fontId="4" fillId="0" borderId="0" xfId="1" applyFont="1"/>
    <xf numFmtId="0" fontId="23" fillId="0" borderId="13" xfId="3" applyFont="1" applyBorder="1" applyAlignment="1">
      <alignment horizontal="center" vertical="center" shrinkToFit="1"/>
    </xf>
    <xf numFmtId="0" fontId="23" fillId="0" borderId="15" xfId="3" applyFont="1" applyBorder="1" applyAlignment="1">
      <alignment horizontal="center" vertical="center" shrinkToFit="1"/>
    </xf>
    <xf numFmtId="0" fontId="23" fillId="0" borderId="14" xfId="3" applyFont="1" applyBorder="1" applyAlignment="1">
      <alignment horizontal="center" vertical="center" shrinkToFit="1"/>
    </xf>
    <xf numFmtId="0" fontId="9" fillId="0" borderId="11" xfId="2" applyFont="1" applyBorder="1" applyAlignment="1"/>
    <xf numFmtId="0" fontId="11" fillId="0" borderId="11" xfId="3" applyFont="1" applyBorder="1"/>
    <xf numFmtId="179" fontId="12" fillId="0" borderId="11" xfId="2" applyNumberFormat="1" applyFont="1" applyBorder="1" applyAlignment="1">
      <alignment horizontal="right"/>
    </xf>
    <xf numFmtId="0" fontId="12" fillId="0" borderId="13" xfId="3" applyFont="1" applyBorder="1" applyAlignment="1">
      <alignment horizontal="center" vertical="center" shrinkToFit="1"/>
    </xf>
    <xf numFmtId="0" fontId="12" fillId="0" borderId="15" xfId="3" applyFont="1" applyBorder="1" applyAlignment="1">
      <alignment horizontal="center" vertical="center" shrinkToFit="1"/>
    </xf>
    <xf numFmtId="0" fontId="12" fillId="0" borderId="14" xfId="3" applyFont="1" applyBorder="1" applyAlignment="1">
      <alignment horizontal="center" vertical="center" shrinkToFit="1"/>
    </xf>
    <xf numFmtId="0" fontId="12" fillId="0" borderId="1" xfId="2" applyFont="1" applyBorder="1" applyAlignment="1">
      <alignment horizontal="center" vertical="center" wrapText="1"/>
    </xf>
    <xf numFmtId="0" fontId="12" fillId="0" borderId="1" xfId="2" applyFont="1" applyBorder="1" applyAlignment="1">
      <alignment horizontal="center" vertical="center"/>
    </xf>
    <xf numFmtId="3" fontId="20" fillId="0" borderId="23" xfId="3" applyNumberFormat="1" applyFont="1" applyBorder="1" applyAlignment="1">
      <alignment horizontal="left" vertical="center" shrinkToFit="1"/>
    </xf>
    <xf numFmtId="0" fontId="20" fillId="0" borderId="23" xfId="3" applyFont="1" applyBorder="1" applyAlignment="1">
      <alignment horizontal="left" vertical="center" shrinkToFit="1"/>
    </xf>
    <xf numFmtId="0" fontId="23" fillId="4" borderId="13" xfId="3" applyFont="1" applyFill="1" applyBorder="1" applyAlignment="1">
      <alignment horizontal="center" vertical="center" shrinkToFit="1"/>
    </xf>
    <xf numFmtId="0" fontId="23" fillId="4" borderId="15" xfId="3" applyFont="1" applyFill="1" applyBorder="1" applyAlignment="1">
      <alignment horizontal="center" vertical="center" shrinkToFit="1"/>
    </xf>
    <xf numFmtId="0" fontId="23" fillId="4" borderId="14" xfId="3" applyFont="1" applyFill="1" applyBorder="1" applyAlignment="1">
      <alignment horizontal="center" vertical="center" shrinkToFit="1"/>
    </xf>
    <xf numFmtId="0" fontId="19" fillId="0" borderId="13" xfId="3" applyFont="1" applyBorder="1" applyAlignment="1">
      <alignment horizontal="center" vertical="center" shrinkToFit="1"/>
    </xf>
    <xf numFmtId="0" fontId="19" fillId="0" borderId="15" xfId="3" applyFont="1" applyBorder="1" applyAlignment="1">
      <alignment horizontal="center" vertical="center" shrinkToFit="1"/>
    </xf>
    <xf numFmtId="0" fontId="19" fillId="0" borderId="14" xfId="3" applyFont="1" applyBorder="1" applyAlignment="1">
      <alignment horizontal="center" vertical="center" shrinkToFit="1"/>
    </xf>
    <xf numFmtId="49" fontId="4" fillId="0" borderId="13" xfId="0" applyNumberFormat="1" applyFont="1" applyBorder="1"/>
    <xf numFmtId="0" fontId="0" fillId="0" borderId="15" xfId="0" applyBorder="1"/>
    <xf numFmtId="0" fontId="0" fillId="0" borderId="14" xfId="0" applyBorder="1"/>
    <xf numFmtId="178" fontId="4" fillId="0" borderId="1" xfId="0" applyNumberFormat="1" applyFont="1" applyBorder="1" applyAlignment="1">
      <alignment horizontal="center" vertical="center"/>
    </xf>
    <xf numFmtId="49" fontId="4" fillId="0" borderId="11" xfId="0" applyNumberFormat="1" applyFont="1" applyBorder="1"/>
    <xf numFmtId="49" fontId="0" fillId="0" borderId="11" xfId="0" applyNumberFormat="1" applyBorder="1"/>
    <xf numFmtId="49" fontId="4" fillId="0" borderId="0" xfId="0" applyNumberFormat="1" applyFont="1" applyAlignment="1">
      <alignment horizontal="center" vertical="center"/>
    </xf>
    <xf numFmtId="49" fontId="4" fillId="0" borderId="1" xfId="0" applyNumberFormat="1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0" xfId="0" applyFont="1" applyAlignment="1">
      <alignment horizontal="center"/>
    </xf>
    <xf numFmtId="49" fontId="5" fillId="0" borderId="0" xfId="0" applyNumberFormat="1" applyFont="1" applyAlignment="1">
      <alignment horizontal="left" indent="1"/>
    </xf>
    <xf numFmtId="0" fontId="0" fillId="0" borderId="0" xfId="0"/>
    <xf numFmtId="176" fontId="4" fillId="0" borderId="1" xfId="0" applyNumberFormat="1" applyFont="1" applyBorder="1" applyAlignment="1">
      <alignment horizontal="center" vertical="center"/>
    </xf>
    <xf numFmtId="49" fontId="3" fillId="0" borderId="0" xfId="0" applyNumberFormat="1" applyFont="1" applyAlignment="1">
      <alignment horizontal="left" indent="1"/>
    </xf>
    <xf numFmtId="49" fontId="0" fillId="0" borderId="1" xfId="0" applyNumberForma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0" fillId="0" borderId="1" xfId="0" applyBorder="1"/>
    <xf numFmtId="178" fontId="4" fillId="0" borderId="0" xfId="0" applyNumberFormat="1" applyFont="1" applyAlignment="1">
      <alignment horizontal="center"/>
    </xf>
    <xf numFmtId="0" fontId="0" fillId="0" borderId="0" xfId="0" applyAlignment="1">
      <alignment horizontal="left" indent="1"/>
    </xf>
    <xf numFmtId="49" fontId="0" fillId="0" borderId="1" xfId="0" applyNumberFormat="1" applyBorder="1"/>
    <xf numFmtId="0" fontId="0" fillId="0" borderId="1" xfId="0" applyBorder="1" applyAlignment="1">
      <alignment horizontal="center"/>
    </xf>
    <xf numFmtId="49" fontId="4" fillId="0" borderId="0" xfId="0" applyNumberFormat="1" applyFont="1" applyAlignment="1">
      <alignment horizontal="right"/>
    </xf>
    <xf numFmtId="49" fontId="0" fillId="0" borderId="0" xfId="0" applyNumberFormat="1" applyAlignment="1">
      <alignment horizontal="right"/>
    </xf>
    <xf numFmtId="49" fontId="4" fillId="0" borderId="0" xfId="0" applyNumberFormat="1" applyFont="1" applyAlignment="1">
      <alignment horizontal="left" indent="1"/>
    </xf>
    <xf numFmtId="0" fontId="7" fillId="3" borderId="7" xfId="0" applyFont="1" applyFill="1" applyBorder="1" applyAlignment="1">
      <alignment horizontal="center" vertical="center"/>
    </xf>
    <xf numFmtId="0" fontId="7" fillId="3" borderId="8" xfId="0" applyFont="1" applyFill="1" applyBorder="1" applyAlignment="1">
      <alignment horizontal="center" vertical="center"/>
    </xf>
    <xf numFmtId="0" fontId="7" fillId="3" borderId="9" xfId="0" applyFont="1" applyFill="1" applyBorder="1" applyAlignment="1">
      <alignment horizontal="center" vertical="center"/>
    </xf>
    <xf numFmtId="0" fontId="7" fillId="3" borderId="10" xfId="0" applyFont="1" applyFill="1" applyBorder="1" applyAlignment="1">
      <alignment horizontal="center" vertical="center"/>
    </xf>
    <xf numFmtId="0" fontId="7" fillId="3" borderId="11" xfId="0" applyFont="1" applyFill="1" applyBorder="1" applyAlignment="1">
      <alignment horizontal="center" vertical="center"/>
    </xf>
    <xf numFmtId="0" fontId="7" fillId="3" borderId="12" xfId="0" applyFont="1" applyFill="1" applyBorder="1" applyAlignment="1">
      <alignment horizontal="center" vertical="center"/>
    </xf>
    <xf numFmtId="0" fontId="6" fillId="3" borderId="7" xfId="0" applyFont="1" applyFill="1" applyBorder="1" applyAlignment="1">
      <alignment horizontal="center" vertical="center"/>
    </xf>
    <xf numFmtId="0" fontId="6" fillId="3" borderId="8" xfId="0" applyFont="1" applyFill="1" applyBorder="1" applyAlignment="1">
      <alignment horizontal="center" vertical="center"/>
    </xf>
    <xf numFmtId="0" fontId="6" fillId="3" borderId="9" xfId="0" applyFont="1" applyFill="1" applyBorder="1" applyAlignment="1">
      <alignment horizontal="center" vertical="center"/>
    </xf>
    <xf numFmtId="0" fontId="6" fillId="3" borderId="10" xfId="0" applyFont="1" applyFill="1" applyBorder="1" applyAlignment="1">
      <alignment horizontal="center" vertical="center"/>
    </xf>
    <xf numFmtId="0" fontId="6" fillId="3" borderId="11" xfId="0" applyFont="1" applyFill="1" applyBorder="1" applyAlignment="1">
      <alignment horizontal="center" vertical="center"/>
    </xf>
    <xf numFmtId="0" fontId="6" fillId="3" borderId="12" xfId="0" applyFont="1" applyFill="1" applyBorder="1" applyAlignment="1">
      <alignment horizontal="center" vertical="center"/>
    </xf>
    <xf numFmtId="49" fontId="4" fillId="0" borderId="0" xfId="0" applyNumberFormat="1" applyFont="1" applyFill="1"/>
    <xf numFmtId="49" fontId="4" fillId="0" borderId="1" xfId="0" applyNumberFormat="1" applyFont="1" applyFill="1" applyBorder="1"/>
    <xf numFmtId="0" fontId="4" fillId="0" borderId="1" xfId="0" applyFont="1" applyFill="1" applyBorder="1" applyAlignment="1">
      <alignment horizontal="center"/>
    </xf>
    <xf numFmtId="0" fontId="4" fillId="0" borderId="1" xfId="0" applyFont="1" applyFill="1" applyBorder="1"/>
    <xf numFmtId="178" fontId="4" fillId="0" borderId="1" xfId="0" applyNumberFormat="1" applyFont="1" applyFill="1" applyBorder="1"/>
    <xf numFmtId="178" fontId="4" fillId="0" borderId="1" xfId="1" applyNumberFormat="1" applyFont="1" applyFill="1" applyBorder="1"/>
    <xf numFmtId="0" fontId="4" fillId="0" borderId="0" xfId="0" applyFont="1" applyFill="1"/>
    <xf numFmtId="178" fontId="4" fillId="0" borderId="0" xfId="0" applyNumberFormat="1" applyFont="1" applyFill="1"/>
  </cellXfs>
  <cellStyles count="6">
    <cellStyle name="쉼표 [0]" xfId="1" builtinId="6"/>
    <cellStyle name="쉼표 [0] 2" xfId="4" xr:uid="{E7F70E36-D05D-46ED-BC7D-38CDE8B816BE}"/>
    <cellStyle name="쉼표 [0] 2 2" xfId="5" xr:uid="{0AA654FC-8287-4CFD-ACA7-D20B2CDDB8FB}"/>
    <cellStyle name="표준" xfId="0" builtinId="0"/>
    <cellStyle name="표준_서울월천 초등 전기-1층 내역서" xfId="2" xr:uid="{31584C2B-6437-4852-9C32-6EA40E574D15}"/>
    <cellStyle name="표준_한국국제협력단원가계산(2005.11.21최종)" xfId="3" xr:uid="{12171532-41A6-4699-B30E-29724EADDECD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externalLink" Target="externalLinks/externalLink4.xml"/><Relationship Id="rId18" Type="http://schemas.openxmlformats.org/officeDocument/2006/relationships/theme" Target="theme/theme1.xml"/><Relationship Id="rId3" Type="http://schemas.openxmlformats.org/officeDocument/2006/relationships/worksheet" Target="worksheets/sheet3.xml"/><Relationship Id="rId21" Type="http://schemas.openxmlformats.org/officeDocument/2006/relationships/calcChain" Target="calcChain.xml"/><Relationship Id="rId7" Type="http://schemas.openxmlformats.org/officeDocument/2006/relationships/worksheet" Target="worksheets/sheet7.xml"/><Relationship Id="rId12" Type="http://schemas.openxmlformats.org/officeDocument/2006/relationships/externalLink" Target="externalLinks/externalLink3.xml"/><Relationship Id="rId17" Type="http://schemas.openxmlformats.org/officeDocument/2006/relationships/externalLink" Target="externalLinks/externalLink8.xml"/><Relationship Id="rId2" Type="http://schemas.openxmlformats.org/officeDocument/2006/relationships/worksheet" Target="worksheets/sheet2.xml"/><Relationship Id="rId16" Type="http://schemas.openxmlformats.org/officeDocument/2006/relationships/externalLink" Target="externalLinks/externalLink7.xml"/><Relationship Id="rId20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externalLink" Target="externalLinks/externalLink2.xml"/><Relationship Id="rId5" Type="http://schemas.openxmlformats.org/officeDocument/2006/relationships/worksheet" Target="worksheets/sheet5.xml"/><Relationship Id="rId15" Type="http://schemas.openxmlformats.org/officeDocument/2006/relationships/externalLink" Target="externalLinks/externalLink6.xml"/><Relationship Id="rId10" Type="http://schemas.openxmlformats.org/officeDocument/2006/relationships/externalLink" Target="externalLinks/externalLink1.xml"/><Relationship Id="rId19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externalLink" Target="externalLinks/externalLink5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419100</xdr:colOff>
      <xdr:row>14</xdr:row>
      <xdr:rowOff>85725</xdr:rowOff>
    </xdr:from>
    <xdr:to>
      <xdr:col>13</xdr:col>
      <xdr:colOff>400050</xdr:colOff>
      <xdr:row>30</xdr:row>
      <xdr:rowOff>28575</xdr:rowOff>
    </xdr:to>
    <xdr:pic>
      <xdr:nvPicPr>
        <xdr:cNvPr id="9226" name="Picture 10">
          <a:extLst>
            <a:ext uri="{FF2B5EF4-FFF2-40B4-BE49-F238E27FC236}">
              <a16:creationId xmlns:a16="http://schemas.microsoft.com/office/drawing/2014/main" id="{351D3746-F676-4F53-BE44-968BE405E89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991725" y="2514600"/>
          <a:ext cx="5286375" cy="2724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0864;&#51333;&#47928;\C\&#49444;&#44228;\&#49328;&#52636;&#44592;&#52488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http:\oa.hq.army.mil:9090\&#46020;&#49884;project\&#44204;&#51201;&#49436;\&#51228;&#51452;&#46300;&#47548;&#49884;&#54000;-sample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http:\oa.hq.army.mil:9090\Project-&#45236;&#50669;&#49436;\2004&#45380;\0.&#45800;&#44032;&#49328;&#52636;&#51088;&#47308;\&#44256;&#52384;&#45800;&#44032;(2004)\2004&#49444;&#44228;&#45800;&#44032;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&#48149;&#49457;&#50857;\&#51076;&#49884;&#48169;\&#50857;&#50669;&#48708;\&#44053;&#50896;&#48176;&#54980;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I:\&#48708;&#46160;&#47532;&#45236;&#50669;\&#46041;&#49457;&#44204;&#51201;(&#49468;&#52628;&#47532;&#49324;&#54980;)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http:\oa.hq.army.mil:9090\2004&#45380;&#46020;&#49324;&#50629;\&#49892;&#49884;&#49444;&#44228;&#50857;&#50669;\&#46041;&#51060;&#47732;2003&#45380;&#49324;&#50629;\&#45224;&#44257;&#47532;&#49888;&#52492;&#51652;&#51077;&#47196;&#54252;&#51109;(&#52628;&#44221;)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http:\oa.hq.army.mil:9090\Project-&#45236;&#50669;&#49436;\2004&#45380;\0.&#45800;&#44032;&#49328;&#52636;&#51088;&#47308;\&#44256;&#52384;&#45800;&#44032;(2004)\&#49444;&#44228;&#45800;&#44032;\2003&#45380;\99&#49444;&#44228;&#44592;&#51456;&#45800;&#44032;.xls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http:\oa.hq.army.mil:9090\WINDOWS\TEMP\_hztmp_\&#44032;&#51256;&#44032;&#49800;\&#12615;&#12615;&#51648;&#44396;%20&#46020;&#49884;&#44060;&#48156;&#49324;&#50629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VXXXXX"/>
      <sheetName val="일반자재단가"/>
      <sheetName val="노임단가"/>
      <sheetName val="중기가격"/>
      <sheetName val="중기산출"/>
      <sheetName val="중기일위대가"/>
      <sheetName val="초기"/>
      <sheetName val="일위대가표"/>
      <sheetName val="토공"/>
      <sheetName val="구조물공"/>
      <sheetName val="관공"/>
      <sheetName val="포장공"/>
      <sheetName val="부대공"/>
      <sheetName val="자재대"/>
      <sheetName val="정부노임단가"/>
    </sheetNames>
    <sheetDataSet>
      <sheetData sheetId="0" refreshError="1"/>
      <sheetData sheetId="1"/>
      <sheetData sheetId="2"/>
      <sheetData sheetId="3"/>
      <sheetData sheetId="4"/>
      <sheetData sheetId="5" refreshError="1">
        <row r="136">
          <cell r="I136">
            <v>9905</v>
          </cell>
          <cell r="J136">
            <v>11055</v>
          </cell>
          <cell r="K136">
            <v>4967</v>
          </cell>
        </row>
      </sheetData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토목공사비"/>
      <sheetName val="개발계획수립"/>
      <sheetName val="도시관리계획"/>
      <sheetName val="환경영향평가"/>
      <sheetName val="교통영향평가"/>
      <sheetName val="재해영향평가-1"/>
      <sheetName val="재해영향평가-2"/>
      <sheetName val="토목기본"/>
      <sheetName val="조경기본"/>
      <sheetName val="실시계획인가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인쇄MACRO"/>
      <sheetName val="표지"/>
      <sheetName val="적용근거"/>
      <sheetName val="목차"/>
      <sheetName val="예측단가간지"/>
      <sheetName val="3.예측단가"/>
      <sheetName val="4.예측재료비"/>
      <sheetName val="실측단가간지"/>
      <sheetName val="5.실측단가"/>
      <sheetName val="6.실측재료비"/>
      <sheetName val="정거장단가간지"/>
      <sheetName val="7.정거장단가"/>
      <sheetName val="용지단가간지"/>
      <sheetName val="8.용지측량단가"/>
      <sheetName val="(9)용지측량기본공인"/>
      <sheetName val="10.도면작성및용지산출기준"/>
      <sheetName val="지반조사간지"/>
      <sheetName val="11.보오링 (2)"/>
      <sheetName val="12.보오링"/>
      <sheetName val="(13)표준심도산정"/>
      <sheetName val="(14)표준심도산정 (2)"/>
      <sheetName val="(15)표준심도산정 (3)"/>
      <sheetName val="16.폐공되메우기"/>
      <sheetName val="17.폐공되메우기(2)"/>
      <sheetName val="18.공내수압탄성자연"/>
      <sheetName val="19.지표지질조사"/>
      <sheetName val="20.물성역학시험"/>
      <sheetName val="21.현장시험"/>
      <sheetName val="22.암석시험"/>
      <sheetName val="인건비.재료비단가표지"/>
      <sheetName val="1.인건비"/>
      <sheetName val="2.재료비"/>
      <sheetName val="기타간지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상세"/>
      <sheetName val="인건비"/>
      <sheetName val="라.공사비"/>
      <sheetName val="예측단가간지"/>
    </sheetNames>
    <sheetDataSet>
      <sheetData sheetId="0" refreshError="1">
        <row r="23">
          <cell r="G23">
            <v>153805</v>
          </cell>
        </row>
        <row r="24">
          <cell r="G24">
            <v>111484</v>
          </cell>
        </row>
        <row r="25">
          <cell r="G25">
            <v>90147</v>
          </cell>
        </row>
        <row r="26">
          <cell r="G26">
            <v>63872</v>
          </cell>
        </row>
        <row r="27">
          <cell r="G27">
            <v>55263</v>
          </cell>
        </row>
      </sheetData>
      <sheetData sheetId="1"/>
      <sheetData sheetId="2"/>
      <sheetData sheetId="3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표지"/>
      <sheetName val="내역서"/>
    </sheetNames>
    <sheetDataSet>
      <sheetData sheetId="0" refreshError="1"/>
      <sheetData sheetId="1" refreshError="1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원가계산서"/>
      <sheetName val="설계표지"/>
      <sheetName val="결재표지"/>
      <sheetName val="설계설명서"/>
      <sheetName val="예산총괄표"/>
      <sheetName val="설계내역서"/>
      <sheetName val="제경비계산서"/>
      <sheetName val="총괄자재집계표"/>
      <sheetName val="수량산출내역"/>
      <sheetName val="맨홀부분"/>
      <sheetName val="토적계산"/>
      <sheetName val="절토"/>
      <sheetName val="되메우기"/>
      <sheetName val="사토운반"/>
      <sheetName val="석축쌓기"/>
      <sheetName val="콘크리트타설"/>
      <sheetName val="합판거푸집(석축6회)"/>
      <sheetName val="콘크리트포장"/>
      <sheetName val="합판거푸집"/>
      <sheetName val="보조기층포설,다짐"/>
      <sheetName val="보조기층운반"/>
      <sheetName val="가드레일설치"/>
      <sheetName val="앵커볼트설치"/>
      <sheetName val="콘크리트포장절단"/>
      <sheetName val="중기운반"/>
      <sheetName val="뒷채움조약돌운반"/>
      <sheetName val="자재단가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표지"/>
      <sheetName val="Sheet1"/>
      <sheetName val="인건비.재료비단가표지"/>
      <sheetName val="환율노임"/>
      <sheetName val="실측단가"/>
      <sheetName val="재료비"/>
      <sheetName val="예측단가간지"/>
      <sheetName val="예측단가"/>
      <sheetName val="예측재료비"/>
      <sheetName val="실측단가간지"/>
      <sheetName val="실측재료비"/>
      <sheetName val="정거장단가간지"/>
      <sheetName val="정거장단가"/>
      <sheetName val="용지단가간지"/>
      <sheetName val="용지측량단가"/>
      <sheetName val="용미말뚝박기"/>
      <sheetName val="지반조사간지"/>
      <sheetName val="보오링"/>
      <sheetName val="자연시료"/>
      <sheetName val="실내시험"/>
      <sheetName val="기타간지"/>
      <sheetName val="공통 재료비 단가"/>
      <sheetName val="용지말뚝박기_도면작성비"/>
      <sheetName val="VXXXXX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PUT DATA"/>
      <sheetName val="사업개요"/>
      <sheetName val="내용별 기술자 투입인원"/>
      <sheetName val="투입인원"/>
      <sheetName val="현장조사"/>
      <sheetName val="내역서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9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F502A99-EDE4-4E34-96AA-BB9F9A10F2B8}">
  <dimension ref="A1:T46"/>
  <sheetViews>
    <sheetView tabSelected="1" view="pageBreakPreview" workbookViewId="0">
      <pane xSplit="3" ySplit="2" topLeftCell="D3" activePane="bottomRight" state="frozen"/>
      <selection activeCell="G57" activeCellId="1" sqref="N8:S13 G57"/>
      <selection pane="topRight" activeCell="G57" activeCellId="1" sqref="N8:S13 G57"/>
      <selection pane="bottomLeft" activeCell="G57" activeCellId="1" sqref="N8:S13 G57"/>
      <selection pane="bottomRight" activeCell="E36" sqref="E36"/>
    </sheetView>
  </sheetViews>
  <sheetFormatPr defaultRowHeight="13.5"/>
  <cols>
    <col min="1" max="2" width="3.77734375" style="45" customWidth="1"/>
    <col min="3" max="3" width="25.88671875" style="45" customWidth="1"/>
    <col min="4" max="4" width="2.77734375" style="45" customWidth="1"/>
    <col min="5" max="5" width="15.77734375" style="45" customWidth="1"/>
    <col min="6" max="6" width="2.77734375" style="45" customWidth="1"/>
    <col min="7" max="7" width="22.77734375" style="45" customWidth="1"/>
    <col min="8" max="8" width="3.109375" style="45" customWidth="1"/>
    <col min="9" max="9" width="6.77734375" style="45" customWidth="1"/>
    <col min="10" max="10" width="1.44140625" style="45" customWidth="1"/>
    <col min="11" max="11" width="6.77734375" style="45" customWidth="1"/>
    <col min="12" max="13" width="3.109375" style="45" customWidth="1"/>
    <col min="14" max="16" width="1.6640625" style="45" customWidth="1"/>
    <col min="17" max="17" width="16.44140625" style="45" customWidth="1"/>
    <col min="18" max="18" width="8.88671875" style="45"/>
    <col min="19" max="19" width="17.21875" style="45" bestFit="1" customWidth="1"/>
    <col min="20" max="16384" width="8.88671875" style="45"/>
  </cols>
  <sheetData>
    <row r="1" spans="1:20" ht="16.5" customHeight="1">
      <c r="A1" s="167" t="s">
        <v>1733</v>
      </c>
      <c r="B1" s="167"/>
      <c r="C1" s="168" t="s">
        <v>1801</v>
      </c>
      <c r="D1" s="168"/>
      <c r="E1" s="168"/>
      <c r="F1" s="168"/>
      <c r="G1" s="168"/>
      <c r="H1" s="44"/>
      <c r="I1" s="169" t="str">
        <f>"금 액 : "&amp;NUMBERSTRING(E35,1)&amp;" 원정 ("&amp;DOLLAR(E35,0)&amp;")"</f>
        <v>금 액 : 영 원정 (₩0)</v>
      </c>
      <c r="J1" s="169"/>
      <c r="K1" s="169"/>
      <c r="L1" s="169"/>
      <c r="M1" s="169"/>
      <c r="N1" s="169"/>
      <c r="O1" s="169"/>
      <c r="P1" s="169"/>
      <c r="Q1" s="169"/>
    </row>
    <row r="2" spans="1:20" ht="21" customHeight="1">
      <c r="A2" s="170" t="s">
        <v>1734</v>
      </c>
      <c r="B2" s="171"/>
      <c r="C2" s="172"/>
      <c r="D2" s="170" t="s">
        <v>1735</v>
      </c>
      <c r="E2" s="171"/>
      <c r="F2" s="172"/>
      <c r="G2" s="170" t="s">
        <v>1736</v>
      </c>
      <c r="H2" s="171"/>
      <c r="I2" s="171"/>
      <c r="J2" s="171"/>
      <c r="K2" s="171"/>
      <c r="L2" s="171"/>
      <c r="M2" s="171"/>
      <c r="N2" s="171"/>
      <c r="O2" s="171"/>
      <c r="P2" s="172"/>
      <c r="Q2" s="46" t="s">
        <v>1737</v>
      </c>
      <c r="R2" s="47" t="s">
        <v>1738</v>
      </c>
    </row>
    <row r="3" spans="1:20" ht="15.6" customHeight="1">
      <c r="A3" s="48"/>
      <c r="B3" s="173" t="s">
        <v>1739</v>
      </c>
      <c r="C3" s="49" t="s">
        <v>1740</v>
      </c>
      <c r="D3" s="50"/>
      <c r="E3" s="51">
        <f>총괄표!I29</f>
        <v>0</v>
      </c>
      <c r="F3" s="52"/>
      <c r="G3" s="53"/>
      <c r="H3" s="54"/>
      <c r="I3" s="55"/>
      <c r="J3" s="55"/>
      <c r="K3" s="55"/>
      <c r="L3" s="54"/>
      <c r="M3" s="54"/>
      <c r="N3" s="54"/>
      <c r="O3" s="56"/>
      <c r="P3" s="57"/>
      <c r="Q3" s="58"/>
      <c r="R3" s="59" t="s">
        <v>1741</v>
      </c>
    </row>
    <row r="4" spans="1:20" ht="15.6" customHeight="1">
      <c r="A4" s="60"/>
      <c r="B4" s="174"/>
      <c r="C4" s="61" t="s">
        <v>1742</v>
      </c>
      <c r="D4" s="62"/>
      <c r="E4" s="63"/>
      <c r="F4" s="64"/>
      <c r="G4" s="65"/>
      <c r="H4" s="66"/>
      <c r="I4" s="67"/>
      <c r="J4" s="67"/>
      <c r="K4" s="67"/>
      <c r="L4" s="66"/>
      <c r="M4" s="66"/>
      <c r="N4" s="66"/>
      <c r="O4" s="68"/>
      <c r="P4" s="69"/>
      <c r="Q4" s="70"/>
    </row>
    <row r="5" spans="1:20" ht="15.6" customHeight="1">
      <c r="A5" s="60"/>
      <c r="B5" s="174"/>
      <c r="C5" s="61" t="s">
        <v>1743</v>
      </c>
      <c r="D5" s="62"/>
      <c r="E5" s="63">
        <v>0</v>
      </c>
      <c r="F5" s="64"/>
      <c r="G5" s="65"/>
      <c r="H5" s="66"/>
      <c r="I5" s="67"/>
      <c r="J5" s="67"/>
      <c r="K5" s="67"/>
      <c r="L5" s="66"/>
      <c r="M5" s="66"/>
      <c r="N5" s="66"/>
      <c r="O5" s="68"/>
      <c r="P5" s="69"/>
      <c r="Q5" s="70"/>
      <c r="S5" s="71">
        <f>E3+E7+E10</f>
        <v>0</v>
      </c>
      <c r="T5" s="45" t="s">
        <v>1744</v>
      </c>
    </row>
    <row r="6" spans="1:20" ht="15.6" customHeight="1">
      <c r="A6" s="60" t="s">
        <v>1745</v>
      </c>
      <c r="B6" s="174"/>
      <c r="C6" s="72" t="s">
        <v>1746</v>
      </c>
      <c r="D6" s="73"/>
      <c r="E6" s="74">
        <f>E3+E4+E5</f>
        <v>0</v>
      </c>
      <c r="F6" s="75"/>
      <c r="G6" s="76"/>
      <c r="H6" s="77"/>
      <c r="I6" s="78"/>
      <c r="J6" s="78"/>
      <c r="K6" s="78"/>
      <c r="L6" s="77"/>
      <c r="M6" s="77"/>
      <c r="N6" s="77"/>
      <c r="O6" s="79"/>
      <c r="P6" s="80"/>
      <c r="Q6" s="81"/>
      <c r="S6" s="71">
        <f>E3+E7+E31</f>
        <v>0</v>
      </c>
      <c r="T6" s="45" t="s">
        <v>1747</v>
      </c>
    </row>
    <row r="7" spans="1:20" ht="15.6" customHeight="1">
      <c r="A7" s="60"/>
      <c r="B7" s="173" t="s">
        <v>1748</v>
      </c>
      <c r="C7" s="49" t="s">
        <v>1749</v>
      </c>
      <c r="D7" s="50"/>
      <c r="E7" s="51">
        <f>총괄표!L29</f>
        <v>0</v>
      </c>
      <c r="F7" s="52"/>
      <c r="G7" s="82"/>
      <c r="H7" s="83"/>
      <c r="I7" s="84"/>
      <c r="J7" s="84"/>
      <c r="K7" s="84"/>
      <c r="L7" s="83"/>
      <c r="M7" s="83"/>
      <c r="N7" s="83"/>
      <c r="O7" s="85"/>
      <c r="P7" s="57"/>
      <c r="Q7" s="58"/>
      <c r="S7" s="71">
        <f>E24</f>
        <v>0</v>
      </c>
      <c r="T7" s="45" t="s">
        <v>1750</v>
      </c>
    </row>
    <row r="8" spans="1:20" ht="15.6" customHeight="1">
      <c r="A8" s="60"/>
      <c r="B8" s="174"/>
      <c r="C8" s="61" t="s">
        <v>1751</v>
      </c>
      <c r="D8" s="62"/>
      <c r="E8" s="63">
        <f>TRUNC(E7*I8)</f>
        <v>0</v>
      </c>
      <c r="F8" s="64"/>
      <c r="G8" s="86" t="s">
        <v>1752</v>
      </c>
      <c r="H8" s="87" t="s">
        <v>1753</v>
      </c>
      <c r="I8" s="88">
        <v>0.126</v>
      </c>
      <c r="J8" s="89"/>
      <c r="K8" s="89"/>
      <c r="L8" s="90"/>
      <c r="M8" s="90"/>
      <c r="N8" s="90"/>
      <c r="O8" s="91"/>
      <c r="P8" s="92"/>
      <c r="Q8" s="70"/>
      <c r="S8" s="71">
        <f>E29+E31</f>
        <v>0</v>
      </c>
      <c r="T8" s="45" t="s">
        <v>1754</v>
      </c>
    </row>
    <row r="9" spans="1:20" ht="15.6" customHeight="1">
      <c r="A9" s="60" t="s">
        <v>1755</v>
      </c>
      <c r="B9" s="174"/>
      <c r="C9" s="72" t="s">
        <v>1746</v>
      </c>
      <c r="D9" s="73"/>
      <c r="E9" s="74">
        <f>SUM(E7:E8)</f>
        <v>0</v>
      </c>
      <c r="F9" s="75"/>
      <c r="G9" s="93"/>
      <c r="H9" s="94"/>
      <c r="I9" s="95"/>
      <c r="J9" s="96"/>
      <c r="K9" s="96"/>
      <c r="L9" s="94"/>
      <c r="M9" s="94"/>
      <c r="N9" s="94"/>
      <c r="O9" s="97"/>
      <c r="P9" s="80"/>
      <c r="Q9" s="81"/>
    </row>
    <row r="10" spans="1:20" ht="15.6" customHeight="1">
      <c r="A10" s="60"/>
      <c r="B10" s="48"/>
      <c r="C10" s="49" t="s">
        <v>1756</v>
      </c>
      <c r="D10" s="50"/>
      <c r="E10" s="51">
        <f>총괄표!N29</f>
        <v>0</v>
      </c>
      <c r="F10" s="52"/>
      <c r="G10" s="82"/>
      <c r="H10" s="83"/>
      <c r="I10" s="98"/>
      <c r="J10" s="99"/>
      <c r="K10" s="99"/>
      <c r="L10" s="83"/>
      <c r="M10" s="83"/>
      <c r="N10" s="83"/>
      <c r="O10" s="85"/>
      <c r="P10" s="57"/>
      <c r="Q10" s="58"/>
    </row>
    <row r="11" spans="1:20" ht="15.6" customHeight="1">
      <c r="A11" s="60"/>
      <c r="B11" s="60"/>
      <c r="C11" s="61" t="s">
        <v>1757</v>
      </c>
      <c r="D11" s="62"/>
      <c r="E11" s="63">
        <f>TRUNC(E9*I11)</f>
        <v>0</v>
      </c>
      <c r="F11" s="64"/>
      <c r="G11" s="86" t="s">
        <v>1758</v>
      </c>
      <c r="H11" s="100" t="s">
        <v>1753</v>
      </c>
      <c r="I11" s="101">
        <v>3.56E-2</v>
      </c>
      <c r="J11" s="89"/>
      <c r="K11" s="89"/>
      <c r="L11" s="90"/>
      <c r="M11" s="90"/>
      <c r="N11" s="90"/>
      <c r="O11" s="102"/>
      <c r="P11" s="92"/>
      <c r="Q11" s="70"/>
      <c r="T11" s="59"/>
    </row>
    <row r="12" spans="1:20" ht="15.6" customHeight="1">
      <c r="A12" s="60" t="s">
        <v>1759</v>
      </c>
      <c r="B12" s="60"/>
      <c r="C12" s="61" t="s">
        <v>1760</v>
      </c>
      <c r="D12" s="62"/>
      <c r="E12" s="63">
        <f>TRUNC(E9*I12)</f>
        <v>0</v>
      </c>
      <c r="F12" s="64"/>
      <c r="G12" s="86" t="s">
        <v>1758</v>
      </c>
      <c r="H12" s="100" t="s">
        <v>1753</v>
      </c>
      <c r="I12" s="101">
        <v>1.01E-2</v>
      </c>
      <c r="J12" s="103"/>
      <c r="K12" s="103"/>
      <c r="L12" s="90"/>
      <c r="M12" s="90"/>
      <c r="N12" s="90"/>
      <c r="O12" s="102"/>
      <c r="P12" s="92"/>
      <c r="Q12" s="70"/>
    </row>
    <row r="13" spans="1:20" ht="15.6" customHeight="1">
      <c r="A13" s="60"/>
      <c r="B13" s="60" t="s">
        <v>1761</v>
      </c>
      <c r="C13" s="61" t="s">
        <v>1762</v>
      </c>
      <c r="D13" s="62"/>
      <c r="E13" s="63">
        <f>TRUNC(E7*I13)</f>
        <v>0</v>
      </c>
      <c r="F13" s="64"/>
      <c r="G13" s="86" t="s">
        <v>1752</v>
      </c>
      <c r="H13" s="100" t="s">
        <v>1753</v>
      </c>
      <c r="I13" s="104">
        <v>3.5450000000000002E-2</v>
      </c>
      <c r="J13" s="103"/>
      <c r="K13" s="103"/>
      <c r="L13" s="90"/>
      <c r="M13" s="90"/>
      <c r="N13" s="90"/>
      <c r="O13" s="102"/>
      <c r="P13" s="92"/>
      <c r="Q13" s="70"/>
      <c r="R13" s="45" t="s">
        <v>1763</v>
      </c>
      <c r="T13" s="59"/>
    </row>
    <row r="14" spans="1:20" ht="15.6" customHeight="1">
      <c r="A14" s="60"/>
      <c r="B14" s="60"/>
      <c r="C14" s="61" t="s">
        <v>1764</v>
      </c>
      <c r="D14" s="62"/>
      <c r="E14" s="63">
        <f>TRUNC(E13*I14)</f>
        <v>0</v>
      </c>
      <c r="F14" s="64"/>
      <c r="G14" s="86" t="s">
        <v>1765</v>
      </c>
      <c r="H14" s="100" t="s">
        <v>1753</v>
      </c>
      <c r="I14" s="101">
        <v>0.1295</v>
      </c>
      <c r="J14" s="103"/>
      <c r="K14" s="103"/>
      <c r="L14" s="90"/>
      <c r="M14" s="90"/>
      <c r="N14" s="90"/>
      <c r="O14" s="102"/>
      <c r="P14" s="92"/>
      <c r="Q14" s="70"/>
      <c r="R14" s="45" t="s">
        <v>1763</v>
      </c>
    </row>
    <row r="15" spans="1:20" ht="15.6" customHeight="1">
      <c r="A15" s="60"/>
      <c r="B15" s="60"/>
      <c r="C15" s="61" t="s">
        <v>1766</v>
      </c>
      <c r="D15" s="62"/>
      <c r="E15" s="63">
        <f>TRUNC(E7*I15)</f>
        <v>0</v>
      </c>
      <c r="F15" s="64"/>
      <c r="G15" s="86" t="s">
        <v>1752</v>
      </c>
      <c r="H15" s="100" t="s">
        <v>1753</v>
      </c>
      <c r="I15" s="105">
        <v>4.4999999999999998E-2</v>
      </c>
      <c r="J15" s="103"/>
      <c r="K15" s="103"/>
      <c r="L15" s="90"/>
      <c r="M15" s="90"/>
      <c r="N15" s="90"/>
      <c r="O15" s="102"/>
      <c r="P15" s="92"/>
      <c r="Q15" s="70"/>
      <c r="R15" s="45" t="s">
        <v>1763</v>
      </c>
    </row>
    <row r="16" spans="1:20" ht="15.6" customHeight="1">
      <c r="A16" s="60" t="s">
        <v>1767</v>
      </c>
      <c r="B16" s="60"/>
      <c r="C16" s="61" t="s">
        <v>1768</v>
      </c>
      <c r="D16" s="62"/>
      <c r="E16" s="63">
        <f>TRUNC(E7*I16)</f>
        <v>0</v>
      </c>
      <c r="F16" s="64"/>
      <c r="G16" s="86" t="s">
        <v>1752</v>
      </c>
      <c r="H16" s="87" t="s">
        <v>1753</v>
      </c>
      <c r="I16" s="88">
        <v>2.3E-2</v>
      </c>
      <c r="J16" s="103"/>
      <c r="K16" s="103"/>
      <c r="L16" s="90"/>
      <c r="M16" s="90"/>
      <c r="N16" s="90"/>
      <c r="O16" s="102"/>
      <c r="P16" s="92"/>
      <c r="Q16" s="70"/>
      <c r="R16" s="45" t="s">
        <v>1769</v>
      </c>
      <c r="T16" s="59"/>
    </row>
    <row r="17" spans="1:20" ht="15.6" customHeight="1">
      <c r="A17" s="60"/>
      <c r="B17" s="60"/>
      <c r="C17" s="61" t="s">
        <v>1770</v>
      </c>
      <c r="D17" s="62"/>
      <c r="E17" s="63">
        <f>MIN(E18,E19)</f>
        <v>0</v>
      </c>
      <c r="F17" s="64"/>
      <c r="G17" s="86"/>
      <c r="H17" s="87"/>
      <c r="I17" s="106"/>
      <c r="J17" s="103"/>
      <c r="K17" s="103"/>
      <c r="L17" s="107"/>
      <c r="M17" s="107"/>
      <c r="N17" s="107"/>
      <c r="O17" s="108"/>
      <c r="P17" s="69"/>
      <c r="Q17" s="109" t="s">
        <v>1771</v>
      </c>
      <c r="R17" s="45" t="s">
        <v>1772</v>
      </c>
    </row>
    <row r="18" spans="1:20" ht="15.6" customHeight="1">
      <c r="A18" s="60"/>
      <c r="B18" s="60"/>
      <c r="C18" s="61" t="s">
        <v>1773</v>
      </c>
      <c r="D18" s="62"/>
      <c r="E18" s="63">
        <f>(TRUNC((E6+E7)*I18+K18)*M18)</f>
        <v>0</v>
      </c>
      <c r="F18" s="64"/>
      <c r="G18" s="86" t="s">
        <v>1774</v>
      </c>
      <c r="H18" s="87" t="s">
        <v>1753</v>
      </c>
      <c r="I18" s="106">
        <v>2.93E-2</v>
      </c>
      <c r="J18" s="103" t="s">
        <v>1775</v>
      </c>
      <c r="K18" s="110">
        <v>0</v>
      </c>
      <c r="L18" s="111" t="s">
        <v>1776</v>
      </c>
      <c r="M18" s="112">
        <v>1.2</v>
      </c>
      <c r="N18" s="111"/>
      <c r="O18" s="110"/>
      <c r="P18" s="113"/>
      <c r="Q18" s="114"/>
    </row>
    <row r="19" spans="1:20" ht="15.6" customHeight="1">
      <c r="A19" s="60" t="s">
        <v>1777</v>
      </c>
      <c r="B19" s="60"/>
      <c r="C19" s="61" t="s">
        <v>1778</v>
      </c>
      <c r="D19" s="62"/>
      <c r="E19" s="63">
        <f>TRUNC((E6+E7+E31/1.1)*I19)+K19</f>
        <v>0</v>
      </c>
      <c r="F19" s="64"/>
      <c r="G19" s="86" t="s">
        <v>1779</v>
      </c>
      <c r="H19" s="87" t="s">
        <v>1753</v>
      </c>
      <c r="I19" s="106">
        <v>2.93E-2</v>
      </c>
      <c r="J19" s="103" t="s">
        <v>1775</v>
      </c>
      <c r="K19" s="110">
        <v>0</v>
      </c>
      <c r="L19" s="87"/>
      <c r="M19" s="175"/>
      <c r="N19" s="176"/>
      <c r="O19" s="176"/>
      <c r="P19" s="69"/>
      <c r="Q19" s="114"/>
      <c r="T19" s="59"/>
    </row>
    <row r="20" spans="1:20" ht="15.6" customHeight="1">
      <c r="A20" s="60"/>
      <c r="B20" s="60" t="s">
        <v>1780</v>
      </c>
      <c r="C20" s="61" t="s">
        <v>1781</v>
      </c>
      <c r="D20" s="62"/>
      <c r="E20" s="63">
        <f>TRUNC((E6+E9)*I20)</f>
        <v>0</v>
      </c>
      <c r="F20" s="64"/>
      <c r="G20" s="86" t="s">
        <v>1782</v>
      </c>
      <c r="H20" s="87" t="s">
        <v>1753</v>
      </c>
      <c r="I20" s="88">
        <v>5.1999999999999998E-2</v>
      </c>
      <c r="J20" s="89"/>
      <c r="K20" s="89"/>
      <c r="L20" s="107"/>
      <c r="M20" s="107"/>
      <c r="N20" s="107"/>
      <c r="O20" s="108"/>
      <c r="P20" s="92"/>
      <c r="Q20" s="70"/>
    </row>
    <row r="21" spans="1:20" ht="15.6" customHeight="1">
      <c r="A21" s="60"/>
      <c r="B21" s="60"/>
      <c r="C21" s="61" t="s">
        <v>1783</v>
      </c>
      <c r="D21" s="62"/>
      <c r="E21" s="63">
        <f>TRUNC((E6+E7+E10)*I21)</f>
        <v>0</v>
      </c>
      <c r="F21" s="64"/>
      <c r="G21" s="86"/>
      <c r="H21" s="87"/>
      <c r="I21" s="88"/>
      <c r="J21" s="89"/>
      <c r="K21" s="89"/>
      <c r="L21" s="107"/>
      <c r="M21" s="107"/>
      <c r="N21" s="107"/>
      <c r="O21" s="108"/>
      <c r="P21" s="92"/>
      <c r="Q21" s="70"/>
    </row>
    <row r="22" spans="1:20" ht="15.6" customHeight="1">
      <c r="A22" s="60"/>
      <c r="B22" s="60"/>
      <c r="C22" s="61" t="s">
        <v>1784</v>
      </c>
      <c r="D22" s="62"/>
      <c r="E22" s="63">
        <f>TRUNC((E6+E7+E10)*I22)</f>
        <v>0</v>
      </c>
      <c r="F22" s="64"/>
      <c r="G22" s="86"/>
      <c r="H22" s="87"/>
      <c r="I22" s="115"/>
      <c r="J22" s="116"/>
      <c r="K22" s="116"/>
      <c r="L22" s="90"/>
      <c r="M22" s="90"/>
      <c r="N22" s="90"/>
      <c r="O22" s="102"/>
      <c r="P22" s="92"/>
      <c r="Q22" s="117"/>
    </row>
    <row r="23" spans="1:20" ht="15.6" customHeight="1">
      <c r="A23" s="60"/>
      <c r="B23" s="118"/>
      <c r="C23" s="72" t="s">
        <v>1746</v>
      </c>
      <c r="D23" s="73"/>
      <c r="E23" s="74">
        <f>SUM(E10:E17,E20:E22)</f>
        <v>0</v>
      </c>
      <c r="F23" s="75"/>
      <c r="G23" s="93"/>
      <c r="H23" s="94"/>
      <c r="I23" s="95"/>
      <c r="J23" s="96"/>
      <c r="K23" s="96"/>
      <c r="L23" s="94"/>
      <c r="M23" s="94"/>
      <c r="N23" s="94"/>
      <c r="O23" s="119"/>
      <c r="P23" s="80"/>
      <c r="Q23" s="81"/>
    </row>
    <row r="24" spans="1:20" ht="15.6" customHeight="1">
      <c r="A24" s="120"/>
      <c r="B24" s="165" t="s">
        <v>1785</v>
      </c>
      <c r="C24" s="166"/>
      <c r="D24" s="121"/>
      <c r="E24" s="122">
        <f>E6+E9+E23</f>
        <v>0</v>
      </c>
      <c r="F24" s="123"/>
      <c r="G24" s="124"/>
      <c r="H24" s="125"/>
      <c r="I24" s="126"/>
      <c r="J24" s="127"/>
      <c r="K24" s="127"/>
      <c r="L24" s="125"/>
      <c r="M24" s="125"/>
      <c r="N24" s="125"/>
      <c r="O24" s="128"/>
      <c r="P24" s="129"/>
      <c r="Q24" s="130"/>
    </row>
    <row r="25" spans="1:20" ht="15.6" customHeight="1">
      <c r="A25" s="164" t="s">
        <v>1786</v>
      </c>
      <c r="B25" s="165"/>
      <c r="C25" s="166"/>
      <c r="D25" s="121"/>
      <c r="E25" s="122">
        <f>TRUNC(E24*I25)</f>
        <v>0</v>
      </c>
      <c r="F25" s="123"/>
      <c r="G25" s="124" t="s">
        <v>1785</v>
      </c>
      <c r="H25" s="125" t="s">
        <v>1753</v>
      </c>
      <c r="I25" s="126">
        <v>0.06</v>
      </c>
      <c r="J25" s="127"/>
      <c r="K25" s="127"/>
      <c r="L25" s="131"/>
      <c r="M25" s="131"/>
      <c r="N25" s="131"/>
      <c r="O25" s="128"/>
      <c r="P25" s="132"/>
      <c r="Q25" s="130"/>
    </row>
    <row r="26" spans="1:20" ht="15.6" customHeight="1">
      <c r="A26" s="164" t="s">
        <v>1787</v>
      </c>
      <c r="B26" s="165"/>
      <c r="C26" s="166"/>
      <c r="D26" s="121"/>
      <c r="E26" s="122">
        <f>TRUNC((E9+E23+E25)*I26)+Q26</f>
        <v>0</v>
      </c>
      <c r="F26" s="123"/>
      <c r="G26" s="124" t="s">
        <v>1788</v>
      </c>
      <c r="H26" s="125" t="s">
        <v>1753</v>
      </c>
      <c r="I26" s="126">
        <v>0.15</v>
      </c>
      <c r="J26" s="127"/>
      <c r="K26" s="127"/>
      <c r="L26" s="133"/>
      <c r="M26" s="133"/>
      <c r="N26" s="133"/>
      <c r="O26" s="134"/>
      <c r="P26" s="132"/>
      <c r="Q26" s="135">
        <f>Q23-MOD(SUM(E24:E25)+INT((SUM(E24:E25)-E6)*I26+Q24/100),10000)</f>
        <v>0</v>
      </c>
    </row>
    <row r="27" spans="1:20" ht="15.6" customHeight="1">
      <c r="A27" s="164" t="s">
        <v>1789</v>
      </c>
      <c r="B27" s="165"/>
      <c r="C27" s="166"/>
      <c r="D27" s="121"/>
      <c r="E27" s="122">
        <f>SUM(E24:E26)</f>
        <v>0</v>
      </c>
      <c r="F27" s="123"/>
      <c r="G27" s="124"/>
      <c r="H27" s="125"/>
      <c r="I27" s="126"/>
      <c r="J27" s="127"/>
      <c r="K27" s="127"/>
      <c r="L27" s="125"/>
      <c r="M27" s="125"/>
      <c r="N27" s="125"/>
      <c r="O27" s="138"/>
      <c r="P27" s="129"/>
      <c r="Q27" s="130"/>
    </row>
    <row r="28" spans="1:20" ht="15.6" customHeight="1">
      <c r="A28" s="164" t="s">
        <v>1790</v>
      </c>
      <c r="B28" s="165"/>
      <c r="C28" s="166"/>
      <c r="D28" s="121"/>
      <c r="E28" s="122">
        <f>TRUNC(E27*I28)</f>
        <v>0</v>
      </c>
      <c r="F28" s="123"/>
      <c r="G28" s="124" t="s">
        <v>1791</v>
      </c>
      <c r="H28" s="125" t="s">
        <v>1753</v>
      </c>
      <c r="I28" s="139">
        <v>0.1</v>
      </c>
      <c r="J28" s="140"/>
      <c r="K28" s="140"/>
      <c r="L28" s="131"/>
      <c r="M28" s="131"/>
      <c r="N28" s="131"/>
      <c r="O28" s="138"/>
      <c r="P28" s="132"/>
      <c r="Q28" s="130"/>
    </row>
    <row r="29" spans="1:20" ht="15.6" customHeight="1">
      <c r="A29" s="170" t="s">
        <v>1792</v>
      </c>
      <c r="B29" s="171"/>
      <c r="C29" s="172"/>
      <c r="D29" s="121"/>
      <c r="E29" s="141">
        <f>SUM(E27:E28)</f>
        <v>0</v>
      </c>
      <c r="F29" s="123"/>
      <c r="G29" s="124"/>
      <c r="H29" s="125"/>
      <c r="I29" s="142"/>
      <c r="J29" s="142"/>
      <c r="K29" s="142"/>
      <c r="L29" s="125"/>
      <c r="M29" s="125"/>
      <c r="N29" s="125"/>
      <c r="O29" s="138"/>
      <c r="P29" s="129"/>
      <c r="Q29" s="130"/>
    </row>
    <row r="30" spans="1:20" ht="15.6" customHeight="1">
      <c r="A30" s="180" t="s">
        <v>1793</v>
      </c>
      <c r="B30" s="181"/>
      <c r="C30" s="182"/>
      <c r="D30" s="121"/>
      <c r="E30" s="143"/>
      <c r="F30" s="123"/>
      <c r="G30" s="124" t="s">
        <v>1794</v>
      </c>
      <c r="H30" s="125"/>
      <c r="I30" s="142"/>
      <c r="J30" s="142"/>
      <c r="K30" s="142"/>
      <c r="L30" s="125"/>
      <c r="M30" s="125"/>
      <c r="N30" s="125"/>
      <c r="O30" s="138"/>
      <c r="P30" s="129"/>
      <c r="Q30" s="135"/>
    </row>
    <row r="31" spans="1:20" ht="15.6" customHeight="1">
      <c r="A31" s="180" t="s">
        <v>1795</v>
      </c>
      <c r="B31" s="181"/>
      <c r="C31" s="182"/>
      <c r="D31" s="121"/>
      <c r="E31" s="143">
        <f>총괄표!P31</f>
        <v>0</v>
      </c>
      <c r="F31" s="123"/>
      <c r="G31" s="124" t="s">
        <v>1794</v>
      </c>
      <c r="H31" s="125"/>
      <c r="I31" s="142"/>
      <c r="J31" s="142"/>
      <c r="K31" s="142"/>
      <c r="L31" s="125"/>
      <c r="M31" s="125"/>
      <c r="N31" s="125"/>
      <c r="O31" s="138"/>
      <c r="P31" s="129"/>
      <c r="Q31" s="135"/>
    </row>
    <row r="32" spans="1:20" ht="15.6" customHeight="1">
      <c r="A32" s="164" t="s">
        <v>1796</v>
      </c>
      <c r="B32" s="165"/>
      <c r="C32" s="166"/>
      <c r="D32" s="121"/>
      <c r="E32" s="141">
        <f>ROUNDUP((E30+E31),-3)</f>
        <v>0</v>
      </c>
      <c r="F32" s="123"/>
      <c r="G32" s="124"/>
      <c r="H32" s="125"/>
      <c r="I32" s="142"/>
      <c r="J32" s="142"/>
      <c r="K32" s="142"/>
      <c r="L32" s="125"/>
      <c r="M32" s="125"/>
      <c r="N32" s="125"/>
      <c r="O32" s="138"/>
      <c r="P32" s="129"/>
      <c r="Q32" s="135" t="s">
        <v>1797</v>
      </c>
    </row>
    <row r="33" spans="1:19" ht="15.6" hidden="1" customHeight="1">
      <c r="A33" s="177" t="s">
        <v>1798</v>
      </c>
      <c r="B33" s="178"/>
      <c r="C33" s="179"/>
      <c r="D33" s="136"/>
      <c r="E33" s="144"/>
      <c r="F33" s="123"/>
      <c r="G33" s="124" t="s">
        <v>1794</v>
      </c>
      <c r="H33" s="125"/>
      <c r="I33" s="142"/>
      <c r="J33" s="142"/>
      <c r="K33" s="142"/>
      <c r="L33" s="125"/>
      <c r="M33" s="125"/>
      <c r="N33" s="125"/>
      <c r="O33" s="138"/>
      <c r="P33" s="129"/>
      <c r="Q33" s="135"/>
    </row>
    <row r="34" spans="1:19" ht="15.6" customHeight="1">
      <c r="A34" s="164"/>
      <c r="B34" s="165"/>
      <c r="C34" s="166"/>
      <c r="D34" s="121"/>
      <c r="E34" s="141"/>
      <c r="F34" s="123"/>
      <c r="G34" s="124"/>
      <c r="H34" s="125"/>
      <c r="I34" s="142"/>
      <c r="J34" s="142"/>
      <c r="K34" s="142"/>
      <c r="L34" s="125"/>
      <c r="M34" s="125"/>
      <c r="N34" s="125"/>
      <c r="O34" s="138"/>
      <c r="P34" s="129"/>
      <c r="Q34" s="135"/>
      <c r="R34" s="137"/>
    </row>
    <row r="35" spans="1:19" ht="15.6" customHeight="1">
      <c r="A35" s="170" t="s">
        <v>1799</v>
      </c>
      <c r="B35" s="171"/>
      <c r="C35" s="172"/>
      <c r="D35" s="121"/>
      <c r="E35" s="145">
        <f>E29+E32+E33+E34</f>
        <v>0</v>
      </c>
      <c r="F35" s="123"/>
      <c r="G35" s="146"/>
      <c r="H35" s="147"/>
      <c r="I35" s="148"/>
      <c r="J35" s="148"/>
      <c r="K35" s="148"/>
      <c r="L35" s="147"/>
      <c r="M35" s="147"/>
      <c r="N35" s="147"/>
      <c r="O35" s="149"/>
      <c r="P35" s="129"/>
      <c r="Q35" s="130"/>
      <c r="S35" s="150"/>
    </row>
    <row r="36" spans="1:19" ht="16.350000000000001" customHeight="1">
      <c r="A36" s="151"/>
      <c r="B36" s="151"/>
      <c r="C36" s="151"/>
      <c r="D36" s="151"/>
      <c r="E36" s="152"/>
      <c r="F36" s="152"/>
      <c r="G36" s="153"/>
      <c r="H36" s="154"/>
      <c r="I36" s="154"/>
      <c r="J36" s="154"/>
      <c r="K36" s="154"/>
      <c r="L36" s="154"/>
      <c r="M36" s="154"/>
      <c r="N36" s="154"/>
      <c r="O36" s="155"/>
      <c r="P36" s="154"/>
      <c r="Q36" s="155"/>
      <c r="S36" s="71" t="s">
        <v>2</v>
      </c>
    </row>
    <row r="37" spans="1:19" s="156" customFormat="1" ht="16.5" customHeight="1">
      <c r="O37" s="157" t="s">
        <v>1800</v>
      </c>
      <c r="P37" s="158"/>
      <c r="Q37" s="159" t="e">
        <f>E29/SUM(E3,E7,E10)</f>
        <v>#DIV/0!</v>
      </c>
    </row>
    <row r="38" spans="1:19" s="156" customFormat="1" ht="16.5" customHeight="1"/>
    <row r="39" spans="1:19" s="156" customFormat="1" ht="16.5" customHeight="1"/>
    <row r="40" spans="1:19" s="156" customFormat="1" ht="16.5" customHeight="1">
      <c r="D40" s="160" t="s">
        <v>1802</v>
      </c>
      <c r="E40" s="161">
        <v>86968000</v>
      </c>
    </row>
    <row r="41" spans="1:19" s="156" customFormat="1" ht="16.5" customHeight="1">
      <c r="D41" s="160" t="s">
        <v>1803</v>
      </c>
      <c r="E41" s="161">
        <v>405327000</v>
      </c>
    </row>
    <row r="42" spans="1:19" s="156" customFormat="1" ht="16.5" customHeight="1">
      <c r="D42" s="161" t="s">
        <v>1804</v>
      </c>
      <c r="E42" s="161">
        <f>SUM(E40:E41)</f>
        <v>492295000</v>
      </c>
    </row>
    <row r="43" spans="1:19" s="156" customFormat="1" ht="16.5" customHeight="1">
      <c r="D43" s="161"/>
      <c r="E43" s="161">
        <f>E35-E42</f>
        <v>-492295000</v>
      </c>
    </row>
    <row r="44" spans="1:19" s="156" customFormat="1" ht="16.5" customHeight="1"/>
    <row r="45" spans="1:19" ht="16.5" customHeight="1"/>
    <row r="46" spans="1:19" ht="16.5" customHeight="1"/>
  </sheetData>
  <mergeCells count="21">
    <mergeCell ref="A32:C32"/>
    <mergeCell ref="A33:C33"/>
    <mergeCell ref="A34:C34"/>
    <mergeCell ref="A35:C35"/>
    <mergeCell ref="A27:C27"/>
    <mergeCell ref="A28:C28"/>
    <mergeCell ref="A29:C29"/>
    <mergeCell ref="A30:C30"/>
    <mergeCell ref="A31:C31"/>
    <mergeCell ref="A26:C26"/>
    <mergeCell ref="A1:B1"/>
    <mergeCell ref="C1:G1"/>
    <mergeCell ref="I1:Q1"/>
    <mergeCell ref="A2:C2"/>
    <mergeCell ref="D2:F2"/>
    <mergeCell ref="G2:P2"/>
    <mergeCell ref="B3:B6"/>
    <mergeCell ref="B7:B9"/>
    <mergeCell ref="M19:O19"/>
    <mergeCell ref="B24:C24"/>
    <mergeCell ref="A25:C25"/>
  </mergeCells>
  <phoneticPr fontId="2" type="noConversion"/>
  <printOptions horizontalCentered="1"/>
  <pageMargins left="0.73" right="0.34" top="0.91" bottom="0.22" header="0.51" footer="0.19"/>
  <pageSetup paperSize="9" scale="89" orientation="landscape" horizontalDpi="360" verticalDpi="360" r:id="rId1"/>
  <headerFooter alignWithMargins="0">
    <oddHeader>&amp;C&amp;"굴림,굵게"&amp;16공    사    원    가    계    산    서</oddHead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A156"/>
  <sheetViews>
    <sheetView showZeros="0" view="pageBreakPreview" topLeftCell="D1" zoomScale="60" zoomScaleNormal="100" workbookViewId="0">
      <pane ySplit="3" topLeftCell="A136" activePane="bottomLeft" state="frozen"/>
      <selection activeCell="D1" sqref="D1"/>
      <selection pane="bottomLeft" activeCell="H31" sqref="H31"/>
    </sheetView>
  </sheetViews>
  <sheetFormatPr defaultRowHeight="20.45" customHeight="1"/>
  <cols>
    <col min="1" max="1" width="5.77734375" style="2" hidden="1" customWidth="1"/>
    <col min="2" max="2" width="6.5546875" style="13" hidden="1" customWidth="1"/>
    <col min="3" max="3" width="13.6640625" style="13" hidden="1" customWidth="1"/>
    <col min="4" max="4" width="36.21875" style="13" customWidth="1"/>
    <col min="5" max="5" width="9.109375" style="2" hidden="1" customWidth="1"/>
    <col min="6" max="6" width="4.21875" style="18" customWidth="1"/>
    <col min="7" max="7" width="4.6640625" style="23" customWidth="1"/>
    <col min="8" max="8" width="13" style="23" customWidth="1"/>
    <col min="9" max="9" width="13.109375" style="23" customWidth="1"/>
    <col min="10" max="10" width="5.109375" style="23" hidden="1" customWidth="1"/>
    <col min="11" max="11" width="11.21875" style="23" bestFit="1" customWidth="1"/>
    <col min="12" max="12" width="11.5546875" style="23" customWidth="1"/>
    <col min="13" max="14" width="9.44140625" style="23" customWidth="1"/>
    <col min="15" max="15" width="8.77734375" style="23" hidden="1" customWidth="1"/>
    <col min="16" max="16" width="13.21875" style="23" customWidth="1"/>
    <col min="17" max="17" width="10.44140625" style="13" customWidth="1"/>
    <col min="18" max="16384" width="8.88671875" style="2"/>
  </cols>
  <sheetData>
    <row r="1" spans="1:27" ht="20.45" customHeight="1">
      <c r="A1" s="2" t="s">
        <v>1709</v>
      </c>
      <c r="B1" s="13" t="s">
        <v>1722</v>
      </c>
      <c r="D1" s="187" t="s">
        <v>1725</v>
      </c>
      <c r="E1" s="188"/>
      <c r="F1" s="188"/>
      <c r="G1" s="188"/>
      <c r="H1" s="188"/>
      <c r="I1" s="188"/>
      <c r="J1" s="188"/>
      <c r="K1" s="188"/>
      <c r="L1" s="188"/>
      <c r="M1" s="188"/>
      <c r="N1" s="188"/>
      <c r="O1" s="188"/>
      <c r="P1" s="188"/>
      <c r="Q1" s="188"/>
      <c r="AA1" s="2" t="s">
        <v>107</v>
      </c>
    </row>
    <row r="2" spans="1:27" s="14" customFormat="1" ht="20.45" customHeight="1">
      <c r="A2" s="189" t="s">
        <v>39</v>
      </c>
      <c r="B2" s="189" t="s">
        <v>23</v>
      </c>
      <c r="C2" s="189" t="s">
        <v>30</v>
      </c>
      <c r="D2" s="190" t="s">
        <v>44</v>
      </c>
      <c r="E2" s="191" t="s">
        <v>24</v>
      </c>
      <c r="F2" s="191" t="s">
        <v>0</v>
      </c>
      <c r="G2" s="186" t="s">
        <v>1</v>
      </c>
      <c r="H2" s="186" t="s">
        <v>25</v>
      </c>
      <c r="I2" s="186"/>
      <c r="J2" s="186" t="s">
        <v>26</v>
      </c>
      <c r="K2" s="186"/>
      <c r="L2" s="186"/>
      <c r="M2" s="186" t="s">
        <v>27</v>
      </c>
      <c r="N2" s="186"/>
      <c r="O2" s="38"/>
      <c r="P2" s="186" t="s">
        <v>31</v>
      </c>
      <c r="Q2" s="190" t="s">
        <v>29</v>
      </c>
    </row>
    <row r="3" spans="1:27" s="14" customFormat="1" ht="20.45" customHeight="1">
      <c r="A3" s="189"/>
      <c r="B3" s="189"/>
      <c r="C3" s="189"/>
      <c r="D3" s="190"/>
      <c r="E3" s="191"/>
      <c r="F3" s="191"/>
      <c r="G3" s="186"/>
      <c r="H3" s="38" t="s">
        <v>32</v>
      </c>
      <c r="I3" s="38" t="s">
        <v>33</v>
      </c>
      <c r="J3" s="38" t="s">
        <v>1</v>
      </c>
      <c r="K3" s="38" t="s">
        <v>32</v>
      </c>
      <c r="L3" s="38" t="s">
        <v>33</v>
      </c>
      <c r="M3" s="38" t="s">
        <v>34</v>
      </c>
      <c r="N3" s="38" t="s">
        <v>33</v>
      </c>
      <c r="O3" s="38" t="s">
        <v>35</v>
      </c>
      <c r="P3" s="186"/>
      <c r="Q3" s="190"/>
    </row>
    <row r="4" spans="1:27" ht="20.45" customHeight="1">
      <c r="B4" s="13" t="s">
        <v>831</v>
      </c>
      <c r="D4" s="183" t="s">
        <v>1726</v>
      </c>
      <c r="E4" s="184"/>
      <c r="F4" s="184"/>
      <c r="G4" s="184"/>
      <c r="H4" s="184"/>
      <c r="I4" s="184"/>
      <c r="J4" s="184"/>
      <c r="K4" s="184"/>
      <c r="L4" s="184"/>
      <c r="M4" s="184"/>
      <c r="N4" s="184"/>
      <c r="O4" s="184"/>
      <c r="P4" s="184"/>
      <c r="Q4" s="185"/>
    </row>
    <row r="5" spans="1:27" ht="20.45" customHeight="1">
      <c r="B5" s="13" t="s">
        <v>1711</v>
      </c>
      <c r="D5" s="12" t="s">
        <v>1712</v>
      </c>
      <c r="E5" s="15"/>
      <c r="F5" s="19" t="s">
        <v>529</v>
      </c>
      <c r="G5" s="25">
        <v>1</v>
      </c>
      <c r="H5" s="25">
        <f>총괄표!I79</f>
        <v>0</v>
      </c>
      <c r="I5" s="25">
        <f>G5*H5</f>
        <v>0</v>
      </c>
      <c r="J5" s="25"/>
      <c r="K5" s="25">
        <f>총괄표!L79</f>
        <v>0</v>
      </c>
      <c r="L5" s="25">
        <f>G5*K5</f>
        <v>0</v>
      </c>
      <c r="M5" s="25">
        <f>총괄표!N79</f>
        <v>0</v>
      </c>
      <c r="N5" s="25">
        <f>G5*M5</f>
        <v>0</v>
      </c>
      <c r="O5" s="25" t="str">
        <f>IF((H5+K5+M5)=0, "", (H5+K5+M5))</f>
        <v/>
      </c>
      <c r="P5" s="25">
        <f>SUM(I5,L5,N5)</f>
        <v>0</v>
      </c>
      <c r="Q5" s="12" t="s">
        <v>2</v>
      </c>
    </row>
    <row r="6" spans="1:27" ht="20.45" customHeight="1">
      <c r="D6" s="12"/>
      <c r="E6" s="15"/>
      <c r="F6" s="19"/>
      <c r="G6" s="25"/>
      <c r="H6" s="25"/>
      <c r="I6" s="25"/>
      <c r="J6" s="25"/>
      <c r="K6" s="25"/>
      <c r="L6" s="25"/>
      <c r="M6" s="25"/>
      <c r="N6" s="25"/>
      <c r="O6" s="25"/>
      <c r="P6" s="25"/>
      <c r="Q6" s="12"/>
    </row>
    <row r="7" spans="1:27" ht="20.45" customHeight="1">
      <c r="D7" s="12"/>
      <c r="E7" s="15"/>
      <c r="F7" s="19"/>
      <c r="G7" s="25"/>
      <c r="H7" s="25"/>
      <c r="I7" s="25"/>
      <c r="J7" s="25"/>
      <c r="K7" s="25"/>
      <c r="L7" s="25"/>
      <c r="M7" s="25"/>
      <c r="N7" s="25"/>
      <c r="O7" s="25"/>
      <c r="P7" s="25"/>
      <c r="Q7" s="12"/>
    </row>
    <row r="8" spans="1:27" ht="20.45" customHeight="1">
      <c r="D8" s="12"/>
      <c r="E8" s="15"/>
      <c r="F8" s="19"/>
      <c r="G8" s="25"/>
      <c r="H8" s="25"/>
      <c r="I8" s="25"/>
      <c r="J8" s="25"/>
      <c r="K8" s="25"/>
      <c r="L8" s="25"/>
      <c r="M8" s="25"/>
      <c r="N8" s="25"/>
      <c r="O8" s="25"/>
      <c r="P8" s="25"/>
      <c r="Q8" s="12"/>
    </row>
    <row r="9" spans="1:27" ht="20.45" customHeight="1">
      <c r="D9" s="12"/>
      <c r="E9" s="15"/>
      <c r="F9" s="19"/>
      <c r="G9" s="25"/>
      <c r="H9" s="25"/>
      <c r="I9" s="25"/>
      <c r="J9" s="25"/>
      <c r="K9" s="25"/>
      <c r="L9" s="25"/>
      <c r="M9" s="25"/>
      <c r="N9" s="25"/>
      <c r="O9" s="25"/>
      <c r="P9" s="25"/>
      <c r="Q9" s="12"/>
    </row>
    <row r="10" spans="1:27" ht="20.45" customHeight="1">
      <c r="D10" s="12"/>
      <c r="E10" s="15"/>
      <c r="F10" s="19"/>
      <c r="G10" s="25"/>
      <c r="H10" s="25"/>
      <c r="I10" s="25"/>
      <c r="J10" s="25"/>
      <c r="K10" s="25"/>
      <c r="L10" s="25"/>
      <c r="M10" s="25"/>
      <c r="N10" s="25"/>
      <c r="O10" s="25"/>
      <c r="P10" s="25"/>
      <c r="Q10" s="12"/>
    </row>
    <row r="11" spans="1:27" ht="20.45" customHeight="1">
      <c r="D11" s="12"/>
      <c r="E11" s="15"/>
      <c r="F11" s="19"/>
      <c r="G11" s="25"/>
      <c r="H11" s="25"/>
      <c r="I11" s="25"/>
      <c r="J11" s="25"/>
      <c r="K11" s="25"/>
      <c r="L11" s="25"/>
      <c r="M11" s="25"/>
      <c r="N11" s="25"/>
      <c r="O11" s="25"/>
      <c r="P11" s="25"/>
      <c r="Q11" s="12"/>
    </row>
    <row r="12" spans="1:27" ht="20.45" customHeight="1">
      <c r="D12" s="12"/>
      <c r="E12" s="15"/>
      <c r="F12" s="19"/>
      <c r="G12" s="25"/>
      <c r="H12" s="25"/>
      <c r="I12" s="25"/>
      <c r="J12" s="25"/>
      <c r="K12" s="25"/>
      <c r="L12" s="25"/>
      <c r="M12" s="25"/>
      <c r="N12" s="25"/>
      <c r="O12" s="25"/>
      <c r="P12" s="25"/>
      <c r="Q12" s="12"/>
    </row>
    <row r="13" spans="1:27" ht="20.45" customHeight="1">
      <c r="D13" s="12"/>
      <c r="E13" s="15"/>
      <c r="F13" s="19"/>
      <c r="G13" s="25"/>
      <c r="H13" s="25"/>
      <c r="I13" s="25"/>
      <c r="J13" s="25"/>
      <c r="K13" s="25"/>
      <c r="L13" s="25"/>
      <c r="M13" s="25"/>
      <c r="N13" s="25"/>
      <c r="O13" s="25"/>
      <c r="P13" s="25"/>
      <c r="Q13" s="12"/>
    </row>
    <row r="14" spans="1:27" ht="20.45" customHeight="1">
      <c r="D14" s="12"/>
      <c r="E14" s="15"/>
      <c r="F14" s="19"/>
      <c r="G14" s="25"/>
      <c r="H14" s="25"/>
      <c r="I14" s="25"/>
      <c r="J14" s="25"/>
      <c r="K14" s="25"/>
      <c r="L14" s="25"/>
      <c r="M14" s="25"/>
      <c r="N14" s="25"/>
      <c r="O14" s="25"/>
      <c r="P14" s="25"/>
      <c r="Q14" s="12"/>
    </row>
    <row r="15" spans="1:27" ht="20.45" customHeight="1">
      <c r="D15" s="12"/>
      <c r="E15" s="15"/>
      <c r="F15" s="19"/>
      <c r="G15" s="25"/>
      <c r="H15" s="25"/>
      <c r="I15" s="25"/>
      <c r="J15" s="25"/>
      <c r="K15" s="25"/>
      <c r="L15" s="25"/>
      <c r="M15" s="25"/>
      <c r="N15" s="25"/>
      <c r="O15" s="25"/>
      <c r="P15" s="25"/>
      <c r="Q15" s="12"/>
    </row>
    <row r="16" spans="1:27" ht="20.45" customHeight="1">
      <c r="D16" s="12"/>
      <c r="E16" s="15"/>
      <c r="F16" s="19"/>
      <c r="G16" s="25"/>
      <c r="H16" s="25"/>
      <c r="I16" s="25"/>
      <c r="J16" s="25"/>
      <c r="K16" s="25"/>
      <c r="L16" s="25"/>
      <c r="M16" s="25"/>
      <c r="N16" s="25"/>
      <c r="O16" s="25"/>
      <c r="P16" s="25"/>
      <c r="Q16" s="12"/>
    </row>
    <row r="17" spans="2:17" ht="20.45" customHeight="1">
      <c r="D17" s="12"/>
      <c r="E17" s="15"/>
      <c r="F17" s="19"/>
      <c r="G17" s="25"/>
      <c r="H17" s="25"/>
      <c r="I17" s="25"/>
      <c r="J17" s="25"/>
      <c r="K17" s="25"/>
      <c r="L17" s="25"/>
      <c r="M17" s="25"/>
      <c r="N17" s="25"/>
      <c r="O17" s="25"/>
      <c r="P17" s="25"/>
      <c r="Q17" s="12"/>
    </row>
    <row r="18" spans="2:17" ht="20.45" customHeight="1">
      <c r="D18" s="12"/>
      <c r="E18" s="15"/>
      <c r="F18" s="19"/>
      <c r="G18" s="25"/>
      <c r="H18" s="25"/>
      <c r="I18" s="25"/>
      <c r="J18" s="25"/>
      <c r="K18" s="25"/>
      <c r="L18" s="25"/>
      <c r="M18" s="25"/>
      <c r="N18" s="25"/>
      <c r="O18" s="25"/>
      <c r="P18" s="25"/>
      <c r="Q18" s="12"/>
    </row>
    <row r="19" spans="2:17" ht="20.45" customHeight="1">
      <c r="D19" s="12"/>
      <c r="E19" s="15"/>
      <c r="F19" s="19"/>
      <c r="G19" s="25"/>
      <c r="H19" s="25"/>
      <c r="I19" s="25"/>
      <c r="J19" s="25"/>
      <c r="K19" s="25"/>
      <c r="L19" s="25"/>
      <c r="M19" s="25"/>
      <c r="N19" s="25"/>
      <c r="O19" s="25"/>
      <c r="P19" s="25"/>
      <c r="Q19" s="12"/>
    </row>
    <row r="20" spans="2:17" ht="20.45" customHeight="1">
      <c r="D20" s="12"/>
      <c r="E20" s="15"/>
      <c r="F20" s="19"/>
      <c r="G20" s="25"/>
      <c r="H20" s="25"/>
      <c r="I20" s="25"/>
      <c r="J20" s="25"/>
      <c r="K20" s="25"/>
      <c r="L20" s="25"/>
      <c r="M20" s="25"/>
      <c r="N20" s="25"/>
      <c r="O20" s="25"/>
      <c r="P20" s="25"/>
      <c r="Q20" s="12"/>
    </row>
    <row r="21" spans="2:17" ht="20.45" customHeight="1">
      <c r="D21" s="12"/>
      <c r="E21" s="15"/>
      <c r="F21" s="19"/>
      <c r="G21" s="25"/>
      <c r="H21" s="25"/>
      <c r="I21" s="25"/>
      <c r="J21" s="25"/>
      <c r="K21" s="25"/>
      <c r="L21" s="25"/>
      <c r="M21" s="25"/>
      <c r="N21" s="25"/>
      <c r="O21" s="25"/>
      <c r="P21" s="25"/>
      <c r="Q21" s="12"/>
    </row>
    <row r="22" spans="2:17" ht="20.45" customHeight="1">
      <c r="D22" s="12"/>
      <c r="E22" s="15"/>
      <c r="F22" s="19"/>
      <c r="G22" s="25"/>
      <c r="H22" s="25"/>
      <c r="I22" s="25"/>
      <c r="J22" s="25"/>
      <c r="K22" s="25"/>
      <c r="L22" s="25"/>
      <c r="M22" s="25"/>
      <c r="N22" s="25"/>
      <c r="O22" s="25"/>
      <c r="P22" s="25"/>
      <c r="Q22" s="12"/>
    </row>
    <row r="23" spans="2:17" ht="20.45" customHeight="1">
      <c r="D23" s="12"/>
      <c r="E23" s="15"/>
      <c r="F23" s="19"/>
      <c r="G23" s="25"/>
      <c r="H23" s="25"/>
      <c r="I23" s="25"/>
      <c r="J23" s="25"/>
      <c r="K23" s="25"/>
      <c r="L23" s="25"/>
      <c r="M23" s="25"/>
      <c r="N23" s="25"/>
      <c r="O23" s="25"/>
      <c r="P23" s="25"/>
      <c r="Q23" s="12"/>
    </row>
    <row r="24" spans="2:17" ht="20.45" customHeight="1">
      <c r="D24" s="12"/>
      <c r="E24" s="15"/>
      <c r="F24" s="19"/>
      <c r="G24" s="25"/>
      <c r="H24" s="25"/>
      <c r="I24" s="25"/>
      <c r="J24" s="25"/>
      <c r="K24" s="25"/>
      <c r="L24" s="25"/>
      <c r="M24" s="25"/>
      <c r="N24" s="25"/>
      <c r="O24" s="25"/>
      <c r="P24" s="25"/>
      <c r="Q24" s="12"/>
    </row>
    <row r="25" spans="2:17" ht="20.45" customHeight="1">
      <c r="D25" s="12"/>
      <c r="E25" s="15"/>
      <c r="F25" s="19"/>
      <c r="G25" s="25"/>
      <c r="H25" s="25"/>
      <c r="I25" s="25"/>
      <c r="J25" s="25"/>
      <c r="K25" s="25"/>
      <c r="L25" s="25"/>
      <c r="M25" s="25"/>
      <c r="N25" s="25"/>
      <c r="O25" s="25"/>
      <c r="P25" s="25"/>
      <c r="Q25" s="12"/>
    </row>
    <row r="26" spans="2:17" ht="20.45" customHeight="1">
      <c r="D26" s="12"/>
      <c r="E26" s="15"/>
      <c r="F26" s="19"/>
      <c r="G26" s="25"/>
      <c r="H26" s="25"/>
      <c r="I26" s="25"/>
      <c r="J26" s="25"/>
      <c r="K26" s="25"/>
      <c r="L26" s="25"/>
      <c r="M26" s="25"/>
      <c r="N26" s="25"/>
      <c r="O26" s="25"/>
      <c r="P26" s="25"/>
      <c r="Q26" s="12"/>
    </row>
    <row r="27" spans="2:17" ht="20.45" customHeight="1">
      <c r="D27" s="12"/>
      <c r="E27" s="15"/>
      <c r="F27" s="19"/>
      <c r="G27" s="25"/>
      <c r="H27" s="25"/>
      <c r="I27" s="25"/>
      <c r="J27" s="25"/>
      <c r="K27" s="25"/>
      <c r="L27" s="25"/>
      <c r="M27" s="25"/>
      <c r="N27" s="25"/>
      <c r="O27" s="25"/>
      <c r="P27" s="25"/>
      <c r="Q27" s="12"/>
    </row>
    <row r="28" spans="2:17" ht="20.45" customHeight="1">
      <c r="D28" s="12"/>
      <c r="E28" s="15"/>
      <c r="F28" s="19"/>
      <c r="G28" s="25"/>
      <c r="H28" s="25"/>
      <c r="I28" s="25"/>
      <c r="J28" s="25"/>
      <c r="K28" s="25"/>
      <c r="L28" s="25"/>
      <c r="M28" s="25"/>
      <c r="N28" s="25"/>
      <c r="O28" s="25"/>
      <c r="P28" s="25"/>
      <c r="Q28" s="12"/>
    </row>
    <row r="29" spans="2:17" ht="20.45" customHeight="1">
      <c r="C29" s="13" t="s">
        <v>1713</v>
      </c>
      <c r="D29" s="12" t="s">
        <v>1331</v>
      </c>
      <c r="E29" s="15"/>
      <c r="F29" s="19"/>
      <c r="G29" s="25"/>
      <c r="H29" s="25"/>
      <c r="I29" s="25">
        <f>TRUNC(SUM(I4:I28))</f>
        <v>0</v>
      </c>
      <c r="J29" s="25"/>
      <c r="K29" s="25"/>
      <c r="L29" s="25">
        <f>TRUNC(SUM(L4:L28))</f>
        <v>0</v>
      </c>
      <c r="M29" s="25"/>
      <c r="N29" s="25">
        <f>TRUNC(SUM(N4:N28))</f>
        <v>0</v>
      </c>
      <c r="O29" s="25" t="str">
        <f>IF((H29+K29+M29)=0, "", (H29+K29+M29))</f>
        <v/>
      </c>
      <c r="P29" s="25">
        <f>TRUNC(SUM(P4:P28))</f>
        <v>0</v>
      </c>
      <c r="Q29" s="12"/>
    </row>
    <row r="30" spans="2:17" ht="20.45" customHeight="1">
      <c r="B30" s="13" t="s">
        <v>831</v>
      </c>
      <c r="D30" s="183" t="s">
        <v>1726</v>
      </c>
      <c r="E30" s="184"/>
      <c r="F30" s="184"/>
      <c r="G30" s="184"/>
      <c r="H30" s="184"/>
      <c r="I30" s="184"/>
      <c r="J30" s="184"/>
      <c r="K30" s="184"/>
      <c r="L30" s="184"/>
      <c r="M30" s="184"/>
      <c r="N30" s="184"/>
      <c r="O30" s="184"/>
      <c r="P30" s="184"/>
      <c r="Q30" s="185"/>
    </row>
    <row r="31" spans="2:17" ht="20.45" customHeight="1">
      <c r="B31" s="13" t="s">
        <v>1714</v>
      </c>
      <c r="D31" s="12" t="s">
        <v>1715</v>
      </c>
      <c r="E31" s="15"/>
      <c r="F31" s="19" t="s">
        <v>529</v>
      </c>
      <c r="G31" s="25">
        <v>1</v>
      </c>
      <c r="H31" s="25">
        <f>총괄표!I156</f>
        <v>0</v>
      </c>
      <c r="I31" s="25">
        <f>G31*H31</f>
        <v>0</v>
      </c>
      <c r="J31" s="25"/>
      <c r="K31" s="25">
        <f>총괄표!L156</f>
        <v>0</v>
      </c>
      <c r="L31" s="25">
        <f>G31*K31</f>
        <v>0</v>
      </c>
      <c r="M31" s="25">
        <f>총괄표!N156</f>
        <v>0</v>
      </c>
      <c r="N31" s="25">
        <f>G31*M31</f>
        <v>0</v>
      </c>
      <c r="O31" s="25" t="str">
        <f>IF((H31+K31+M31)=0, "", (H31+K31+M31))</f>
        <v/>
      </c>
      <c r="P31" s="25">
        <f>SUM(I31,L31,N31)</f>
        <v>0</v>
      </c>
      <c r="Q31" s="12"/>
    </row>
    <row r="32" spans="2:17" ht="20.45" customHeight="1">
      <c r="D32" s="12"/>
      <c r="E32" s="15"/>
      <c r="F32" s="19"/>
      <c r="G32" s="25"/>
      <c r="H32" s="25"/>
      <c r="I32" s="25"/>
      <c r="J32" s="25"/>
      <c r="K32" s="25"/>
      <c r="L32" s="25"/>
      <c r="M32" s="25"/>
      <c r="N32" s="25"/>
      <c r="O32" s="25"/>
      <c r="P32" s="25"/>
      <c r="Q32" s="12"/>
    </row>
    <row r="33" spans="4:17" ht="20.45" customHeight="1">
      <c r="D33" s="12"/>
      <c r="E33" s="15"/>
      <c r="F33" s="19"/>
      <c r="G33" s="25"/>
      <c r="H33" s="25"/>
      <c r="I33" s="25"/>
      <c r="J33" s="25"/>
      <c r="K33" s="25"/>
      <c r="L33" s="25"/>
      <c r="M33" s="25"/>
      <c r="N33" s="25"/>
      <c r="O33" s="25"/>
      <c r="P33" s="25"/>
      <c r="Q33" s="12"/>
    </row>
    <row r="34" spans="4:17" ht="20.45" customHeight="1">
      <c r="D34" s="12"/>
      <c r="E34" s="15"/>
      <c r="F34" s="19"/>
      <c r="G34" s="25"/>
      <c r="H34" s="25"/>
      <c r="I34" s="25"/>
      <c r="J34" s="25"/>
      <c r="K34" s="25"/>
      <c r="L34" s="25"/>
      <c r="M34" s="25"/>
      <c r="N34" s="25"/>
      <c r="O34" s="25"/>
      <c r="P34" s="25"/>
      <c r="Q34" s="12"/>
    </row>
    <row r="35" spans="4:17" ht="20.45" customHeight="1">
      <c r="D35" s="12"/>
      <c r="E35" s="15"/>
      <c r="F35" s="19"/>
      <c r="G35" s="25"/>
      <c r="H35" s="25"/>
      <c r="I35" s="25"/>
      <c r="J35" s="25"/>
      <c r="K35" s="25"/>
      <c r="L35" s="25"/>
      <c r="M35" s="25"/>
      <c r="N35" s="25"/>
      <c r="O35" s="25"/>
      <c r="P35" s="25"/>
      <c r="Q35" s="12"/>
    </row>
    <row r="36" spans="4:17" ht="20.45" customHeight="1">
      <c r="D36" s="12"/>
      <c r="E36" s="15"/>
      <c r="F36" s="19"/>
      <c r="G36" s="25"/>
      <c r="H36" s="25"/>
      <c r="I36" s="25"/>
      <c r="J36" s="25"/>
      <c r="K36" s="25"/>
      <c r="L36" s="25"/>
      <c r="M36" s="25"/>
      <c r="N36" s="25"/>
      <c r="O36" s="25"/>
      <c r="P36" s="25"/>
      <c r="Q36" s="12"/>
    </row>
    <row r="37" spans="4:17" ht="20.45" customHeight="1">
      <c r="D37" s="12"/>
      <c r="E37" s="15"/>
      <c r="F37" s="19"/>
      <c r="G37" s="25"/>
      <c r="H37" s="25"/>
      <c r="I37" s="25"/>
      <c r="J37" s="25"/>
      <c r="K37" s="25"/>
      <c r="L37" s="25"/>
      <c r="M37" s="25"/>
      <c r="N37" s="25"/>
      <c r="O37" s="25"/>
      <c r="P37" s="25"/>
      <c r="Q37" s="12"/>
    </row>
    <row r="38" spans="4:17" ht="20.45" customHeight="1">
      <c r="D38" s="12"/>
      <c r="E38" s="15"/>
      <c r="F38" s="19"/>
      <c r="G38" s="25"/>
      <c r="H38" s="25"/>
      <c r="I38" s="25"/>
      <c r="J38" s="25"/>
      <c r="K38" s="25"/>
      <c r="L38" s="25"/>
      <c r="M38" s="25"/>
      <c r="N38" s="25"/>
      <c r="O38" s="25"/>
      <c r="P38" s="25"/>
      <c r="Q38" s="12"/>
    </row>
    <row r="39" spans="4:17" ht="20.45" customHeight="1">
      <c r="D39" s="12"/>
      <c r="E39" s="15"/>
      <c r="F39" s="19"/>
      <c r="G39" s="25"/>
      <c r="H39" s="25"/>
      <c r="I39" s="25"/>
      <c r="J39" s="25"/>
      <c r="K39" s="25"/>
      <c r="L39" s="25"/>
      <c r="M39" s="25"/>
      <c r="N39" s="25"/>
      <c r="O39" s="25"/>
      <c r="P39" s="25"/>
      <c r="Q39" s="12"/>
    </row>
    <row r="40" spans="4:17" ht="20.45" customHeight="1">
      <c r="D40" s="12"/>
      <c r="E40" s="15"/>
      <c r="F40" s="19"/>
      <c r="G40" s="25"/>
      <c r="H40" s="25"/>
      <c r="I40" s="25"/>
      <c r="J40" s="25"/>
      <c r="K40" s="25"/>
      <c r="L40" s="25"/>
      <c r="M40" s="25"/>
      <c r="N40" s="25"/>
      <c r="O40" s="25"/>
      <c r="P40" s="25"/>
      <c r="Q40" s="12"/>
    </row>
    <row r="41" spans="4:17" ht="20.45" customHeight="1">
      <c r="D41" s="12"/>
      <c r="E41" s="15"/>
      <c r="F41" s="19"/>
      <c r="G41" s="25"/>
      <c r="H41" s="25"/>
      <c r="I41" s="25"/>
      <c r="J41" s="25"/>
      <c r="K41" s="25"/>
      <c r="L41" s="25"/>
      <c r="M41" s="25"/>
      <c r="N41" s="25"/>
      <c r="O41" s="25"/>
      <c r="P41" s="25"/>
      <c r="Q41" s="12"/>
    </row>
    <row r="42" spans="4:17" ht="20.45" customHeight="1">
      <c r="D42" s="12"/>
      <c r="E42" s="15"/>
      <c r="F42" s="19"/>
      <c r="G42" s="25"/>
      <c r="H42" s="25"/>
      <c r="I42" s="25"/>
      <c r="J42" s="25"/>
      <c r="K42" s="25"/>
      <c r="L42" s="25"/>
      <c r="M42" s="25"/>
      <c r="N42" s="25"/>
      <c r="O42" s="25"/>
      <c r="P42" s="25"/>
      <c r="Q42" s="12"/>
    </row>
    <row r="43" spans="4:17" ht="20.45" customHeight="1">
      <c r="D43" s="12"/>
      <c r="E43" s="15"/>
      <c r="F43" s="19"/>
      <c r="G43" s="25"/>
      <c r="H43" s="25"/>
      <c r="I43" s="25"/>
      <c r="J43" s="25"/>
      <c r="K43" s="25"/>
      <c r="L43" s="25"/>
      <c r="M43" s="25"/>
      <c r="N43" s="25"/>
      <c r="O43" s="25"/>
      <c r="P43" s="25"/>
      <c r="Q43" s="12"/>
    </row>
    <row r="44" spans="4:17" ht="20.45" customHeight="1">
      <c r="D44" s="12"/>
      <c r="E44" s="15"/>
      <c r="F44" s="19"/>
      <c r="G44" s="25"/>
      <c r="H44" s="25"/>
      <c r="I44" s="25"/>
      <c r="J44" s="25"/>
      <c r="K44" s="25"/>
      <c r="L44" s="25"/>
      <c r="M44" s="25"/>
      <c r="N44" s="25"/>
      <c r="O44" s="25"/>
      <c r="P44" s="25"/>
      <c r="Q44" s="12"/>
    </row>
    <row r="45" spans="4:17" ht="20.45" customHeight="1">
      <c r="D45" s="12"/>
      <c r="E45" s="15"/>
      <c r="F45" s="19"/>
      <c r="G45" s="25"/>
      <c r="H45" s="25"/>
      <c r="I45" s="25"/>
      <c r="J45" s="25"/>
      <c r="K45" s="25"/>
      <c r="L45" s="25"/>
      <c r="M45" s="25"/>
      <c r="N45" s="25"/>
      <c r="O45" s="25"/>
      <c r="P45" s="25"/>
      <c r="Q45" s="12"/>
    </row>
    <row r="46" spans="4:17" ht="20.45" customHeight="1">
      <c r="D46" s="12"/>
      <c r="E46" s="15"/>
      <c r="F46" s="19"/>
      <c r="G46" s="25"/>
      <c r="H46" s="25"/>
      <c r="I46" s="25"/>
      <c r="J46" s="25"/>
      <c r="K46" s="25"/>
      <c r="L46" s="25"/>
      <c r="M46" s="25"/>
      <c r="N46" s="25"/>
      <c r="O46" s="25"/>
      <c r="P46" s="25"/>
      <c r="Q46" s="12"/>
    </row>
    <row r="47" spans="4:17" ht="20.45" customHeight="1">
      <c r="D47" s="12"/>
      <c r="E47" s="15"/>
      <c r="F47" s="19"/>
      <c r="G47" s="25"/>
      <c r="H47" s="25"/>
      <c r="I47" s="25"/>
      <c r="J47" s="25"/>
      <c r="K47" s="25"/>
      <c r="L47" s="25"/>
      <c r="M47" s="25"/>
      <c r="N47" s="25"/>
      <c r="O47" s="25"/>
      <c r="P47" s="25"/>
      <c r="Q47" s="12"/>
    </row>
    <row r="48" spans="4:17" ht="20.45" customHeight="1">
      <c r="D48" s="12"/>
      <c r="E48" s="15"/>
      <c r="F48" s="19"/>
      <c r="G48" s="25"/>
      <c r="H48" s="25"/>
      <c r="I48" s="25"/>
      <c r="J48" s="25"/>
      <c r="K48" s="25"/>
      <c r="L48" s="25"/>
      <c r="M48" s="25"/>
      <c r="N48" s="25"/>
      <c r="O48" s="25"/>
      <c r="P48" s="25"/>
      <c r="Q48" s="12"/>
    </row>
    <row r="49" spans="2:17" ht="20.45" customHeight="1">
      <c r="D49" s="12"/>
      <c r="E49" s="15"/>
      <c r="F49" s="19"/>
      <c r="G49" s="25"/>
      <c r="H49" s="25"/>
      <c r="I49" s="25"/>
      <c r="J49" s="25"/>
      <c r="K49" s="25"/>
      <c r="L49" s="25"/>
      <c r="M49" s="25"/>
      <c r="N49" s="25"/>
      <c r="O49" s="25"/>
      <c r="P49" s="25"/>
      <c r="Q49" s="12"/>
    </row>
    <row r="50" spans="2:17" ht="20.45" customHeight="1">
      <c r="D50" s="12"/>
      <c r="E50" s="15"/>
      <c r="F50" s="19"/>
      <c r="G50" s="25"/>
      <c r="H50" s="25"/>
      <c r="I50" s="25"/>
      <c r="J50" s="25"/>
      <c r="K50" s="25"/>
      <c r="L50" s="25"/>
      <c r="M50" s="25"/>
      <c r="N50" s="25"/>
      <c r="O50" s="25"/>
      <c r="P50" s="25"/>
      <c r="Q50" s="12"/>
    </row>
    <row r="51" spans="2:17" ht="20.45" customHeight="1">
      <c r="D51" s="12"/>
      <c r="E51" s="15"/>
      <c r="F51" s="19"/>
      <c r="G51" s="25"/>
      <c r="H51" s="25"/>
      <c r="I51" s="25"/>
      <c r="J51" s="25"/>
      <c r="K51" s="25"/>
      <c r="L51" s="25"/>
      <c r="M51" s="25"/>
      <c r="N51" s="25"/>
      <c r="O51" s="25"/>
      <c r="P51" s="25"/>
      <c r="Q51" s="12"/>
    </row>
    <row r="52" spans="2:17" ht="20.45" customHeight="1">
      <c r="D52" s="12"/>
      <c r="E52" s="15"/>
      <c r="F52" s="19"/>
      <c r="G52" s="25"/>
      <c r="H52" s="25"/>
      <c r="I52" s="25"/>
      <c r="J52" s="25"/>
      <c r="K52" s="25"/>
      <c r="L52" s="25"/>
      <c r="M52" s="25"/>
      <c r="N52" s="25"/>
      <c r="O52" s="25"/>
      <c r="P52" s="25"/>
      <c r="Q52" s="12"/>
    </row>
    <row r="53" spans="2:17" ht="20.45" customHeight="1">
      <c r="D53" s="12"/>
      <c r="E53" s="15"/>
      <c r="F53" s="19"/>
      <c r="G53" s="25"/>
      <c r="H53" s="25"/>
      <c r="I53" s="25"/>
      <c r="J53" s="25"/>
      <c r="K53" s="25"/>
      <c r="L53" s="25"/>
      <c r="M53" s="25"/>
      <c r="N53" s="25"/>
      <c r="O53" s="25"/>
      <c r="P53" s="25"/>
      <c r="Q53" s="12"/>
    </row>
    <row r="54" spans="2:17" ht="20.45" customHeight="1">
      <c r="D54" s="12"/>
      <c r="E54" s="15"/>
      <c r="F54" s="19"/>
      <c r="G54" s="25"/>
      <c r="H54" s="25"/>
      <c r="I54" s="25"/>
      <c r="J54" s="25"/>
      <c r="K54" s="25"/>
      <c r="L54" s="25"/>
      <c r="M54" s="25"/>
      <c r="N54" s="25"/>
      <c r="O54" s="25"/>
      <c r="P54" s="25"/>
      <c r="Q54" s="12"/>
    </row>
    <row r="55" spans="2:17" ht="20.45" customHeight="1">
      <c r="C55" s="13" t="s">
        <v>1713</v>
      </c>
      <c r="D55" s="12" t="s">
        <v>1331</v>
      </c>
      <c r="E55" s="15"/>
      <c r="F55" s="19"/>
      <c r="G55" s="25"/>
      <c r="H55" s="25"/>
      <c r="I55" s="25">
        <f>TRUNC(SUM(I30:I54))</f>
        <v>0</v>
      </c>
      <c r="J55" s="25"/>
      <c r="K55" s="25"/>
      <c r="L55" s="25">
        <f>TRUNC(SUM(L30:L54))</f>
        <v>0</v>
      </c>
      <c r="M55" s="25"/>
      <c r="N55" s="25">
        <f>TRUNC(SUM(N30:N54))</f>
        <v>0</v>
      </c>
      <c r="O55" s="25" t="str">
        <f>IF((H55+K55+M55)=0, "", (H55+K55+M55))</f>
        <v/>
      </c>
      <c r="P55" s="25">
        <f>TRUNC(SUM(P30:P54))</f>
        <v>0</v>
      </c>
      <c r="Q55" s="12"/>
    </row>
    <row r="56" spans="2:17" ht="20.45" customHeight="1">
      <c r="B56" s="13" t="s">
        <v>831</v>
      </c>
      <c r="D56" s="183" t="s">
        <v>1712</v>
      </c>
      <c r="E56" s="184"/>
      <c r="F56" s="184"/>
      <c r="G56" s="184"/>
      <c r="H56" s="184"/>
      <c r="I56" s="184"/>
      <c r="J56" s="184"/>
      <c r="K56" s="184"/>
      <c r="L56" s="184"/>
      <c r="M56" s="184"/>
      <c r="N56" s="184"/>
      <c r="O56" s="184"/>
      <c r="P56" s="184"/>
      <c r="Q56" s="185"/>
    </row>
    <row r="57" spans="2:17" ht="20.45" customHeight="1">
      <c r="B57" s="13" t="s">
        <v>1716</v>
      </c>
      <c r="D57" s="12" t="s">
        <v>1717</v>
      </c>
      <c r="E57" s="15"/>
      <c r="F57" s="19" t="s">
        <v>529</v>
      </c>
      <c r="G57" s="25">
        <v>1</v>
      </c>
      <c r="H57" s="25">
        <f>총괄표!I105</f>
        <v>0</v>
      </c>
      <c r="I57" s="25">
        <f>G57*H57</f>
        <v>0</v>
      </c>
      <c r="J57" s="25"/>
      <c r="K57" s="25">
        <f>총괄표!L105</f>
        <v>0</v>
      </c>
      <c r="L57" s="25">
        <f>G57*K57</f>
        <v>0</v>
      </c>
      <c r="M57" s="25">
        <f>총괄표!N105</f>
        <v>0</v>
      </c>
      <c r="N57" s="25">
        <f>G57*M57</f>
        <v>0</v>
      </c>
      <c r="O57" s="25" t="str">
        <f>IF((H57+K57+M57)=0, "", (H57+K57+M57))</f>
        <v/>
      </c>
      <c r="P57" s="25">
        <f>SUM(I57,L57,N57)</f>
        <v>0</v>
      </c>
      <c r="Q57" s="12"/>
    </row>
    <row r="58" spans="2:17" ht="20.45" customHeight="1">
      <c r="B58" s="13" t="s">
        <v>1718</v>
      </c>
      <c r="D58" s="12" t="s">
        <v>1719</v>
      </c>
      <c r="E58" s="15"/>
      <c r="F58" s="19" t="s">
        <v>529</v>
      </c>
      <c r="G58" s="25">
        <v>1</v>
      </c>
      <c r="H58" s="25">
        <f>총괄표!I131</f>
        <v>0</v>
      </c>
      <c r="I58" s="25">
        <f>G58*H58</f>
        <v>0</v>
      </c>
      <c r="J58" s="25"/>
      <c r="K58" s="25">
        <f>총괄표!L131</f>
        <v>0</v>
      </c>
      <c r="L58" s="25">
        <f>G58*K58</f>
        <v>0</v>
      </c>
      <c r="M58" s="25">
        <f>총괄표!N131</f>
        <v>0</v>
      </c>
      <c r="N58" s="25">
        <f>G58*M58</f>
        <v>0</v>
      </c>
      <c r="O58" s="25" t="str">
        <f>IF((H58+K58+M58)=0, "", (H58+K58+M58))</f>
        <v/>
      </c>
      <c r="P58" s="25">
        <f>SUM(I58,L58,N58)</f>
        <v>0</v>
      </c>
      <c r="Q58" s="12"/>
    </row>
    <row r="59" spans="2:17" ht="20.45" customHeight="1">
      <c r="D59" s="12"/>
      <c r="E59" s="15"/>
      <c r="F59" s="19"/>
      <c r="G59" s="25"/>
      <c r="H59" s="25"/>
      <c r="I59" s="25"/>
      <c r="J59" s="25"/>
      <c r="K59" s="25"/>
      <c r="L59" s="25"/>
      <c r="M59" s="25"/>
      <c r="N59" s="25"/>
      <c r="O59" s="25"/>
      <c r="P59" s="25"/>
      <c r="Q59" s="12"/>
    </row>
    <row r="60" spans="2:17" ht="20.45" customHeight="1">
      <c r="D60" s="12"/>
      <c r="E60" s="15"/>
      <c r="F60" s="19"/>
      <c r="G60" s="25"/>
      <c r="H60" s="25"/>
      <c r="I60" s="25"/>
      <c r="J60" s="25"/>
      <c r="K60" s="25"/>
      <c r="L60" s="25"/>
      <c r="M60" s="25"/>
      <c r="N60" s="25"/>
      <c r="O60" s="25"/>
      <c r="P60" s="25"/>
      <c r="Q60" s="12"/>
    </row>
    <row r="61" spans="2:17" ht="20.45" customHeight="1">
      <c r="D61" s="12"/>
      <c r="E61" s="15"/>
      <c r="F61" s="19"/>
      <c r="G61" s="25"/>
      <c r="H61" s="25"/>
      <c r="I61" s="25"/>
      <c r="J61" s="25"/>
      <c r="K61" s="25"/>
      <c r="L61" s="25"/>
      <c r="M61" s="25"/>
      <c r="N61" s="25"/>
      <c r="O61" s="25"/>
      <c r="P61" s="25"/>
      <c r="Q61" s="12"/>
    </row>
    <row r="62" spans="2:17" ht="20.45" customHeight="1">
      <c r="D62" s="12"/>
      <c r="E62" s="15"/>
      <c r="F62" s="19"/>
      <c r="G62" s="25"/>
      <c r="H62" s="25"/>
      <c r="I62" s="25"/>
      <c r="J62" s="25"/>
      <c r="K62" s="25"/>
      <c r="L62" s="25"/>
      <c r="M62" s="25"/>
      <c r="N62" s="25"/>
      <c r="O62" s="25"/>
      <c r="P62" s="25"/>
      <c r="Q62" s="12"/>
    </row>
    <row r="63" spans="2:17" ht="20.45" customHeight="1">
      <c r="D63" s="12"/>
      <c r="E63" s="15"/>
      <c r="F63" s="19"/>
      <c r="G63" s="25"/>
      <c r="H63" s="25"/>
      <c r="I63" s="25"/>
      <c r="J63" s="25"/>
      <c r="K63" s="25"/>
      <c r="L63" s="25"/>
      <c r="M63" s="25"/>
      <c r="N63" s="25"/>
      <c r="O63" s="25"/>
      <c r="P63" s="25"/>
      <c r="Q63" s="12"/>
    </row>
    <row r="64" spans="2:17" ht="20.45" customHeight="1">
      <c r="D64" s="12"/>
      <c r="E64" s="15"/>
      <c r="F64" s="19"/>
      <c r="G64" s="25"/>
      <c r="H64" s="25"/>
      <c r="I64" s="25"/>
      <c r="J64" s="25"/>
      <c r="K64" s="25"/>
      <c r="L64" s="25"/>
      <c r="M64" s="25"/>
      <c r="N64" s="25"/>
      <c r="O64" s="25"/>
      <c r="P64" s="25"/>
      <c r="Q64" s="12"/>
    </row>
    <row r="65" spans="2:17" ht="20.45" customHeight="1">
      <c r="D65" s="12"/>
      <c r="E65" s="15"/>
      <c r="F65" s="19"/>
      <c r="G65" s="25"/>
      <c r="H65" s="25"/>
      <c r="I65" s="25"/>
      <c r="J65" s="25"/>
      <c r="K65" s="25"/>
      <c r="L65" s="25"/>
      <c r="M65" s="25"/>
      <c r="N65" s="25"/>
      <c r="O65" s="25"/>
      <c r="P65" s="25"/>
      <c r="Q65" s="12"/>
    </row>
    <row r="66" spans="2:17" ht="20.45" customHeight="1">
      <c r="D66" s="12"/>
      <c r="E66" s="15"/>
      <c r="F66" s="19"/>
      <c r="G66" s="25"/>
      <c r="H66" s="25"/>
      <c r="I66" s="25"/>
      <c r="J66" s="25"/>
      <c r="K66" s="25"/>
      <c r="L66" s="25"/>
      <c r="M66" s="25"/>
      <c r="N66" s="25"/>
      <c r="O66" s="25"/>
      <c r="P66" s="25"/>
      <c r="Q66" s="12"/>
    </row>
    <row r="67" spans="2:17" ht="20.45" customHeight="1">
      <c r="D67" s="12"/>
      <c r="E67" s="15"/>
      <c r="F67" s="19"/>
      <c r="G67" s="25"/>
      <c r="H67" s="25"/>
      <c r="I67" s="25"/>
      <c r="J67" s="25"/>
      <c r="K67" s="25"/>
      <c r="L67" s="25"/>
      <c r="M67" s="25"/>
      <c r="N67" s="25"/>
      <c r="O67" s="25"/>
      <c r="P67" s="25"/>
      <c r="Q67" s="12"/>
    </row>
    <row r="68" spans="2:17" ht="20.45" customHeight="1">
      <c r="D68" s="12"/>
      <c r="E68" s="15"/>
      <c r="F68" s="19"/>
      <c r="G68" s="25"/>
      <c r="H68" s="25"/>
      <c r="I68" s="25"/>
      <c r="J68" s="25"/>
      <c r="K68" s="25"/>
      <c r="L68" s="25"/>
      <c r="M68" s="25"/>
      <c r="N68" s="25"/>
      <c r="O68" s="25"/>
      <c r="P68" s="25"/>
      <c r="Q68" s="12"/>
    </row>
    <row r="69" spans="2:17" ht="20.45" customHeight="1">
      <c r="D69" s="12"/>
      <c r="E69" s="15"/>
      <c r="F69" s="19"/>
      <c r="G69" s="25"/>
      <c r="H69" s="25"/>
      <c r="I69" s="25"/>
      <c r="J69" s="25"/>
      <c r="K69" s="25"/>
      <c r="L69" s="25"/>
      <c r="M69" s="25"/>
      <c r="N69" s="25"/>
      <c r="O69" s="25"/>
      <c r="P69" s="25"/>
      <c r="Q69" s="12"/>
    </row>
    <row r="70" spans="2:17" ht="20.45" customHeight="1">
      <c r="D70" s="12"/>
      <c r="E70" s="15"/>
      <c r="F70" s="19"/>
      <c r="G70" s="25"/>
      <c r="H70" s="25"/>
      <c r="I70" s="25"/>
      <c r="J70" s="25"/>
      <c r="K70" s="25"/>
      <c r="L70" s="25"/>
      <c r="M70" s="25"/>
      <c r="N70" s="25"/>
      <c r="O70" s="25"/>
      <c r="P70" s="25"/>
      <c r="Q70" s="12"/>
    </row>
    <row r="71" spans="2:17" ht="20.45" customHeight="1">
      <c r="D71" s="12"/>
      <c r="E71" s="15"/>
      <c r="F71" s="19"/>
      <c r="G71" s="25"/>
      <c r="H71" s="25"/>
      <c r="I71" s="25"/>
      <c r="J71" s="25"/>
      <c r="K71" s="25"/>
      <c r="L71" s="25"/>
      <c r="M71" s="25"/>
      <c r="N71" s="25"/>
      <c r="O71" s="25"/>
      <c r="P71" s="25"/>
      <c r="Q71" s="12"/>
    </row>
    <row r="72" spans="2:17" ht="20.45" customHeight="1">
      <c r="D72" s="12"/>
      <c r="E72" s="15"/>
      <c r="F72" s="19"/>
      <c r="G72" s="25"/>
      <c r="H72" s="25"/>
      <c r="I72" s="25"/>
      <c r="J72" s="25"/>
      <c r="K72" s="25"/>
      <c r="L72" s="25"/>
      <c r="M72" s="25"/>
      <c r="N72" s="25"/>
      <c r="O72" s="25"/>
      <c r="P72" s="25"/>
      <c r="Q72" s="12"/>
    </row>
    <row r="73" spans="2:17" ht="20.45" customHeight="1">
      <c r="D73" s="12"/>
      <c r="E73" s="15"/>
      <c r="F73" s="19"/>
      <c r="G73" s="25"/>
      <c r="H73" s="25"/>
      <c r="I73" s="25"/>
      <c r="J73" s="25"/>
      <c r="K73" s="25"/>
      <c r="L73" s="25"/>
      <c r="M73" s="25"/>
      <c r="N73" s="25"/>
      <c r="O73" s="25"/>
      <c r="P73" s="25"/>
      <c r="Q73" s="12"/>
    </row>
    <row r="74" spans="2:17" ht="20.45" customHeight="1">
      <c r="D74" s="12"/>
      <c r="E74" s="15"/>
      <c r="F74" s="19"/>
      <c r="G74" s="25"/>
      <c r="H74" s="25"/>
      <c r="I74" s="25"/>
      <c r="J74" s="25"/>
      <c r="K74" s="25"/>
      <c r="L74" s="25"/>
      <c r="M74" s="25"/>
      <c r="N74" s="25"/>
      <c r="O74" s="25"/>
      <c r="P74" s="25"/>
      <c r="Q74" s="12"/>
    </row>
    <row r="75" spans="2:17" ht="20.45" customHeight="1">
      <c r="D75" s="12"/>
      <c r="E75" s="15"/>
      <c r="F75" s="19"/>
      <c r="G75" s="25"/>
      <c r="H75" s="25"/>
      <c r="I75" s="25"/>
      <c r="J75" s="25"/>
      <c r="K75" s="25"/>
      <c r="L75" s="25"/>
      <c r="M75" s="25"/>
      <c r="N75" s="25"/>
      <c r="O75" s="25"/>
      <c r="P75" s="25"/>
      <c r="Q75" s="12"/>
    </row>
    <row r="76" spans="2:17" ht="20.45" customHeight="1">
      <c r="D76" s="12"/>
      <c r="E76" s="15"/>
      <c r="F76" s="19"/>
      <c r="G76" s="25"/>
      <c r="H76" s="25"/>
      <c r="I76" s="25"/>
      <c r="J76" s="25"/>
      <c r="K76" s="25"/>
      <c r="L76" s="25"/>
      <c r="M76" s="25"/>
      <c r="N76" s="25"/>
      <c r="O76" s="25"/>
      <c r="P76" s="25"/>
      <c r="Q76" s="12"/>
    </row>
    <row r="77" spans="2:17" ht="20.45" customHeight="1">
      <c r="D77" s="12"/>
      <c r="E77" s="15"/>
      <c r="F77" s="19"/>
      <c r="G77" s="25"/>
      <c r="H77" s="25"/>
      <c r="I77" s="25"/>
      <c r="J77" s="25"/>
      <c r="K77" s="25"/>
      <c r="L77" s="25"/>
      <c r="M77" s="25"/>
      <c r="N77" s="25"/>
      <c r="O77" s="25"/>
      <c r="P77" s="25"/>
      <c r="Q77" s="12"/>
    </row>
    <row r="78" spans="2:17" ht="20.45" customHeight="1">
      <c r="D78" s="12"/>
      <c r="E78" s="15"/>
      <c r="F78" s="19"/>
      <c r="G78" s="25"/>
      <c r="H78" s="25"/>
      <c r="I78" s="25"/>
      <c r="J78" s="25"/>
      <c r="K78" s="25"/>
      <c r="L78" s="25"/>
      <c r="M78" s="25"/>
      <c r="N78" s="25"/>
      <c r="O78" s="25"/>
      <c r="P78" s="25"/>
      <c r="Q78" s="12"/>
    </row>
    <row r="79" spans="2:17" ht="20.45" customHeight="1">
      <c r="B79" s="13" t="s">
        <v>1711</v>
      </c>
      <c r="C79" s="13" t="s">
        <v>1713</v>
      </c>
      <c r="D79" s="12" t="s">
        <v>1331</v>
      </c>
      <c r="E79" s="15"/>
      <c r="F79" s="19"/>
      <c r="G79" s="25"/>
      <c r="H79" s="25"/>
      <c r="I79" s="25">
        <f>TRUNC(SUM(I56:I78))</f>
        <v>0</v>
      </c>
      <c r="J79" s="25"/>
      <c r="K79" s="25"/>
      <c r="L79" s="25">
        <f>TRUNC(SUM(L56:L78))</f>
        <v>0</v>
      </c>
      <c r="M79" s="25"/>
      <c r="N79" s="25">
        <f>TRUNC(SUM(N56:N78))</f>
        <v>0</v>
      </c>
      <c r="O79" s="25" t="str">
        <f>IF((H79+K79+M79)=0, "", (H79+K79+M79))</f>
        <v/>
      </c>
      <c r="P79" s="25">
        <f>TRUNC(SUM(P56:P78))</f>
        <v>0</v>
      </c>
      <c r="Q79" s="12"/>
    </row>
    <row r="80" spans="2:17" ht="20.45" customHeight="1">
      <c r="B80" s="13" t="s">
        <v>831</v>
      </c>
      <c r="D80" s="183" t="s">
        <v>1720</v>
      </c>
      <c r="E80" s="184"/>
      <c r="F80" s="184"/>
      <c r="G80" s="184"/>
      <c r="H80" s="184"/>
      <c r="I80" s="184"/>
      <c r="J80" s="184"/>
      <c r="K80" s="184"/>
      <c r="L80" s="184"/>
      <c r="M80" s="184"/>
      <c r="N80" s="184"/>
      <c r="O80" s="184"/>
      <c r="P80" s="184"/>
      <c r="Q80" s="185"/>
    </row>
    <row r="81" spans="2:17" ht="20.45" customHeight="1">
      <c r="B81" s="13" t="s">
        <v>1689</v>
      </c>
      <c r="D81" s="12" t="s">
        <v>113</v>
      </c>
      <c r="E81" s="15"/>
      <c r="F81" s="19" t="s">
        <v>529</v>
      </c>
      <c r="G81" s="25">
        <v>1</v>
      </c>
      <c r="H81" s="25">
        <f>내역서!I37</f>
        <v>0</v>
      </c>
      <c r="I81" s="25">
        <f>G81*H81</f>
        <v>0</v>
      </c>
      <c r="J81" s="25"/>
      <c r="K81" s="25">
        <f>내역서!L37</f>
        <v>0</v>
      </c>
      <c r="L81" s="25">
        <f>G81*K81</f>
        <v>0</v>
      </c>
      <c r="M81" s="25">
        <f>내역서!N37</f>
        <v>0</v>
      </c>
      <c r="N81" s="25">
        <f>G81*M81</f>
        <v>0</v>
      </c>
      <c r="O81" s="25" t="str">
        <f>IF((H81+K81+M81)=0, "", (H81+K81+M81))</f>
        <v/>
      </c>
      <c r="P81" s="25">
        <f>SUM(I81,L81,N81)</f>
        <v>0</v>
      </c>
      <c r="Q81" s="12"/>
    </row>
    <row r="82" spans="2:17" ht="20.45" customHeight="1">
      <c r="B82" s="13" t="s">
        <v>1690</v>
      </c>
      <c r="D82" s="12" t="s">
        <v>114</v>
      </c>
      <c r="E82" s="15"/>
      <c r="F82" s="19" t="s">
        <v>529</v>
      </c>
      <c r="G82" s="25">
        <v>1</v>
      </c>
      <c r="H82" s="25">
        <f>내역서!I71</f>
        <v>0</v>
      </c>
      <c r="I82" s="25">
        <f>G82*H82</f>
        <v>0</v>
      </c>
      <c r="J82" s="25"/>
      <c r="K82" s="25">
        <f>내역서!L71</f>
        <v>0</v>
      </c>
      <c r="L82" s="25">
        <f>G82*K82</f>
        <v>0</v>
      </c>
      <c r="M82" s="25">
        <f>내역서!N71</f>
        <v>0</v>
      </c>
      <c r="N82" s="25">
        <f>G82*M82</f>
        <v>0</v>
      </c>
      <c r="O82" s="25" t="str">
        <f>IF((H82+K82+M82)=0, "", (H82+K82+M82))</f>
        <v/>
      </c>
      <c r="P82" s="25">
        <f>SUM(I82,L82,N82)</f>
        <v>0</v>
      </c>
      <c r="Q82" s="12"/>
    </row>
    <row r="83" spans="2:17" ht="20.45" customHeight="1">
      <c r="B83" s="13" t="s">
        <v>1691</v>
      </c>
      <c r="D83" s="12" t="s">
        <v>115</v>
      </c>
      <c r="E83" s="15"/>
      <c r="F83" s="19" t="s">
        <v>529</v>
      </c>
      <c r="G83" s="25">
        <v>1</v>
      </c>
      <c r="H83" s="25">
        <f>내역서!I97</f>
        <v>0</v>
      </c>
      <c r="I83" s="25">
        <f>G83*H83</f>
        <v>0</v>
      </c>
      <c r="J83" s="25"/>
      <c r="K83" s="25">
        <f>내역서!L97</f>
        <v>0</v>
      </c>
      <c r="L83" s="25">
        <f>G83*K83</f>
        <v>0</v>
      </c>
      <c r="M83" s="25">
        <f>내역서!N97</f>
        <v>0</v>
      </c>
      <c r="N83" s="25">
        <f>G83*M83</f>
        <v>0</v>
      </c>
      <c r="O83" s="25" t="str">
        <f>IF((H83+K83+M83)=0, "", (H83+K83+M83))</f>
        <v/>
      </c>
      <c r="P83" s="25">
        <f>SUM(I83,L83,N83)</f>
        <v>0</v>
      </c>
      <c r="Q83" s="12"/>
    </row>
    <row r="84" spans="2:17" ht="20.45" customHeight="1">
      <c r="B84" s="13" t="s">
        <v>1692</v>
      </c>
      <c r="D84" s="12" t="s">
        <v>116</v>
      </c>
      <c r="E84" s="15"/>
      <c r="F84" s="19" t="s">
        <v>529</v>
      </c>
      <c r="G84" s="25">
        <v>1</v>
      </c>
      <c r="H84" s="25">
        <f>내역서!I129</f>
        <v>0</v>
      </c>
      <c r="I84" s="25">
        <f>G84*H84</f>
        <v>0</v>
      </c>
      <c r="J84" s="25"/>
      <c r="K84" s="25">
        <f>내역서!L129</f>
        <v>0</v>
      </c>
      <c r="L84" s="25">
        <f>G84*K84</f>
        <v>0</v>
      </c>
      <c r="M84" s="25">
        <f>내역서!N129</f>
        <v>0</v>
      </c>
      <c r="N84" s="25">
        <f>G84*M84</f>
        <v>0</v>
      </c>
      <c r="O84" s="25" t="str">
        <f>IF((H84+K84+M84)=0, "", (H84+K84+M84))</f>
        <v/>
      </c>
      <c r="P84" s="25">
        <f>SUM(I84,L84,N84)</f>
        <v>0</v>
      </c>
      <c r="Q84" s="12"/>
    </row>
    <row r="85" spans="2:17" ht="20.45" customHeight="1">
      <c r="B85" s="13" t="s">
        <v>1693</v>
      </c>
      <c r="D85" s="12" t="s">
        <v>117</v>
      </c>
      <c r="E85" s="15"/>
      <c r="F85" s="19" t="s">
        <v>529</v>
      </c>
      <c r="G85" s="25">
        <v>1</v>
      </c>
      <c r="H85" s="25">
        <f>내역서!I144</f>
        <v>0</v>
      </c>
      <c r="I85" s="25">
        <f>G85*H85</f>
        <v>0</v>
      </c>
      <c r="J85" s="25"/>
      <c r="K85" s="25">
        <f>내역서!L144</f>
        <v>0</v>
      </c>
      <c r="L85" s="25">
        <f>G85*K85</f>
        <v>0</v>
      </c>
      <c r="M85" s="25">
        <f>내역서!N144</f>
        <v>0</v>
      </c>
      <c r="N85" s="25">
        <f>G85*M85</f>
        <v>0</v>
      </c>
      <c r="O85" s="25" t="str">
        <f>IF((H85+K85+M85)=0, "", (H85+K85+M85))</f>
        <v/>
      </c>
      <c r="P85" s="25">
        <f>SUM(I85,L85,N85)</f>
        <v>0</v>
      </c>
      <c r="Q85" s="12"/>
    </row>
    <row r="86" spans="2:17" ht="20.45" customHeight="1">
      <c r="D86" s="12"/>
      <c r="E86" s="15"/>
      <c r="F86" s="19"/>
      <c r="G86" s="25"/>
      <c r="H86" s="25"/>
      <c r="I86" s="25"/>
      <c r="J86" s="25"/>
      <c r="K86" s="25"/>
      <c r="L86" s="25"/>
      <c r="M86" s="25"/>
      <c r="N86" s="25"/>
      <c r="O86" s="25"/>
      <c r="P86" s="25"/>
      <c r="Q86" s="12"/>
    </row>
    <row r="87" spans="2:17" ht="20.45" customHeight="1">
      <c r="D87" s="12"/>
      <c r="E87" s="15"/>
      <c r="F87" s="19"/>
      <c r="G87" s="25"/>
      <c r="H87" s="25"/>
      <c r="I87" s="25"/>
      <c r="J87" s="25"/>
      <c r="K87" s="25"/>
      <c r="L87" s="25"/>
      <c r="M87" s="25"/>
      <c r="N87" s="25"/>
      <c r="O87" s="25"/>
      <c r="P87" s="25"/>
      <c r="Q87" s="12"/>
    </row>
    <row r="88" spans="2:17" ht="20.45" customHeight="1">
      <c r="D88" s="12"/>
      <c r="E88" s="15"/>
      <c r="F88" s="19"/>
      <c r="G88" s="25"/>
      <c r="H88" s="25"/>
      <c r="I88" s="25"/>
      <c r="J88" s="25"/>
      <c r="K88" s="25"/>
      <c r="L88" s="25"/>
      <c r="M88" s="25"/>
      <c r="N88" s="25"/>
      <c r="O88" s="25"/>
      <c r="P88" s="25"/>
      <c r="Q88" s="12"/>
    </row>
    <row r="89" spans="2:17" ht="20.45" customHeight="1">
      <c r="D89" s="12"/>
      <c r="E89" s="15"/>
      <c r="F89" s="19"/>
      <c r="G89" s="25"/>
      <c r="H89" s="25"/>
      <c r="I89" s="25"/>
      <c r="J89" s="25"/>
      <c r="K89" s="25"/>
      <c r="L89" s="25"/>
      <c r="M89" s="25"/>
      <c r="N89" s="25"/>
      <c r="O89" s="25"/>
      <c r="P89" s="25"/>
      <c r="Q89" s="12"/>
    </row>
    <row r="90" spans="2:17" ht="20.45" customHeight="1">
      <c r="D90" s="12"/>
      <c r="E90" s="15"/>
      <c r="F90" s="19"/>
      <c r="G90" s="25"/>
      <c r="H90" s="25"/>
      <c r="I90" s="25"/>
      <c r="J90" s="25"/>
      <c r="K90" s="25"/>
      <c r="L90" s="25"/>
      <c r="M90" s="25"/>
      <c r="N90" s="25"/>
      <c r="O90" s="25"/>
      <c r="P90" s="25"/>
      <c r="Q90" s="12"/>
    </row>
    <row r="91" spans="2:17" ht="20.45" customHeight="1">
      <c r="D91" s="12"/>
      <c r="E91" s="15"/>
      <c r="F91" s="19"/>
      <c r="G91" s="25"/>
      <c r="H91" s="25"/>
      <c r="I91" s="25"/>
      <c r="J91" s="25"/>
      <c r="K91" s="25"/>
      <c r="L91" s="25"/>
      <c r="M91" s="25"/>
      <c r="N91" s="25"/>
      <c r="O91" s="25"/>
      <c r="P91" s="25"/>
      <c r="Q91" s="12"/>
    </row>
    <row r="92" spans="2:17" ht="20.45" customHeight="1">
      <c r="D92" s="12"/>
      <c r="E92" s="15"/>
      <c r="F92" s="19"/>
      <c r="G92" s="25"/>
      <c r="H92" s="25"/>
      <c r="I92" s="25"/>
      <c r="J92" s="25"/>
      <c r="K92" s="25"/>
      <c r="L92" s="25"/>
      <c r="M92" s="25"/>
      <c r="N92" s="25"/>
      <c r="O92" s="25"/>
      <c r="P92" s="25"/>
      <c r="Q92" s="12"/>
    </row>
    <row r="93" spans="2:17" ht="20.45" customHeight="1">
      <c r="D93" s="12"/>
      <c r="E93" s="15"/>
      <c r="F93" s="19"/>
      <c r="G93" s="25"/>
      <c r="H93" s="25"/>
      <c r="I93" s="25"/>
      <c r="J93" s="25"/>
      <c r="K93" s="25"/>
      <c r="L93" s="25"/>
      <c r="M93" s="25"/>
      <c r="N93" s="25"/>
      <c r="O93" s="25"/>
      <c r="P93" s="25"/>
      <c r="Q93" s="12"/>
    </row>
    <row r="94" spans="2:17" ht="20.45" customHeight="1">
      <c r="D94" s="12"/>
      <c r="E94" s="15"/>
      <c r="F94" s="19"/>
      <c r="G94" s="25"/>
      <c r="H94" s="25"/>
      <c r="I94" s="25"/>
      <c r="J94" s="25"/>
      <c r="K94" s="25"/>
      <c r="L94" s="25"/>
      <c r="M94" s="25"/>
      <c r="N94" s="25"/>
      <c r="O94" s="25"/>
      <c r="P94" s="25"/>
      <c r="Q94" s="12"/>
    </row>
    <row r="95" spans="2:17" ht="20.45" customHeight="1">
      <c r="D95" s="12"/>
      <c r="E95" s="15"/>
      <c r="F95" s="19"/>
      <c r="G95" s="25"/>
      <c r="H95" s="25"/>
      <c r="I95" s="25"/>
      <c r="J95" s="25"/>
      <c r="K95" s="25"/>
      <c r="L95" s="25"/>
      <c r="M95" s="25"/>
      <c r="N95" s="25"/>
      <c r="O95" s="25"/>
      <c r="P95" s="25"/>
      <c r="Q95" s="12"/>
    </row>
    <row r="96" spans="2:17" ht="20.45" customHeight="1">
      <c r="D96" s="12"/>
      <c r="E96" s="15"/>
      <c r="F96" s="19"/>
      <c r="G96" s="25"/>
      <c r="H96" s="25"/>
      <c r="I96" s="25"/>
      <c r="J96" s="25"/>
      <c r="K96" s="25"/>
      <c r="L96" s="25"/>
      <c r="M96" s="25"/>
      <c r="N96" s="25"/>
      <c r="O96" s="25"/>
      <c r="P96" s="25"/>
      <c r="Q96" s="12"/>
    </row>
    <row r="97" spans="2:17" ht="20.45" customHeight="1">
      <c r="D97" s="12"/>
      <c r="E97" s="15"/>
      <c r="F97" s="19"/>
      <c r="G97" s="25"/>
      <c r="H97" s="25"/>
      <c r="I97" s="25"/>
      <c r="J97" s="25"/>
      <c r="K97" s="25"/>
      <c r="L97" s="25"/>
      <c r="M97" s="25"/>
      <c r="N97" s="25"/>
      <c r="O97" s="25"/>
      <c r="P97" s="25"/>
      <c r="Q97" s="12"/>
    </row>
    <row r="98" spans="2:17" ht="20.45" customHeight="1">
      <c r="D98" s="12"/>
      <c r="E98" s="15"/>
      <c r="F98" s="19"/>
      <c r="G98" s="25"/>
      <c r="H98" s="25"/>
      <c r="I98" s="25"/>
      <c r="J98" s="25"/>
      <c r="K98" s="25"/>
      <c r="L98" s="25"/>
      <c r="M98" s="25"/>
      <c r="N98" s="25"/>
      <c r="O98" s="25"/>
      <c r="P98" s="25"/>
      <c r="Q98" s="12"/>
    </row>
    <row r="99" spans="2:17" ht="20.45" customHeight="1">
      <c r="D99" s="12"/>
      <c r="E99" s="15"/>
      <c r="F99" s="19"/>
      <c r="G99" s="25"/>
      <c r="H99" s="25"/>
      <c r="I99" s="25"/>
      <c r="J99" s="25"/>
      <c r="K99" s="25"/>
      <c r="L99" s="25"/>
      <c r="M99" s="25"/>
      <c r="N99" s="25"/>
      <c r="O99" s="25"/>
      <c r="P99" s="25"/>
      <c r="Q99" s="12"/>
    </row>
    <row r="100" spans="2:17" ht="20.45" customHeight="1">
      <c r="D100" s="12"/>
      <c r="E100" s="15"/>
      <c r="F100" s="19"/>
      <c r="G100" s="25"/>
      <c r="H100" s="25"/>
      <c r="I100" s="25"/>
      <c r="J100" s="25"/>
      <c r="K100" s="25"/>
      <c r="L100" s="25"/>
      <c r="M100" s="25"/>
      <c r="N100" s="25"/>
      <c r="O100" s="25"/>
      <c r="P100" s="25"/>
      <c r="Q100" s="12"/>
    </row>
    <row r="101" spans="2:17" ht="20.45" customHeight="1">
      <c r="D101" s="12"/>
      <c r="E101" s="15"/>
      <c r="F101" s="19"/>
      <c r="G101" s="25"/>
      <c r="H101" s="25"/>
      <c r="I101" s="25"/>
      <c r="J101" s="25"/>
      <c r="K101" s="25"/>
      <c r="L101" s="25"/>
      <c r="M101" s="25"/>
      <c r="N101" s="25"/>
      <c r="O101" s="25"/>
      <c r="P101" s="25"/>
      <c r="Q101" s="12"/>
    </row>
    <row r="102" spans="2:17" ht="20.45" customHeight="1">
      <c r="D102" s="12"/>
      <c r="E102" s="15"/>
      <c r="F102" s="19"/>
      <c r="G102" s="25"/>
      <c r="H102" s="25"/>
      <c r="I102" s="25"/>
      <c r="J102" s="25"/>
      <c r="K102" s="25"/>
      <c r="L102" s="25"/>
      <c r="M102" s="25"/>
      <c r="N102" s="25"/>
      <c r="O102" s="25"/>
      <c r="P102" s="25"/>
      <c r="Q102" s="12"/>
    </row>
    <row r="103" spans="2:17" ht="20.45" customHeight="1">
      <c r="D103" s="12"/>
      <c r="E103" s="15"/>
      <c r="F103" s="19"/>
      <c r="G103" s="25"/>
      <c r="H103" s="25"/>
      <c r="I103" s="25"/>
      <c r="J103" s="25"/>
      <c r="K103" s="25"/>
      <c r="L103" s="25"/>
      <c r="M103" s="25"/>
      <c r="N103" s="25"/>
      <c r="O103" s="25"/>
      <c r="P103" s="25"/>
      <c r="Q103" s="12"/>
    </row>
    <row r="104" spans="2:17" ht="20.45" customHeight="1">
      <c r="D104" s="12"/>
      <c r="E104" s="15"/>
      <c r="F104" s="19"/>
      <c r="G104" s="25"/>
      <c r="H104" s="25"/>
      <c r="I104" s="25"/>
      <c r="J104" s="25"/>
      <c r="K104" s="25"/>
      <c r="L104" s="25"/>
      <c r="M104" s="25"/>
      <c r="N104" s="25"/>
      <c r="O104" s="25"/>
      <c r="P104" s="25"/>
      <c r="Q104" s="12"/>
    </row>
    <row r="105" spans="2:17" ht="20.45" customHeight="1">
      <c r="B105" s="13" t="s">
        <v>1716</v>
      </c>
      <c r="C105" s="13" t="s">
        <v>1713</v>
      </c>
      <c r="D105" s="12" t="s">
        <v>1331</v>
      </c>
      <c r="E105" s="15"/>
      <c r="F105" s="19"/>
      <c r="G105" s="25"/>
      <c r="H105" s="25"/>
      <c r="I105" s="25">
        <f>TRUNC(SUM(I80:I104))</f>
        <v>0</v>
      </c>
      <c r="J105" s="25"/>
      <c r="K105" s="25"/>
      <c r="L105" s="25">
        <f>TRUNC(SUM(L80:L104))</f>
        <v>0</v>
      </c>
      <c r="M105" s="25"/>
      <c r="N105" s="25">
        <f>TRUNC(SUM(N80:N104))</f>
        <v>0</v>
      </c>
      <c r="O105" s="25" t="str">
        <f>IF((H105+K105+M105)=0, "", (H105+K105+M105))</f>
        <v/>
      </c>
      <c r="P105" s="25">
        <f>TRUNC(SUM(P80:P104))</f>
        <v>0</v>
      </c>
      <c r="Q105" s="12"/>
    </row>
    <row r="106" spans="2:17" ht="20.45" customHeight="1">
      <c r="B106" s="13" t="s">
        <v>831</v>
      </c>
      <c r="D106" s="183" t="s">
        <v>1721</v>
      </c>
      <c r="E106" s="184"/>
      <c r="F106" s="184"/>
      <c r="G106" s="184"/>
      <c r="H106" s="184"/>
      <c r="I106" s="184"/>
      <c r="J106" s="184"/>
      <c r="K106" s="184"/>
      <c r="L106" s="184"/>
      <c r="M106" s="184"/>
      <c r="N106" s="184"/>
      <c r="O106" s="184"/>
      <c r="P106" s="184"/>
      <c r="Q106" s="185"/>
    </row>
    <row r="107" spans="2:17" ht="20.45" customHeight="1">
      <c r="B107" s="13" t="s">
        <v>1694</v>
      </c>
      <c r="D107" s="12" t="s">
        <v>119</v>
      </c>
      <c r="E107" s="15"/>
      <c r="F107" s="19" t="s">
        <v>529</v>
      </c>
      <c r="G107" s="25">
        <v>1</v>
      </c>
      <c r="H107" s="25">
        <f>내역서!I151</f>
        <v>0</v>
      </c>
      <c r="I107" s="25">
        <f>G107*H107</f>
        <v>0</v>
      </c>
      <c r="J107" s="25"/>
      <c r="K107" s="25">
        <f>내역서!L151</f>
        <v>0</v>
      </c>
      <c r="L107" s="25">
        <f>G107*K107</f>
        <v>0</v>
      </c>
      <c r="M107" s="25">
        <f>내역서!N151</f>
        <v>0</v>
      </c>
      <c r="N107" s="25">
        <f>G107*M107</f>
        <v>0</v>
      </c>
      <c r="O107" s="25" t="str">
        <f>IF((H107+K107+M107)=0, "", (H107+K107+M107))</f>
        <v/>
      </c>
      <c r="P107" s="25">
        <f>SUM(I107,L107,N107)</f>
        <v>0</v>
      </c>
      <c r="Q107" s="12"/>
    </row>
    <row r="108" spans="2:17" ht="20.45" customHeight="1">
      <c r="B108" s="13" t="s">
        <v>1695</v>
      </c>
      <c r="D108" s="12" t="s">
        <v>120</v>
      </c>
      <c r="E108" s="15"/>
      <c r="F108" s="19" t="s">
        <v>529</v>
      </c>
      <c r="G108" s="25">
        <v>1</v>
      </c>
      <c r="H108" s="25">
        <f>내역서!I169</f>
        <v>0</v>
      </c>
      <c r="I108" s="25">
        <f>G108*H108</f>
        <v>0</v>
      </c>
      <c r="J108" s="25"/>
      <c r="K108" s="25">
        <f>내역서!L169</f>
        <v>0</v>
      </c>
      <c r="L108" s="25">
        <f>G108*K108</f>
        <v>0</v>
      </c>
      <c r="M108" s="25">
        <f>내역서!N169</f>
        <v>0</v>
      </c>
      <c r="N108" s="25">
        <f>G108*M108</f>
        <v>0</v>
      </c>
      <c r="O108" s="25" t="str">
        <f>IF((H108+K108+M108)=0, "", (H108+K108+M108))</f>
        <v/>
      </c>
      <c r="P108" s="25">
        <f>SUM(I108,L108,N108)</f>
        <v>0</v>
      </c>
      <c r="Q108" s="12"/>
    </row>
    <row r="109" spans="2:17" ht="20.45" customHeight="1">
      <c r="D109" s="12"/>
      <c r="E109" s="15"/>
      <c r="F109" s="19"/>
      <c r="G109" s="25"/>
      <c r="H109" s="25"/>
      <c r="I109" s="25"/>
      <c r="J109" s="25"/>
      <c r="K109" s="25"/>
      <c r="L109" s="25"/>
      <c r="M109" s="25"/>
      <c r="N109" s="25"/>
      <c r="O109" s="25"/>
      <c r="P109" s="25"/>
      <c r="Q109" s="12"/>
    </row>
    <row r="110" spans="2:17" ht="20.45" customHeight="1">
      <c r="D110" s="12"/>
      <c r="E110" s="15"/>
      <c r="F110" s="19"/>
      <c r="G110" s="25"/>
      <c r="H110" s="25"/>
      <c r="I110" s="25"/>
      <c r="J110" s="25"/>
      <c r="K110" s="25"/>
      <c r="L110" s="25"/>
      <c r="M110" s="25"/>
      <c r="N110" s="25"/>
      <c r="O110" s="25"/>
      <c r="P110" s="25"/>
      <c r="Q110" s="12"/>
    </row>
    <row r="111" spans="2:17" ht="20.45" customHeight="1">
      <c r="D111" s="12"/>
      <c r="E111" s="15"/>
      <c r="F111" s="19"/>
      <c r="G111" s="25"/>
      <c r="H111" s="25"/>
      <c r="I111" s="25"/>
      <c r="J111" s="25"/>
      <c r="K111" s="25"/>
      <c r="L111" s="25"/>
      <c r="M111" s="25"/>
      <c r="N111" s="25"/>
      <c r="O111" s="25"/>
      <c r="P111" s="25"/>
      <c r="Q111" s="12"/>
    </row>
    <row r="112" spans="2:17" ht="20.45" customHeight="1">
      <c r="D112" s="12"/>
      <c r="E112" s="15"/>
      <c r="F112" s="19"/>
      <c r="G112" s="25"/>
      <c r="H112" s="25"/>
      <c r="I112" s="25"/>
      <c r="J112" s="25"/>
      <c r="K112" s="25"/>
      <c r="L112" s="25"/>
      <c r="M112" s="25"/>
      <c r="N112" s="25"/>
      <c r="O112" s="25"/>
      <c r="P112" s="25"/>
      <c r="Q112" s="12"/>
    </row>
    <row r="113" spans="4:17" ht="20.45" customHeight="1">
      <c r="D113" s="12"/>
      <c r="E113" s="15"/>
      <c r="F113" s="19"/>
      <c r="G113" s="25"/>
      <c r="H113" s="25"/>
      <c r="I113" s="25"/>
      <c r="J113" s="25"/>
      <c r="K113" s="25"/>
      <c r="L113" s="25"/>
      <c r="M113" s="25"/>
      <c r="N113" s="25"/>
      <c r="O113" s="25"/>
      <c r="P113" s="25"/>
      <c r="Q113" s="12"/>
    </row>
    <row r="114" spans="4:17" ht="20.45" customHeight="1">
      <c r="D114" s="12"/>
      <c r="E114" s="15"/>
      <c r="F114" s="19"/>
      <c r="G114" s="25"/>
      <c r="H114" s="25"/>
      <c r="I114" s="25"/>
      <c r="J114" s="25"/>
      <c r="K114" s="25"/>
      <c r="L114" s="25"/>
      <c r="M114" s="25"/>
      <c r="N114" s="25"/>
      <c r="O114" s="25"/>
      <c r="P114" s="25"/>
      <c r="Q114" s="12"/>
    </row>
    <row r="115" spans="4:17" ht="20.45" customHeight="1">
      <c r="D115" s="12"/>
      <c r="E115" s="15"/>
      <c r="F115" s="19"/>
      <c r="G115" s="25"/>
      <c r="H115" s="25"/>
      <c r="I115" s="25"/>
      <c r="J115" s="25"/>
      <c r="K115" s="25"/>
      <c r="L115" s="25"/>
      <c r="M115" s="25"/>
      <c r="N115" s="25"/>
      <c r="O115" s="25"/>
      <c r="P115" s="25"/>
      <c r="Q115" s="12"/>
    </row>
    <row r="116" spans="4:17" ht="20.45" customHeight="1">
      <c r="D116" s="12"/>
      <c r="E116" s="15"/>
      <c r="F116" s="19"/>
      <c r="G116" s="25"/>
      <c r="H116" s="25"/>
      <c r="I116" s="25"/>
      <c r="J116" s="25"/>
      <c r="K116" s="25"/>
      <c r="L116" s="25"/>
      <c r="M116" s="25"/>
      <c r="N116" s="25"/>
      <c r="O116" s="25"/>
      <c r="P116" s="25"/>
      <c r="Q116" s="12"/>
    </row>
    <row r="117" spans="4:17" ht="20.45" customHeight="1">
      <c r="D117" s="12"/>
      <c r="E117" s="15"/>
      <c r="F117" s="19"/>
      <c r="G117" s="25"/>
      <c r="H117" s="25"/>
      <c r="I117" s="25"/>
      <c r="J117" s="25"/>
      <c r="K117" s="25"/>
      <c r="L117" s="25"/>
      <c r="M117" s="25"/>
      <c r="N117" s="25"/>
      <c r="O117" s="25"/>
      <c r="P117" s="25"/>
      <c r="Q117" s="12"/>
    </row>
    <row r="118" spans="4:17" ht="20.45" customHeight="1">
      <c r="D118" s="12"/>
      <c r="E118" s="15"/>
      <c r="F118" s="19"/>
      <c r="G118" s="25"/>
      <c r="H118" s="25"/>
      <c r="I118" s="25"/>
      <c r="J118" s="25"/>
      <c r="K118" s="25"/>
      <c r="L118" s="25"/>
      <c r="M118" s="25"/>
      <c r="N118" s="25"/>
      <c r="O118" s="25"/>
      <c r="P118" s="25"/>
      <c r="Q118" s="12"/>
    </row>
    <row r="119" spans="4:17" ht="20.45" customHeight="1">
      <c r="D119" s="12"/>
      <c r="E119" s="15"/>
      <c r="F119" s="19"/>
      <c r="G119" s="25"/>
      <c r="H119" s="25"/>
      <c r="I119" s="25"/>
      <c r="J119" s="25"/>
      <c r="K119" s="25"/>
      <c r="L119" s="25"/>
      <c r="M119" s="25"/>
      <c r="N119" s="25"/>
      <c r="O119" s="25"/>
      <c r="P119" s="25"/>
      <c r="Q119" s="12"/>
    </row>
    <row r="120" spans="4:17" ht="20.45" customHeight="1">
      <c r="D120" s="12"/>
      <c r="E120" s="15"/>
      <c r="F120" s="19"/>
      <c r="G120" s="25"/>
      <c r="H120" s="25"/>
      <c r="I120" s="25"/>
      <c r="J120" s="25"/>
      <c r="K120" s="25"/>
      <c r="L120" s="25"/>
      <c r="M120" s="25"/>
      <c r="N120" s="25"/>
      <c r="O120" s="25"/>
      <c r="P120" s="25"/>
      <c r="Q120" s="12"/>
    </row>
    <row r="121" spans="4:17" ht="20.45" customHeight="1">
      <c r="D121" s="12"/>
      <c r="E121" s="15"/>
      <c r="F121" s="19"/>
      <c r="G121" s="25"/>
      <c r="H121" s="25"/>
      <c r="I121" s="25"/>
      <c r="J121" s="25"/>
      <c r="K121" s="25"/>
      <c r="L121" s="25"/>
      <c r="M121" s="25"/>
      <c r="N121" s="25"/>
      <c r="O121" s="25"/>
      <c r="P121" s="25"/>
      <c r="Q121" s="12"/>
    </row>
    <row r="122" spans="4:17" ht="20.45" customHeight="1">
      <c r="D122" s="12"/>
      <c r="E122" s="15"/>
      <c r="F122" s="19"/>
      <c r="G122" s="25"/>
      <c r="H122" s="25"/>
      <c r="I122" s="25"/>
      <c r="J122" s="25"/>
      <c r="K122" s="25"/>
      <c r="L122" s="25"/>
      <c r="M122" s="25"/>
      <c r="N122" s="25"/>
      <c r="O122" s="25"/>
      <c r="P122" s="25"/>
      <c r="Q122" s="12"/>
    </row>
    <row r="123" spans="4:17" ht="20.45" customHeight="1">
      <c r="D123" s="12"/>
      <c r="E123" s="15"/>
      <c r="F123" s="19"/>
      <c r="G123" s="25"/>
      <c r="H123" s="25"/>
      <c r="I123" s="25"/>
      <c r="J123" s="25"/>
      <c r="K123" s="25"/>
      <c r="L123" s="25"/>
      <c r="M123" s="25"/>
      <c r="N123" s="25"/>
      <c r="O123" s="25"/>
      <c r="P123" s="25"/>
      <c r="Q123" s="12"/>
    </row>
    <row r="124" spans="4:17" ht="20.45" customHeight="1">
      <c r="D124" s="12"/>
      <c r="E124" s="15"/>
      <c r="F124" s="19"/>
      <c r="G124" s="25"/>
      <c r="H124" s="25"/>
      <c r="I124" s="25"/>
      <c r="J124" s="25"/>
      <c r="K124" s="25"/>
      <c r="L124" s="25"/>
      <c r="M124" s="25"/>
      <c r="N124" s="25"/>
      <c r="O124" s="25"/>
      <c r="P124" s="25"/>
      <c r="Q124" s="12"/>
    </row>
    <row r="125" spans="4:17" ht="20.45" customHeight="1">
      <c r="D125" s="12"/>
      <c r="E125" s="15"/>
      <c r="F125" s="19"/>
      <c r="G125" s="25"/>
      <c r="H125" s="25"/>
      <c r="I125" s="25"/>
      <c r="J125" s="25"/>
      <c r="K125" s="25"/>
      <c r="L125" s="25"/>
      <c r="M125" s="25"/>
      <c r="N125" s="25"/>
      <c r="O125" s="25"/>
      <c r="P125" s="25"/>
      <c r="Q125" s="12"/>
    </row>
    <row r="126" spans="4:17" ht="20.45" customHeight="1">
      <c r="D126" s="12"/>
      <c r="E126" s="15"/>
      <c r="F126" s="19"/>
      <c r="G126" s="25"/>
      <c r="H126" s="25"/>
      <c r="I126" s="25"/>
      <c r="J126" s="25"/>
      <c r="K126" s="25"/>
      <c r="L126" s="25"/>
      <c r="M126" s="25"/>
      <c r="N126" s="25"/>
      <c r="O126" s="25"/>
      <c r="P126" s="25"/>
      <c r="Q126" s="12"/>
    </row>
    <row r="127" spans="4:17" ht="20.45" customHeight="1">
      <c r="D127" s="12"/>
      <c r="E127" s="15"/>
      <c r="F127" s="19"/>
      <c r="G127" s="25"/>
      <c r="H127" s="25"/>
      <c r="I127" s="25"/>
      <c r="J127" s="25"/>
      <c r="K127" s="25"/>
      <c r="L127" s="25"/>
      <c r="M127" s="25"/>
      <c r="N127" s="25"/>
      <c r="O127" s="25"/>
      <c r="P127" s="25"/>
      <c r="Q127" s="12"/>
    </row>
    <row r="128" spans="4:17" ht="20.45" customHeight="1">
      <c r="D128" s="12"/>
      <c r="E128" s="15"/>
      <c r="F128" s="19"/>
      <c r="G128" s="25"/>
      <c r="H128" s="25"/>
      <c r="I128" s="25"/>
      <c r="J128" s="25"/>
      <c r="K128" s="25"/>
      <c r="L128" s="25"/>
      <c r="M128" s="25"/>
      <c r="N128" s="25"/>
      <c r="O128" s="25"/>
      <c r="P128" s="25"/>
      <c r="Q128" s="12"/>
    </row>
    <row r="129" spans="2:17" ht="20.45" customHeight="1">
      <c r="D129" s="12"/>
      <c r="E129" s="15"/>
      <c r="F129" s="19"/>
      <c r="G129" s="25"/>
      <c r="H129" s="25"/>
      <c r="I129" s="25"/>
      <c r="J129" s="25"/>
      <c r="K129" s="25"/>
      <c r="L129" s="25"/>
      <c r="M129" s="25"/>
      <c r="N129" s="25"/>
      <c r="O129" s="25"/>
      <c r="P129" s="25"/>
      <c r="Q129" s="12"/>
    </row>
    <row r="130" spans="2:17" ht="20.45" customHeight="1">
      <c r="D130" s="12"/>
      <c r="E130" s="15"/>
      <c r="F130" s="19"/>
      <c r="G130" s="25"/>
      <c r="H130" s="25"/>
      <c r="I130" s="25"/>
      <c r="J130" s="25"/>
      <c r="K130" s="25"/>
      <c r="L130" s="25"/>
      <c r="M130" s="25"/>
      <c r="N130" s="25"/>
      <c r="O130" s="25"/>
      <c r="P130" s="25"/>
      <c r="Q130" s="12"/>
    </row>
    <row r="131" spans="2:17" ht="20.45" customHeight="1">
      <c r="B131" s="13" t="s">
        <v>1718</v>
      </c>
      <c r="C131" s="13" t="s">
        <v>1713</v>
      </c>
      <c r="D131" s="12" t="s">
        <v>1331</v>
      </c>
      <c r="E131" s="15"/>
      <c r="F131" s="19"/>
      <c r="G131" s="25"/>
      <c r="H131" s="25"/>
      <c r="I131" s="25">
        <f>TRUNC(SUM(I106:I130))</f>
        <v>0</v>
      </c>
      <c r="J131" s="25"/>
      <c r="K131" s="25"/>
      <c r="L131" s="25">
        <f>TRUNC(SUM(L106:L130))</f>
        <v>0</v>
      </c>
      <c r="M131" s="25"/>
      <c r="N131" s="25">
        <f>TRUNC(SUM(N106:N130))</f>
        <v>0</v>
      </c>
      <c r="O131" s="25" t="str">
        <f>IF((H131+K131+M131)=0, "", (H131+K131+M131))</f>
        <v/>
      </c>
      <c r="P131" s="25">
        <f>TRUNC(SUM(P106:P130))</f>
        <v>0</v>
      </c>
      <c r="Q131" s="12"/>
    </row>
    <row r="132" spans="2:17" ht="20.45" customHeight="1">
      <c r="B132" s="13" t="s">
        <v>831</v>
      </c>
      <c r="D132" s="183" t="s">
        <v>1715</v>
      </c>
      <c r="E132" s="184"/>
      <c r="F132" s="184"/>
      <c r="G132" s="184"/>
      <c r="H132" s="184"/>
      <c r="I132" s="184"/>
      <c r="J132" s="184"/>
      <c r="K132" s="184"/>
      <c r="L132" s="184"/>
      <c r="M132" s="184"/>
      <c r="N132" s="184"/>
      <c r="O132" s="184"/>
      <c r="P132" s="184"/>
      <c r="Q132" s="185"/>
    </row>
    <row r="133" spans="2:17" ht="20.45" customHeight="1">
      <c r="B133" s="13" t="s">
        <v>1696</v>
      </c>
      <c r="D133" s="12" t="s">
        <v>122</v>
      </c>
      <c r="E133" s="15"/>
      <c r="F133" s="19" t="s">
        <v>529</v>
      </c>
      <c r="G133" s="25">
        <v>1</v>
      </c>
      <c r="H133" s="25">
        <f>내역서!I177</f>
        <v>0</v>
      </c>
      <c r="I133" s="25">
        <f t="shared" ref="I133:I137" si="0">G133*H133</f>
        <v>0</v>
      </c>
      <c r="J133" s="25"/>
      <c r="K133" s="25">
        <f>내역서!L177</f>
        <v>0</v>
      </c>
      <c r="L133" s="25">
        <f t="shared" ref="L133:L137" si="1">G133*K133</f>
        <v>0</v>
      </c>
      <c r="M133" s="25">
        <f>내역서!N177</f>
        <v>0</v>
      </c>
      <c r="N133" s="25">
        <f t="shared" ref="N133:N137" si="2">G133*M133</f>
        <v>0</v>
      </c>
      <c r="O133" s="25" t="str">
        <f t="shared" ref="O133:O137" si="3">IF((H133+K133+M133)=0, "", (H133+K133+M133))</f>
        <v/>
      </c>
      <c r="P133" s="25">
        <f t="shared" ref="P133:P137" si="4">SUM(I133,L133,N133)</f>
        <v>0</v>
      </c>
      <c r="Q133" s="12"/>
    </row>
    <row r="134" spans="2:17" ht="20.45" customHeight="1">
      <c r="B134" s="13" t="s">
        <v>1698</v>
      </c>
      <c r="D134" s="12" t="s">
        <v>123</v>
      </c>
      <c r="E134" s="15"/>
      <c r="F134" s="19" t="s">
        <v>529</v>
      </c>
      <c r="G134" s="25">
        <v>1</v>
      </c>
      <c r="H134" s="25">
        <f>내역서!I183</f>
        <v>0</v>
      </c>
      <c r="I134" s="25">
        <f t="shared" si="0"/>
        <v>0</v>
      </c>
      <c r="J134" s="25"/>
      <c r="K134" s="25">
        <f>내역서!L183</f>
        <v>0</v>
      </c>
      <c r="L134" s="25">
        <f t="shared" si="1"/>
        <v>0</v>
      </c>
      <c r="M134" s="25">
        <f>내역서!N183</f>
        <v>0</v>
      </c>
      <c r="N134" s="25">
        <f t="shared" si="2"/>
        <v>0</v>
      </c>
      <c r="O134" s="25" t="str">
        <f t="shared" si="3"/>
        <v/>
      </c>
      <c r="P134" s="25">
        <f t="shared" si="4"/>
        <v>0</v>
      </c>
      <c r="Q134" s="12"/>
    </row>
    <row r="135" spans="2:17" ht="20.45" customHeight="1">
      <c r="B135" s="13" t="s">
        <v>1699</v>
      </c>
      <c r="D135" s="12" t="s">
        <v>1813</v>
      </c>
      <c r="E135" s="15"/>
      <c r="F135" s="19" t="s">
        <v>529</v>
      </c>
      <c r="G135" s="25">
        <v>1</v>
      </c>
      <c r="H135" s="25">
        <f>내역서!I190</f>
        <v>0</v>
      </c>
      <c r="I135" s="25">
        <f t="shared" si="0"/>
        <v>0</v>
      </c>
      <c r="J135" s="25"/>
      <c r="K135" s="25">
        <f>내역서!L190</f>
        <v>0</v>
      </c>
      <c r="L135" s="25">
        <f t="shared" si="1"/>
        <v>0</v>
      </c>
      <c r="M135" s="25">
        <f>내역서!N190</f>
        <v>0</v>
      </c>
      <c r="N135" s="25">
        <f t="shared" si="2"/>
        <v>0</v>
      </c>
      <c r="O135" s="25" t="str">
        <f t="shared" si="3"/>
        <v/>
      </c>
      <c r="P135" s="25">
        <f t="shared" si="4"/>
        <v>0</v>
      </c>
      <c r="Q135" s="12"/>
    </row>
    <row r="136" spans="2:17" ht="20.45" customHeight="1">
      <c r="B136" s="13" t="s">
        <v>1700</v>
      </c>
      <c r="D136" s="12" t="s">
        <v>1814</v>
      </c>
      <c r="E136" s="15"/>
      <c r="F136" s="19" t="s">
        <v>529</v>
      </c>
      <c r="G136" s="25">
        <v>1</v>
      </c>
      <c r="H136" s="25">
        <f>내역서!I196</f>
        <v>0</v>
      </c>
      <c r="I136" s="25">
        <f t="shared" si="0"/>
        <v>0</v>
      </c>
      <c r="J136" s="25"/>
      <c r="K136" s="25">
        <f>내역서!L196</f>
        <v>0</v>
      </c>
      <c r="L136" s="25">
        <f t="shared" si="1"/>
        <v>0</v>
      </c>
      <c r="M136" s="25">
        <f>내역서!N196</f>
        <v>0</v>
      </c>
      <c r="N136" s="25">
        <f t="shared" si="2"/>
        <v>0</v>
      </c>
      <c r="O136" s="25" t="str">
        <f t="shared" si="3"/>
        <v/>
      </c>
      <c r="P136" s="25">
        <f t="shared" si="4"/>
        <v>0</v>
      </c>
      <c r="Q136" s="12"/>
    </row>
    <row r="137" spans="2:17" ht="20.45" customHeight="1">
      <c r="B137" s="13" t="s">
        <v>1701</v>
      </c>
      <c r="D137" s="12" t="s">
        <v>1815</v>
      </c>
      <c r="E137" s="15"/>
      <c r="F137" s="19" t="s">
        <v>529</v>
      </c>
      <c r="G137" s="25">
        <v>1</v>
      </c>
      <c r="H137" s="25">
        <f>내역서!I207</f>
        <v>0</v>
      </c>
      <c r="I137" s="25">
        <f t="shared" si="0"/>
        <v>0</v>
      </c>
      <c r="J137" s="25"/>
      <c r="K137" s="25">
        <f>내역서!L207</f>
        <v>0</v>
      </c>
      <c r="L137" s="25">
        <f t="shared" si="1"/>
        <v>0</v>
      </c>
      <c r="M137" s="25">
        <f>내역서!N207</f>
        <v>0</v>
      </c>
      <c r="N137" s="25">
        <f t="shared" si="2"/>
        <v>0</v>
      </c>
      <c r="O137" s="25" t="str">
        <f t="shared" si="3"/>
        <v/>
      </c>
      <c r="P137" s="25">
        <f t="shared" si="4"/>
        <v>0</v>
      </c>
      <c r="Q137" s="12"/>
    </row>
    <row r="138" spans="2:17" ht="20.45" customHeight="1">
      <c r="D138" s="12"/>
      <c r="E138" s="15"/>
      <c r="F138" s="19"/>
      <c r="G138" s="25"/>
      <c r="H138" s="25"/>
      <c r="I138" s="25"/>
      <c r="J138" s="25"/>
      <c r="K138" s="25"/>
      <c r="L138" s="25"/>
      <c r="M138" s="25"/>
      <c r="N138" s="25"/>
      <c r="O138" s="25"/>
      <c r="P138" s="25"/>
      <c r="Q138" s="12"/>
    </row>
    <row r="139" spans="2:17" ht="20.45" customHeight="1">
      <c r="D139" s="12"/>
      <c r="E139" s="15"/>
      <c r="F139" s="19"/>
      <c r="G139" s="25"/>
      <c r="H139" s="25"/>
      <c r="I139" s="25"/>
      <c r="J139" s="25"/>
      <c r="K139" s="25"/>
      <c r="L139" s="25"/>
      <c r="M139" s="25"/>
      <c r="N139" s="25"/>
      <c r="O139" s="25"/>
      <c r="P139" s="25"/>
      <c r="Q139" s="12"/>
    </row>
    <row r="140" spans="2:17" ht="20.45" customHeight="1">
      <c r="D140" s="12"/>
      <c r="E140" s="15"/>
      <c r="F140" s="19"/>
      <c r="G140" s="25"/>
      <c r="H140" s="25"/>
      <c r="I140" s="25"/>
      <c r="J140" s="25"/>
      <c r="K140" s="25"/>
      <c r="L140" s="25"/>
      <c r="M140" s="25"/>
      <c r="N140" s="25"/>
      <c r="O140" s="25"/>
      <c r="P140" s="25"/>
      <c r="Q140" s="12"/>
    </row>
    <row r="141" spans="2:17" ht="20.45" customHeight="1">
      <c r="D141" s="12"/>
      <c r="E141" s="15"/>
      <c r="F141" s="19"/>
      <c r="G141" s="25"/>
      <c r="H141" s="25"/>
      <c r="I141" s="25"/>
      <c r="J141" s="25"/>
      <c r="K141" s="25"/>
      <c r="L141" s="25"/>
      <c r="M141" s="25"/>
      <c r="N141" s="25"/>
      <c r="O141" s="25"/>
      <c r="P141" s="25"/>
      <c r="Q141" s="12"/>
    </row>
    <row r="142" spans="2:17" ht="20.45" customHeight="1">
      <c r="D142" s="12"/>
      <c r="E142" s="15"/>
      <c r="F142" s="19"/>
      <c r="G142" s="25"/>
      <c r="H142" s="25"/>
      <c r="I142" s="25"/>
      <c r="J142" s="25"/>
      <c r="K142" s="25"/>
      <c r="L142" s="25"/>
      <c r="M142" s="25"/>
      <c r="N142" s="25"/>
      <c r="O142" s="25"/>
      <c r="P142" s="25"/>
      <c r="Q142" s="12"/>
    </row>
    <row r="143" spans="2:17" ht="20.45" customHeight="1">
      <c r="D143" s="12"/>
      <c r="E143" s="15"/>
      <c r="F143" s="19"/>
      <c r="G143" s="25"/>
      <c r="H143" s="25"/>
      <c r="I143" s="25"/>
      <c r="J143" s="25"/>
      <c r="K143" s="25"/>
      <c r="L143" s="25"/>
      <c r="M143" s="25"/>
      <c r="N143" s="25"/>
      <c r="O143" s="25"/>
      <c r="P143" s="25"/>
      <c r="Q143" s="12"/>
    </row>
    <row r="144" spans="2:17" ht="20.45" customHeight="1">
      <c r="D144" s="12"/>
      <c r="E144" s="15"/>
      <c r="F144" s="19"/>
      <c r="G144" s="25"/>
      <c r="H144" s="25"/>
      <c r="I144" s="25"/>
      <c r="J144" s="25"/>
      <c r="K144" s="25"/>
      <c r="L144" s="25"/>
      <c r="M144" s="25"/>
      <c r="N144" s="25"/>
      <c r="O144" s="25"/>
      <c r="P144" s="25"/>
      <c r="Q144" s="12"/>
    </row>
    <row r="145" spans="2:17" ht="20.45" customHeight="1">
      <c r="D145" s="12"/>
      <c r="E145" s="15"/>
      <c r="F145" s="19"/>
      <c r="G145" s="25"/>
      <c r="H145" s="25"/>
      <c r="I145" s="25"/>
      <c r="J145" s="25"/>
      <c r="K145" s="25"/>
      <c r="L145" s="25"/>
      <c r="M145" s="25"/>
      <c r="N145" s="25"/>
      <c r="O145" s="25"/>
      <c r="P145" s="25"/>
      <c r="Q145" s="12"/>
    </row>
    <row r="146" spans="2:17" ht="20.45" customHeight="1">
      <c r="D146" s="12"/>
      <c r="E146" s="15"/>
      <c r="F146" s="19"/>
      <c r="G146" s="25"/>
      <c r="H146" s="25"/>
      <c r="I146" s="25"/>
      <c r="J146" s="25"/>
      <c r="K146" s="25"/>
      <c r="L146" s="25"/>
      <c r="M146" s="25"/>
      <c r="N146" s="25"/>
      <c r="O146" s="25"/>
      <c r="P146" s="25"/>
      <c r="Q146" s="12"/>
    </row>
    <row r="147" spans="2:17" ht="20.45" customHeight="1">
      <c r="D147" s="12"/>
      <c r="E147" s="15"/>
      <c r="F147" s="19"/>
      <c r="G147" s="25"/>
      <c r="H147" s="25"/>
      <c r="I147" s="25"/>
      <c r="J147" s="25"/>
      <c r="K147" s="25"/>
      <c r="L147" s="25"/>
      <c r="M147" s="25"/>
      <c r="N147" s="25"/>
      <c r="O147" s="25"/>
      <c r="P147" s="25"/>
      <c r="Q147" s="12"/>
    </row>
    <row r="148" spans="2:17" ht="20.45" customHeight="1">
      <c r="D148" s="12"/>
      <c r="E148" s="15"/>
      <c r="F148" s="19"/>
      <c r="G148" s="25"/>
      <c r="H148" s="25"/>
      <c r="I148" s="25"/>
      <c r="J148" s="25"/>
      <c r="K148" s="25"/>
      <c r="L148" s="25"/>
      <c r="M148" s="25"/>
      <c r="N148" s="25"/>
      <c r="O148" s="25"/>
      <c r="P148" s="25"/>
      <c r="Q148" s="12"/>
    </row>
    <row r="149" spans="2:17" ht="20.45" customHeight="1">
      <c r="D149" s="12"/>
      <c r="E149" s="15"/>
      <c r="F149" s="19"/>
      <c r="G149" s="25"/>
      <c r="H149" s="25"/>
      <c r="I149" s="25"/>
      <c r="J149" s="25"/>
      <c r="K149" s="25"/>
      <c r="L149" s="25"/>
      <c r="M149" s="25"/>
      <c r="N149" s="25"/>
      <c r="O149" s="25"/>
      <c r="P149" s="25"/>
      <c r="Q149" s="12"/>
    </row>
    <row r="150" spans="2:17" ht="20.45" customHeight="1">
      <c r="D150" s="12"/>
      <c r="E150" s="15"/>
      <c r="F150" s="19"/>
      <c r="G150" s="25"/>
      <c r="H150" s="25"/>
      <c r="I150" s="25"/>
      <c r="J150" s="25"/>
      <c r="K150" s="25"/>
      <c r="L150" s="25"/>
      <c r="M150" s="25"/>
      <c r="N150" s="25"/>
      <c r="O150" s="25"/>
      <c r="P150" s="25"/>
      <c r="Q150" s="12"/>
    </row>
    <row r="151" spans="2:17" ht="20.45" customHeight="1">
      <c r="D151" s="12"/>
      <c r="E151" s="15"/>
      <c r="F151" s="19"/>
      <c r="G151" s="25"/>
      <c r="H151" s="25"/>
      <c r="I151" s="25"/>
      <c r="J151" s="25"/>
      <c r="K151" s="25"/>
      <c r="L151" s="25"/>
      <c r="M151" s="25"/>
      <c r="N151" s="25"/>
      <c r="O151" s="25"/>
      <c r="P151" s="25"/>
      <c r="Q151" s="12"/>
    </row>
    <row r="152" spans="2:17" ht="20.45" customHeight="1">
      <c r="D152" s="12"/>
      <c r="E152" s="15"/>
      <c r="F152" s="19"/>
      <c r="G152" s="25"/>
      <c r="H152" s="25"/>
      <c r="I152" s="25"/>
      <c r="J152" s="25"/>
      <c r="K152" s="25"/>
      <c r="L152" s="25"/>
      <c r="M152" s="25"/>
      <c r="N152" s="25"/>
      <c r="O152" s="25"/>
      <c r="P152" s="25"/>
      <c r="Q152" s="12"/>
    </row>
    <row r="153" spans="2:17" ht="20.45" customHeight="1">
      <c r="D153" s="12"/>
      <c r="E153" s="15"/>
      <c r="F153" s="19"/>
      <c r="G153" s="25"/>
      <c r="H153" s="25"/>
      <c r="I153" s="25"/>
      <c r="J153" s="25"/>
      <c r="K153" s="25"/>
      <c r="L153" s="25"/>
      <c r="M153" s="25"/>
      <c r="N153" s="25"/>
      <c r="O153" s="25"/>
      <c r="P153" s="25"/>
      <c r="Q153" s="12"/>
    </row>
    <row r="154" spans="2:17" ht="20.45" customHeight="1">
      <c r="D154" s="12"/>
      <c r="E154" s="15"/>
      <c r="F154" s="19"/>
      <c r="G154" s="25"/>
      <c r="H154" s="25"/>
      <c r="I154" s="25"/>
      <c r="J154" s="25"/>
      <c r="K154" s="25"/>
      <c r="L154" s="25"/>
      <c r="M154" s="25"/>
      <c r="N154" s="25"/>
      <c r="O154" s="25"/>
      <c r="P154" s="25"/>
      <c r="Q154" s="12"/>
    </row>
    <row r="155" spans="2:17" ht="20.45" customHeight="1">
      <c r="D155" s="12"/>
      <c r="E155" s="15"/>
      <c r="F155" s="19"/>
      <c r="G155" s="25"/>
      <c r="H155" s="25"/>
      <c r="I155" s="25"/>
      <c r="J155" s="25"/>
      <c r="K155" s="25"/>
      <c r="L155" s="25"/>
      <c r="M155" s="25"/>
      <c r="N155" s="25"/>
      <c r="O155" s="25"/>
      <c r="P155" s="25"/>
      <c r="Q155" s="12"/>
    </row>
    <row r="156" spans="2:17" ht="20.45" customHeight="1">
      <c r="B156" s="13" t="s">
        <v>1714</v>
      </c>
      <c r="C156" s="13" t="s">
        <v>1713</v>
      </c>
      <c r="D156" s="12" t="s">
        <v>1331</v>
      </c>
      <c r="E156" s="15"/>
      <c r="F156" s="19"/>
      <c r="G156" s="25"/>
      <c r="H156" s="25"/>
      <c r="I156" s="25">
        <f>TRUNC(SUM(I133:I155))</f>
        <v>0</v>
      </c>
      <c r="J156" s="25"/>
      <c r="K156" s="25"/>
      <c r="L156" s="25">
        <f>TRUNC(SUM(L132:L155))</f>
        <v>0</v>
      </c>
      <c r="M156" s="25"/>
      <c r="N156" s="25">
        <f>TRUNC(SUM(N132:N155))</f>
        <v>0</v>
      </c>
      <c r="O156" s="25" t="str">
        <f>IF((H156+K156+M156)=0, "", (H156+K156+M156))</f>
        <v/>
      </c>
      <c r="P156" s="25">
        <f>TRUNC(SUM(P133:P155))</f>
        <v>0</v>
      </c>
      <c r="Q156" s="12"/>
    </row>
  </sheetData>
  <mergeCells count="19">
    <mergeCell ref="J2:L2"/>
    <mergeCell ref="M2:N2"/>
    <mergeCell ref="D1:Q1"/>
    <mergeCell ref="A2:A3"/>
    <mergeCell ref="Q2:Q3"/>
    <mergeCell ref="B2:B3"/>
    <mergeCell ref="C2:C3"/>
    <mergeCell ref="E2:E3"/>
    <mergeCell ref="F2:F3"/>
    <mergeCell ref="G2:G3"/>
    <mergeCell ref="H2:I2"/>
    <mergeCell ref="P2:P3"/>
    <mergeCell ref="D2:D3"/>
    <mergeCell ref="D106:Q106"/>
    <mergeCell ref="D132:Q132"/>
    <mergeCell ref="D4:Q4"/>
    <mergeCell ref="D30:Q30"/>
    <mergeCell ref="D56:Q56"/>
    <mergeCell ref="D80:Q80"/>
  </mergeCells>
  <phoneticPr fontId="2" type="noConversion"/>
  <printOptions horizontalCentered="1" verticalCentered="1"/>
  <pageMargins left="0.74803149606299213" right="0.35433070866141736" top="0.59055118110236227" bottom="0.59055118110236227" header="0.51181102362204722" footer="0.47244094488188981"/>
  <pageSetup paperSize="9" scale="85" orientation="landscape" r:id="rId1"/>
  <headerFooter alignWithMargins="0"/>
  <rowBreaks count="1" manualBreakCount="1">
    <brk id="79" max="16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E207"/>
  <sheetViews>
    <sheetView showZeros="0" topLeftCell="D1" workbookViewId="0">
      <pane ySplit="3" topLeftCell="A4" activePane="bottomLeft" state="frozen"/>
      <selection activeCell="D4" sqref="D4:Q4"/>
      <selection pane="bottomLeft" activeCell="P37" sqref="H5:P37"/>
    </sheetView>
  </sheetViews>
  <sheetFormatPr defaultRowHeight="23.1" customHeight="1"/>
  <cols>
    <col min="1" max="1" width="12.109375" style="13" hidden="1" customWidth="1"/>
    <col min="2" max="2" width="17.44140625" style="13" hidden="1" customWidth="1"/>
    <col min="3" max="3" width="20.6640625" style="13" hidden="1" customWidth="1"/>
    <col min="4" max="4" width="24.33203125" style="13" customWidth="1"/>
    <col min="5" max="5" width="25.33203125" style="13" customWidth="1"/>
    <col min="6" max="6" width="4.21875" style="18" customWidth="1"/>
    <col min="7" max="7" width="10" style="2" customWidth="1"/>
    <col min="8" max="8" width="13" style="23" customWidth="1"/>
    <col min="9" max="9" width="13.21875" style="23" customWidth="1"/>
    <col min="10" max="10" width="5.5546875" style="23" hidden="1" customWidth="1"/>
    <col min="11" max="11" width="10.44140625" style="23" customWidth="1"/>
    <col min="12" max="12" width="11.77734375" style="23" customWidth="1"/>
    <col min="13" max="13" width="8.44140625" style="23" customWidth="1"/>
    <col min="14" max="14" width="9.109375" style="23" customWidth="1"/>
    <col min="15" max="15" width="6" style="23" hidden="1" customWidth="1"/>
    <col min="16" max="16" width="13" style="23" customWidth="1"/>
    <col min="17" max="17" width="11.109375" style="13" customWidth="1"/>
    <col min="18" max="19" width="8.88671875" style="2"/>
    <col min="20" max="20" width="11.21875" style="2" bestFit="1" customWidth="1"/>
    <col min="21" max="26" width="8.88671875" style="2"/>
    <col min="27" max="31" width="11.77734375" style="23" customWidth="1"/>
    <col min="32" max="16384" width="8.88671875" style="2"/>
  </cols>
  <sheetData>
    <row r="1" spans="1:31" ht="23.1" customHeight="1">
      <c r="A1" s="13" t="s">
        <v>1709</v>
      </c>
      <c r="B1" s="13" t="s">
        <v>1710</v>
      </c>
      <c r="D1" s="193" t="s">
        <v>1725</v>
      </c>
      <c r="E1" s="194"/>
      <c r="F1" s="194"/>
      <c r="G1" s="194"/>
      <c r="H1" s="194"/>
      <c r="I1" s="194"/>
      <c r="J1" s="194"/>
      <c r="K1" s="194"/>
      <c r="L1" s="194"/>
      <c r="M1" s="194"/>
      <c r="N1" s="194"/>
      <c r="W1" s="192" t="s">
        <v>51</v>
      </c>
      <c r="X1" s="192"/>
      <c r="Y1" s="192"/>
      <c r="Z1" s="18"/>
      <c r="AA1" s="18" t="s">
        <v>56</v>
      </c>
      <c r="AB1" s="18"/>
      <c r="AC1" s="18"/>
      <c r="AD1" s="18"/>
      <c r="AE1" s="18"/>
    </row>
    <row r="2" spans="1:31" s="14" customFormat="1" ht="23.1" customHeight="1">
      <c r="A2" s="189" t="s">
        <v>38</v>
      </c>
      <c r="B2" s="189" t="s">
        <v>23</v>
      </c>
      <c r="C2" s="189" t="s">
        <v>19</v>
      </c>
      <c r="D2" s="190" t="s">
        <v>45</v>
      </c>
      <c r="E2" s="190" t="s">
        <v>46</v>
      </c>
      <c r="F2" s="191" t="s">
        <v>0</v>
      </c>
      <c r="G2" s="191" t="s">
        <v>1</v>
      </c>
      <c r="H2" s="186" t="s">
        <v>25</v>
      </c>
      <c r="I2" s="186"/>
      <c r="J2" s="186" t="s">
        <v>26</v>
      </c>
      <c r="K2" s="186"/>
      <c r="L2" s="186"/>
      <c r="M2" s="186" t="s">
        <v>27</v>
      </c>
      <c r="N2" s="186"/>
      <c r="O2" s="38"/>
      <c r="P2" s="186" t="s">
        <v>31</v>
      </c>
      <c r="Q2" s="190" t="s">
        <v>29</v>
      </c>
      <c r="W2" s="14" t="s">
        <v>52</v>
      </c>
      <c r="X2" s="14" t="s">
        <v>53</v>
      </c>
      <c r="Y2" s="14" t="s">
        <v>54</v>
      </c>
      <c r="Z2" s="14" t="s">
        <v>55</v>
      </c>
      <c r="AA2" s="27" t="s">
        <v>77</v>
      </c>
      <c r="AB2" s="27" t="s">
        <v>76</v>
      </c>
      <c r="AC2" s="27" t="s">
        <v>57</v>
      </c>
      <c r="AD2" s="27" t="s">
        <v>59</v>
      </c>
      <c r="AE2" s="27" t="s">
        <v>58</v>
      </c>
    </row>
    <row r="3" spans="1:31" s="14" customFormat="1" ht="23.1" customHeight="1">
      <c r="A3" s="189"/>
      <c r="B3" s="189"/>
      <c r="C3" s="189"/>
      <c r="D3" s="190"/>
      <c r="E3" s="190"/>
      <c r="F3" s="191"/>
      <c r="G3" s="191"/>
      <c r="H3" s="38" t="s">
        <v>32</v>
      </c>
      <c r="I3" s="38" t="s">
        <v>33</v>
      </c>
      <c r="J3" s="38" t="s">
        <v>1</v>
      </c>
      <c r="K3" s="38" t="s">
        <v>32</v>
      </c>
      <c r="L3" s="38" t="s">
        <v>33</v>
      </c>
      <c r="M3" s="38" t="s">
        <v>34</v>
      </c>
      <c r="N3" s="38" t="s">
        <v>33</v>
      </c>
      <c r="O3" s="38" t="s">
        <v>35</v>
      </c>
      <c r="P3" s="186"/>
      <c r="Q3" s="190"/>
      <c r="W3" s="2"/>
      <c r="X3" s="2"/>
      <c r="Y3" s="2"/>
      <c r="Z3" s="2"/>
      <c r="AA3" s="23"/>
      <c r="AB3" s="23"/>
      <c r="AC3" s="23"/>
      <c r="AD3" s="23">
        <f>IF(옵션!$C$11 =0, "1", 옵션!$C$11)</f>
        <v>1</v>
      </c>
      <c r="AE3" s="23">
        <f>IF(옵션!$C$12 =0, "1", 옵션!$C$12)</f>
        <v>1</v>
      </c>
    </row>
    <row r="4" spans="1:31" ht="23.1" customHeight="1">
      <c r="B4" s="13" t="s">
        <v>831</v>
      </c>
      <c r="D4" s="183" t="s">
        <v>1702</v>
      </c>
      <c r="E4" s="184"/>
      <c r="F4" s="184"/>
      <c r="G4" s="184"/>
      <c r="H4" s="184"/>
      <c r="I4" s="184"/>
      <c r="J4" s="184"/>
      <c r="K4" s="184"/>
      <c r="L4" s="184"/>
      <c r="M4" s="184"/>
      <c r="N4" s="184"/>
      <c r="O4" s="184"/>
      <c r="P4" s="184"/>
      <c r="Q4" s="185"/>
    </row>
    <row r="5" spans="1:31" ht="23.1" customHeight="1">
      <c r="A5" s="13" t="s">
        <v>1044</v>
      </c>
      <c r="B5" s="13" t="s">
        <v>1689</v>
      </c>
      <c r="C5" s="13" t="s">
        <v>1045</v>
      </c>
      <c r="D5" s="12" t="s">
        <v>426</v>
      </c>
      <c r="E5" s="12" t="s">
        <v>433</v>
      </c>
      <c r="F5" s="19" t="s">
        <v>132</v>
      </c>
      <c r="G5" s="15">
        <v>30</v>
      </c>
      <c r="H5" s="25"/>
      <c r="I5" s="40"/>
      <c r="J5" s="25"/>
      <c r="K5" s="25"/>
      <c r="L5" s="40"/>
      <c r="M5" s="25"/>
      <c r="N5" s="40"/>
      <c r="O5" s="25"/>
      <c r="P5" s="25"/>
      <c r="Q5" s="12" t="s">
        <v>1046</v>
      </c>
      <c r="AC5" s="23">
        <f>G5*H5</f>
        <v>0</v>
      </c>
    </row>
    <row r="6" spans="1:31" ht="23.1" customHeight="1">
      <c r="A6" s="13" t="s">
        <v>1047</v>
      </c>
      <c r="B6" s="13" t="s">
        <v>1689</v>
      </c>
      <c r="C6" s="13" t="s">
        <v>1048</v>
      </c>
      <c r="D6" s="12" t="s">
        <v>426</v>
      </c>
      <c r="E6" s="12" t="s">
        <v>435</v>
      </c>
      <c r="F6" s="19" t="s">
        <v>132</v>
      </c>
      <c r="G6" s="15">
        <v>9</v>
      </c>
      <c r="H6" s="25"/>
      <c r="I6" s="40"/>
      <c r="J6" s="25"/>
      <c r="K6" s="25"/>
      <c r="L6" s="40"/>
      <c r="M6" s="25"/>
      <c r="N6" s="40"/>
      <c r="O6" s="25"/>
      <c r="P6" s="25"/>
      <c r="Q6" s="12" t="s">
        <v>1049</v>
      </c>
      <c r="AC6" s="23">
        <f>G6*H6</f>
        <v>0</v>
      </c>
    </row>
    <row r="7" spans="1:31" ht="23.1" customHeight="1">
      <c r="A7" s="13" t="s">
        <v>702</v>
      </c>
      <c r="B7" s="13" t="s">
        <v>1689</v>
      </c>
      <c r="C7" s="13" t="s">
        <v>449</v>
      </c>
      <c r="D7" s="12" t="s">
        <v>426</v>
      </c>
      <c r="E7" s="12" t="s">
        <v>450</v>
      </c>
      <c r="F7" s="19" t="s">
        <v>242</v>
      </c>
      <c r="G7" s="15">
        <v>1</v>
      </c>
      <c r="H7" s="25"/>
      <c r="I7" s="40"/>
      <c r="J7" s="25"/>
      <c r="K7" s="25"/>
      <c r="L7" s="40"/>
      <c r="M7" s="25"/>
      <c r="N7" s="40"/>
      <c r="O7" s="25"/>
      <c r="P7" s="25"/>
      <c r="Q7" s="12"/>
    </row>
    <row r="8" spans="1:31" ht="23.1" customHeight="1">
      <c r="A8" s="13" t="s">
        <v>703</v>
      </c>
      <c r="B8" s="13" t="s">
        <v>1689</v>
      </c>
      <c r="C8" s="13" t="s">
        <v>451</v>
      </c>
      <c r="D8" s="12" t="s">
        <v>426</v>
      </c>
      <c r="E8" s="12" t="s">
        <v>452</v>
      </c>
      <c r="F8" s="19" t="s">
        <v>242</v>
      </c>
      <c r="G8" s="15">
        <v>1</v>
      </c>
      <c r="H8" s="25"/>
      <c r="I8" s="40"/>
      <c r="J8" s="25"/>
      <c r="K8" s="25"/>
      <c r="L8" s="40"/>
      <c r="M8" s="25"/>
      <c r="N8" s="40"/>
      <c r="O8" s="25"/>
      <c r="P8" s="25"/>
      <c r="Q8" s="12"/>
    </row>
    <row r="9" spans="1:31" ht="23.1" customHeight="1">
      <c r="A9" s="13" t="s">
        <v>699</v>
      </c>
      <c r="B9" s="13" t="s">
        <v>1689</v>
      </c>
      <c r="C9" s="13" t="s">
        <v>443</v>
      </c>
      <c r="D9" s="12" t="s">
        <v>437</v>
      </c>
      <c r="E9" s="12" t="s">
        <v>444</v>
      </c>
      <c r="F9" s="19" t="s">
        <v>242</v>
      </c>
      <c r="G9" s="15">
        <v>8</v>
      </c>
      <c r="H9" s="25"/>
      <c r="I9" s="40"/>
      <c r="J9" s="25"/>
      <c r="K9" s="25"/>
      <c r="L9" s="40"/>
      <c r="M9" s="25"/>
      <c r="N9" s="40"/>
      <c r="O9" s="25"/>
      <c r="P9" s="25"/>
      <c r="Q9" s="12"/>
    </row>
    <row r="10" spans="1:31" ht="23.1" customHeight="1">
      <c r="A10" s="13" t="s">
        <v>700</v>
      </c>
      <c r="B10" s="13" t="s">
        <v>1689</v>
      </c>
      <c r="C10" s="13" t="s">
        <v>445</v>
      </c>
      <c r="D10" s="12" t="s">
        <v>437</v>
      </c>
      <c r="E10" s="12" t="s">
        <v>446</v>
      </c>
      <c r="F10" s="19" t="s">
        <v>242</v>
      </c>
      <c r="G10" s="15">
        <v>2</v>
      </c>
      <c r="H10" s="25"/>
      <c r="I10" s="40"/>
      <c r="J10" s="25"/>
      <c r="K10" s="25"/>
      <c r="L10" s="40"/>
      <c r="M10" s="25"/>
      <c r="N10" s="40"/>
      <c r="O10" s="25"/>
      <c r="P10" s="25"/>
      <c r="Q10" s="12"/>
    </row>
    <row r="11" spans="1:31" ht="23.1" customHeight="1">
      <c r="A11" s="13" t="s">
        <v>707</v>
      </c>
      <c r="B11" s="13" t="s">
        <v>1689</v>
      </c>
      <c r="C11" s="13" t="s">
        <v>459</v>
      </c>
      <c r="D11" s="12" t="s">
        <v>437</v>
      </c>
      <c r="E11" s="12" t="s">
        <v>460</v>
      </c>
      <c r="F11" s="19" t="s">
        <v>242</v>
      </c>
      <c r="G11" s="15">
        <v>6</v>
      </c>
      <c r="H11" s="25"/>
      <c r="I11" s="40"/>
      <c r="J11" s="25"/>
      <c r="K11" s="25"/>
      <c r="L11" s="40"/>
      <c r="M11" s="25"/>
      <c r="N11" s="40"/>
      <c r="O11" s="25"/>
      <c r="P11" s="25"/>
      <c r="Q11" s="12"/>
    </row>
    <row r="12" spans="1:31" ht="23.1" customHeight="1">
      <c r="A12" s="13" t="s">
        <v>708</v>
      </c>
      <c r="B12" s="13" t="s">
        <v>1689</v>
      </c>
      <c r="C12" s="13" t="s">
        <v>461</v>
      </c>
      <c r="D12" s="12" t="s">
        <v>437</v>
      </c>
      <c r="E12" s="12" t="s">
        <v>462</v>
      </c>
      <c r="F12" s="19" t="s">
        <v>242</v>
      </c>
      <c r="G12" s="15">
        <v>6</v>
      </c>
      <c r="H12" s="25"/>
      <c r="I12" s="40"/>
      <c r="J12" s="25"/>
      <c r="K12" s="25"/>
      <c r="L12" s="40"/>
      <c r="M12" s="25"/>
      <c r="N12" s="40"/>
      <c r="O12" s="25"/>
      <c r="P12" s="25"/>
      <c r="Q12" s="12"/>
    </row>
    <row r="13" spans="1:31" ht="23.1" customHeight="1">
      <c r="A13" s="13" t="s">
        <v>1056</v>
      </c>
      <c r="B13" s="13" t="s">
        <v>1689</v>
      </c>
      <c r="C13" s="13" t="s">
        <v>1057</v>
      </c>
      <c r="D13" s="12" t="s">
        <v>164</v>
      </c>
      <c r="E13" s="12" t="s">
        <v>171</v>
      </c>
      <c r="F13" s="19" t="s">
        <v>166</v>
      </c>
      <c r="G13" s="15">
        <v>4</v>
      </c>
      <c r="H13" s="25"/>
      <c r="I13" s="40"/>
      <c r="J13" s="25"/>
      <c r="K13" s="25"/>
      <c r="L13" s="40"/>
      <c r="M13" s="25"/>
      <c r="N13" s="40"/>
      <c r="O13" s="25"/>
      <c r="P13" s="25"/>
      <c r="Q13" s="12" t="s">
        <v>1058</v>
      </c>
    </row>
    <row r="14" spans="1:31" ht="23.1" customHeight="1">
      <c r="A14" s="13" t="s">
        <v>1072</v>
      </c>
      <c r="B14" s="13" t="s">
        <v>1689</v>
      </c>
      <c r="C14" s="13" t="s">
        <v>1073</v>
      </c>
      <c r="D14" s="12" t="s">
        <v>1062</v>
      </c>
      <c r="E14" s="12" t="s">
        <v>1075</v>
      </c>
      <c r="F14" s="19" t="s">
        <v>405</v>
      </c>
      <c r="G14" s="15">
        <v>5</v>
      </c>
      <c r="H14" s="25"/>
      <c r="I14" s="40"/>
      <c r="J14" s="25"/>
      <c r="K14" s="25"/>
      <c r="L14" s="40"/>
      <c r="M14" s="25"/>
      <c r="N14" s="40"/>
      <c r="O14" s="25"/>
      <c r="P14" s="25"/>
      <c r="Q14" s="12" t="s">
        <v>1074</v>
      </c>
    </row>
    <row r="15" spans="1:31" ht="23.1" customHeight="1">
      <c r="A15" s="13" t="s">
        <v>1076</v>
      </c>
      <c r="B15" s="13" t="s">
        <v>1689</v>
      </c>
      <c r="C15" s="13" t="s">
        <v>1077</v>
      </c>
      <c r="D15" s="12" t="s">
        <v>1062</v>
      </c>
      <c r="E15" s="12" t="s">
        <v>1079</v>
      </c>
      <c r="F15" s="19" t="s">
        <v>405</v>
      </c>
      <c r="G15" s="15">
        <v>5</v>
      </c>
      <c r="H15" s="25"/>
      <c r="I15" s="40"/>
      <c r="J15" s="25"/>
      <c r="K15" s="25"/>
      <c r="L15" s="40"/>
      <c r="M15" s="25"/>
      <c r="N15" s="40"/>
      <c r="O15" s="25"/>
      <c r="P15" s="25"/>
      <c r="Q15" s="12" t="s">
        <v>1078</v>
      </c>
    </row>
    <row r="16" spans="1:31" ht="23.1" customHeight="1">
      <c r="A16" s="13" t="s">
        <v>1093</v>
      </c>
      <c r="B16" s="13" t="s">
        <v>1689</v>
      </c>
      <c r="C16" s="13" t="s">
        <v>1094</v>
      </c>
      <c r="D16" s="12" t="s">
        <v>1083</v>
      </c>
      <c r="E16" s="12" t="s">
        <v>1096</v>
      </c>
      <c r="F16" s="19" t="s">
        <v>405</v>
      </c>
      <c r="G16" s="15">
        <v>14</v>
      </c>
      <c r="H16" s="25"/>
      <c r="I16" s="40"/>
      <c r="J16" s="25"/>
      <c r="K16" s="25"/>
      <c r="L16" s="40"/>
      <c r="M16" s="25"/>
      <c r="N16" s="40"/>
      <c r="O16" s="25"/>
      <c r="P16" s="25"/>
      <c r="Q16" s="12" t="s">
        <v>1095</v>
      </c>
    </row>
    <row r="17" spans="1:29" ht="23.1" customHeight="1">
      <c r="A17" s="13" t="s">
        <v>1115</v>
      </c>
      <c r="B17" s="13" t="s">
        <v>1689</v>
      </c>
      <c r="C17" s="13" t="s">
        <v>1116</v>
      </c>
      <c r="D17" s="12" t="s">
        <v>196</v>
      </c>
      <c r="E17" s="12" t="s">
        <v>199</v>
      </c>
      <c r="F17" s="19" t="s">
        <v>155</v>
      </c>
      <c r="G17" s="15">
        <v>4</v>
      </c>
      <c r="H17" s="25"/>
      <c r="I17" s="40"/>
      <c r="J17" s="25"/>
      <c r="K17" s="25"/>
      <c r="L17" s="40"/>
      <c r="M17" s="25"/>
      <c r="N17" s="40"/>
      <c r="O17" s="25"/>
      <c r="P17" s="25"/>
      <c r="Q17" s="12" t="s">
        <v>1117</v>
      </c>
    </row>
    <row r="18" spans="1:29" ht="23.1" customHeight="1">
      <c r="A18" s="13" t="s">
        <v>1163</v>
      </c>
      <c r="B18" s="13" t="s">
        <v>1689</v>
      </c>
      <c r="C18" s="13" t="s">
        <v>1164</v>
      </c>
      <c r="D18" s="12" t="s">
        <v>273</v>
      </c>
      <c r="E18" s="12" t="s">
        <v>282</v>
      </c>
      <c r="F18" s="19" t="s">
        <v>132</v>
      </c>
      <c r="G18" s="15">
        <v>32</v>
      </c>
      <c r="H18" s="25"/>
      <c r="I18" s="40"/>
      <c r="J18" s="25"/>
      <c r="K18" s="25"/>
      <c r="L18" s="40"/>
      <c r="M18" s="25"/>
      <c r="N18" s="40"/>
      <c r="O18" s="25"/>
      <c r="P18" s="25"/>
      <c r="Q18" s="12" t="s">
        <v>1165</v>
      </c>
      <c r="AC18" s="23">
        <f>G18*H18</f>
        <v>0</v>
      </c>
    </row>
    <row r="19" spans="1:29" ht="23.1" customHeight="1">
      <c r="A19" s="13" t="s">
        <v>1166</v>
      </c>
      <c r="B19" s="13" t="s">
        <v>1689</v>
      </c>
      <c r="C19" s="13" t="s">
        <v>1167</v>
      </c>
      <c r="D19" s="12" t="s">
        <v>273</v>
      </c>
      <c r="E19" s="12" t="s">
        <v>284</v>
      </c>
      <c r="F19" s="19" t="s">
        <v>132</v>
      </c>
      <c r="G19" s="15">
        <v>11</v>
      </c>
      <c r="H19" s="25"/>
      <c r="I19" s="40"/>
      <c r="J19" s="25"/>
      <c r="K19" s="25"/>
      <c r="L19" s="40"/>
      <c r="M19" s="25"/>
      <c r="N19" s="40"/>
      <c r="O19" s="25"/>
      <c r="P19" s="25"/>
      <c r="Q19" s="12" t="s">
        <v>1168</v>
      </c>
      <c r="AC19" s="23">
        <f>G19*H19</f>
        <v>0</v>
      </c>
    </row>
    <row r="20" spans="1:29" ht="23.1" customHeight="1">
      <c r="A20" s="13" t="s">
        <v>1169</v>
      </c>
      <c r="B20" s="13" t="s">
        <v>1689</v>
      </c>
      <c r="C20" s="13" t="s">
        <v>1170</v>
      </c>
      <c r="D20" s="12" t="s">
        <v>273</v>
      </c>
      <c r="E20" s="12" t="s">
        <v>288</v>
      </c>
      <c r="F20" s="19" t="s">
        <v>132</v>
      </c>
      <c r="G20" s="15">
        <v>179</v>
      </c>
      <c r="H20" s="25"/>
      <c r="I20" s="40"/>
      <c r="J20" s="25"/>
      <c r="K20" s="25"/>
      <c r="L20" s="40"/>
      <c r="M20" s="25"/>
      <c r="N20" s="40"/>
      <c r="O20" s="25"/>
      <c r="P20" s="25"/>
      <c r="Q20" s="12" t="s">
        <v>1171</v>
      </c>
      <c r="AC20" s="23">
        <f>G20*H20</f>
        <v>0</v>
      </c>
    </row>
    <row r="21" spans="1:29" ht="23.1" customHeight="1">
      <c r="A21" s="13" t="s">
        <v>1180</v>
      </c>
      <c r="B21" s="13" t="s">
        <v>1689</v>
      </c>
      <c r="C21" s="13" t="s">
        <v>1181</v>
      </c>
      <c r="D21" s="12" t="s">
        <v>290</v>
      </c>
      <c r="E21" s="12" t="s">
        <v>1183</v>
      </c>
      <c r="F21" s="19" t="s">
        <v>132</v>
      </c>
      <c r="G21" s="15">
        <v>42</v>
      </c>
      <c r="H21" s="25"/>
      <c r="I21" s="40"/>
      <c r="J21" s="25"/>
      <c r="K21" s="25"/>
      <c r="L21" s="40"/>
      <c r="M21" s="25"/>
      <c r="N21" s="40"/>
      <c r="O21" s="25"/>
      <c r="P21" s="25"/>
      <c r="Q21" s="12" t="s">
        <v>1182</v>
      </c>
    </row>
    <row r="22" spans="1:29" ht="23.1" customHeight="1">
      <c r="A22" s="13" t="s">
        <v>1184</v>
      </c>
      <c r="B22" s="13" t="s">
        <v>1689</v>
      </c>
      <c r="C22" s="13" t="s">
        <v>1185</v>
      </c>
      <c r="D22" s="12" t="s">
        <v>290</v>
      </c>
      <c r="E22" s="12" t="s">
        <v>1187</v>
      </c>
      <c r="F22" s="19" t="s">
        <v>132</v>
      </c>
      <c r="G22" s="15">
        <v>714</v>
      </c>
      <c r="H22" s="25"/>
      <c r="I22" s="40"/>
      <c r="J22" s="25"/>
      <c r="K22" s="25"/>
      <c r="L22" s="40"/>
      <c r="M22" s="25"/>
      <c r="N22" s="40"/>
      <c r="O22" s="25"/>
      <c r="P22" s="25"/>
      <c r="Q22" s="12" t="s">
        <v>1186</v>
      </c>
    </row>
    <row r="23" spans="1:29" ht="23.1" customHeight="1">
      <c r="A23" s="13" t="s">
        <v>1209</v>
      </c>
      <c r="B23" s="13" t="s">
        <v>1689</v>
      </c>
      <c r="C23" s="13" t="s">
        <v>1210</v>
      </c>
      <c r="D23" s="12" t="s">
        <v>290</v>
      </c>
      <c r="E23" s="12" t="s">
        <v>314</v>
      </c>
      <c r="F23" s="19" t="s">
        <v>132</v>
      </c>
      <c r="G23" s="15">
        <v>32</v>
      </c>
      <c r="H23" s="25"/>
      <c r="I23" s="40"/>
      <c r="J23" s="25"/>
      <c r="K23" s="25"/>
      <c r="L23" s="40"/>
      <c r="M23" s="25"/>
      <c r="N23" s="40"/>
      <c r="O23" s="25"/>
      <c r="P23" s="25"/>
      <c r="Q23" s="12" t="s">
        <v>1211</v>
      </c>
      <c r="AC23" s="23">
        <f>G23*H23</f>
        <v>0</v>
      </c>
    </row>
    <row r="24" spans="1:29" ht="23.1" customHeight="1">
      <c r="A24" s="13" t="s">
        <v>1212</v>
      </c>
      <c r="B24" s="13" t="s">
        <v>1689</v>
      </c>
      <c r="C24" s="13" t="s">
        <v>1213</v>
      </c>
      <c r="D24" s="12" t="s">
        <v>360</v>
      </c>
      <c r="E24" s="12" t="s">
        <v>361</v>
      </c>
      <c r="F24" s="19" t="s">
        <v>155</v>
      </c>
      <c r="G24" s="15">
        <v>8</v>
      </c>
      <c r="H24" s="25"/>
      <c r="I24" s="40"/>
      <c r="J24" s="25"/>
      <c r="K24" s="25"/>
      <c r="L24" s="40"/>
      <c r="M24" s="25"/>
      <c r="N24" s="40"/>
      <c r="O24" s="25"/>
      <c r="P24" s="25"/>
      <c r="Q24" s="12" t="s">
        <v>1214</v>
      </c>
    </row>
    <row r="25" spans="1:29" ht="23.1" customHeight="1">
      <c r="A25" s="13" t="s">
        <v>1218</v>
      </c>
      <c r="B25" s="13" t="s">
        <v>1689</v>
      </c>
      <c r="C25" s="13" t="s">
        <v>1219</v>
      </c>
      <c r="D25" s="12" t="s">
        <v>366</v>
      </c>
      <c r="E25" s="12" t="s">
        <v>369</v>
      </c>
      <c r="F25" s="19" t="s">
        <v>155</v>
      </c>
      <c r="G25" s="15">
        <v>8</v>
      </c>
      <c r="H25" s="25"/>
      <c r="I25" s="40"/>
      <c r="J25" s="25"/>
      <c r="K25" s="25"/>
      <c r="L25" s="40"/>
      <c r="M25" s="25"/>
      <c r="N25" s="40"/>
      <c r="O25" s="25"/>
      <c r="P25" s="25"/>
      <c r="Q25" s="12" t="s">
        <v>1220</v>
      </c>
    </row>
    <row r="26" spans="1:29" ht="23.1" customHeight="1">
      <c r="A26" s="13" t="s">
        <v>1224</v>
      </c>
      <c r="B26" s="13" t="s">
        <v>1689</v>
      </c>
      <c r="C26" s="13" t="s">
        <v>1225</v>
      </c>
      <c r="D26" s="12" t="s">
        <v>366</v>
      </c>
      <c r="E26" s="12" t="s">
        <v>373</v>
      </c>
      <c r="F26" s="19" t="s">
        <v>155</v>
      </c>
      <c r="G26" s="15">
        <v>8</v>
      </c>
      <c r="H26" s="25"/>
      <c r="I26" s="40"/>
      <c r="J26" s="25"/>
      <c r="K26" s="25"/>
      <c r="L26" s="40"/>
      <c r="M26" s="25"/>
      <c r="N26" s="40"/>
      <c r="O26" s="25"/>
      <c r="P26" s="25"/>
      <c r="Q26" s="12" t="s">
        <v>1226</v>
      </c>
    </row>
    <row r="27" spans="1:29" ht="23.1" customHeight="1">
      <c r="A27" s="13" t="s">
        <v>1227</v>
      </c>
      <c r="B27" s="13" t="s">
        <v>1689</v>
      </c>
      <c r="C27" s="13" t="s">
        <v>1228</v>
      </c>
      <c r="D27" s="12" t="s">
        <v>420</v>
      </c>
      <c r="E27" s="12" t="s">
        <v>421</v>
      </c>
      <c r="F27" s="19" t="s">
        <v>155</v>
      </c>
      <c r="G27" s="15">
        <v>2</v>
      </c>
      <c r="H27" s="25"/>
      <c r="I27" s="40"/>
      <c r="J27" s="25"/>
      <c r="K27" s="25"/>
      <c r="L27" s="40"/>
      <c r="M27" s="25"/>
      <c r="N27" s="40"/>
      <c r="O27" s="25"/>
      <c r="P27" s="25"/>
      <c r="Q27" s="12" t="s">
        <v>1229</v>
      </c>
    </row>
    <row r="28" spans="1:29" ht="23.1" customHeight="1">
      <c r="A28" s="13" t="s">
        <v>1230</v>
      </c>
      <c r="B28" s="13" t="s">
        <v>1689</v>
      </c>
      <c r="C28" s="13" t="s">
        <v>1231</v>
      </c>
      <c r="D28" s="12" t="s">
        <v>423</v>
      </c>
      <c r="E28" s="12" t="s">
        <v>367</v>
      </c>
      <c r="F28" s="19" t="s">
        <v>155</v>
      </c>
      <c r="G28" s="15">
        <v>2</v>
      </c>
      <c r="H28" s="25"/>
      <c r="I28" s="40"/>
      <c r="J28" s="25"/>
      <c r="K28" s="25"/>
      <c r="L28" s="40"/>
      <c r="M28" s="25"/>
      <c r="N28" s="40"/>
      <c r="O28" s="25"/>
      <c r="P28" s="25"/>
      <c r="Q28" s="12" t="s">
        <v>1232</v>
      </c>
    </row>
    <row r="29" spans="1:29" ht="23.1" customHeight="1">
      <c r="A29" s="13" t="s">
        <v>1233</v>
      </c>
      <c r="B29" s="13" t="s">
        <v>1689</v>
      </c>
      <c r="C29" s="13" t="s">
        <v>1234</v>
      </c>
      <c r="D29" s="12" t="s">
        <v>423</v>
      </c>
      <c r="E29" s="12" t="s">
        <v>369</v>
      </c>
      <c r="F29" s="19" t="s">
        <v>155</v>
      </c>
      <c r="G29" s="15">
        <v>2</v>
      </c>
      <c r="H29" s="25"/>
      <c r="I29" s="40"/>
      <c r="J29" s="25"/>
      <c r="K29" s="25"/>
      <c r="L29" s="40"/>
      <c r="M29" s="25"/>
      <c r="N29" s="40"/>
      <c r="O29" s="25"/>
      <c r="P29" s="25"/>
      <c r="Q29" s="12" t="s">
        <v>1235</v>
      </c>
    </row>
    <row r="30" spans="1:29" ht="23.1" customHeight="1">
      <c r="A30" s="13" t="s">
        <v>1254</v>
      </c>
      <c r="B30" s="13" t="s">
        <v>1689</v>
      </c>
      <c r="C30" s="13" t="s">
        <v>1255</v>
      </c>
      <c r="D30" s="12" t="s">
        <v>352</v>
      </c>
      <c r="E30" s="12" t="s">
        <v>358</v>
      </c>
      <c r="F30" s="19" t="s">
        <v>354</v>
      </c>
      <c r="G30" s="15">
        <v>1</v>
      </c>
      <c r="H30" s="25"/>
      <c r="I30" s="40"/>
      <c r="J30" s="25"/>
      <c r="K30" s="25"/>
      <c r="L30" s="40"/>
      <c r="M30" s="25"/>
      <c r="N30" s="40"/>
      <c r="O30" s="25"/>
      <c r="P30" s="25"/>
      <c r="Q30" s="12" t="s">
        <v>1256</v>
      </c>
    </row>
    <row r="31" spans="1:29" ht="23.1" customHeight="1">
      <c r="A31" s="13" t="s">
        <v>1296</v>
      </c>
      <c r="B31" s="13" t="s">
        <v>1689</v>
      </c>
      <c r="C31" s="13" t="s">
        <v>1297</v>
      </c>
      <c r="D31" s="12" t="s">
        <v>501</v>
      </c>
      <c r="E31" s="12" t="s">
        <v>502</v>
      </c>
      <c r="F31" s="19" t="s">
        <v>473</v>
      </c>
      <c r="G31" s="15">
        <v>1</v>
      </c>
      <c r="H31" s="25"/>
      <c r="I31" s="40"/>
      <c r="J31" s="25"/>
      <c r="K31" s="25"/>
      <c r="L31" s="40"/>
      <c r="M31" s="25"/>
      <c r="N31" s="40"/>
      <c r="O31" s="25"/>
      <c r="P31" s="25"/>
      <c r="Q31" s="12" t="s">
        <v>1298</v>
      </c>
    </row>
    <row r="32" spans="1:29" ht="23.1" customHeight="1">
      <c r="A32" s="13" t="s">
        <v>1299</v>
      </c>
      <c r="B32" s="13" t="s">
        <v>1689</v>
      </c>
      <c r="C32" s="13" t="s">
        <v>1300</v>
      </c>
      <c r="D32" s="12" t="s">
        <v>501</v>
      </c>
      <c r="E32" s="12" t="s">
        <v>503</v>
      </c>
      <c r="F32" s="19" t="s">
        <v>473</v>
      </c>
      <c r="G32" s="15">
        <v>1</v>
      </c>
      <c r="H32" s="25"/>
      <c r="I32" s="40"/>
      <c r="J32" s="25"/>
      <c r="K32" s="25"/>
      <c r="L32" s="40"/>
      <c r="M32" s="25"/>
      <c r="N32" s="40"/>
      <c r="O32" s="25"/>
      <c r="P32" s="25"/>
      <c r="Q32" s="12" t="s">
        <v>1301</v>
      </c>
    </row>
    <row r="33" spans="1:29" ht="23.1" customHeight="1">
      <c r="A33" s="13" t="s">
        <v>1302</v>
      </c>
      <c r="B33" s="13" t="s">
        <v>1689</v>
      </c>
      <c r="C33" s="13" t="s">
        <v>1303</v>
      </c>
      <c r="D33" s="12" t="s">
        <v>501</v>
      </c>
      <c r="E33" s="12" t="s">
        <v>504</v>
      </c>
      <c r="F33" s="19" t="s">
        <v>473</v>
      </c>
      <c r="G33" s="15">
        <v>1</v>
      </c>
      <c r="H33" s="25"/>
      <c r="I33" s="40"/>
      <c r="J33" s="25"/>
      <c r="K33" s="25"/>
      <c r="L33" s="40"/>
      <c r="M33" s="25"/>
      <c r="N33" s="40"/>
      <c r="O33" s="25"/>
      <c r="P33" s="25"/>
      <c r="Q33" s="12" t="s">
        <v>1304</v>
      </c>
    </row>
    <row r="34" spans="1:29" ht="23.1" customHeight="1">
      <c r="A34" s="13" t="s">
        <v>1311</v>
      </c>
      <c r="B34" s="13" t="s">
        <v>1689</v>
      </c>
      <c r="C34" s="13" t="s">
        <v>1312</v>
      </c>
      <c r="D34" s="12" t="s">
        <v>470</v>
      </c>
      <c r="E34" s="12" t="s">
        <v>471</v>
      </c>
      <c r="F34" s="19" t="s">
        <v>354</v>
      </c>
      <c r="G34" s="15">
        <v>1</v>
      </c>
      <c r="H34" s="25"/>
      <c r="I34" s="40"/>
      <c r="J34" s="25"/>
      <c r="K34" s="25"/>
      <c r="L34" s="40"/>
      <c r="M34" s="25"/>
      <c r="N34" s="40"/>
      <c r="O34" s="25"/>
      <c r="P34" s="25"/>
      <c r="Q34" s="12" t="s">
        <v>1313</v>
      </c>
    </row>
    <row r="35" spans="1:29" ht="23.1" customHeight="1">
      <c r="D35" s="12"/>
      <c r="E35" s="12"/>
      <c r="F35" s="19"/>
      <c r="G35" s="15"/>
      <c r="H35" s="25"/>
      <c r="I35" s="40"/>
      <c r="J35" s="25"/>
      <c r="K35" s="25"/>
      <c r="L35" s="40"/>
      <c r="M35" s="25"/>
      <c r="N35" s="40"/>
      <c r="O35" s="25"/>
      <c r="P35" s="25"/>
      <c r="Q35" s="12"/>
    </row>
    <row r="36" spans="1:29" ht="23.1" customHeight="1">
      <c r="D36" s="12"/>
      <c r="E36" s="12"/>
      <c r="F36" s="19"/>
      <c r="G36" s="15"/>
      <c r="H36" s="25"/>
      <c r="I36" s="40"/>
      <c r="J36" s="25"/>
      <c r="K36" s="25"/>
      <c r="L36" s="40"/>
      <c r="M36" s="25"/>
      <c r="N36" s="40"/>
      <c r="O36" s="25"/>
      <c r="P36" s="25"/>
      <c r="Q36" s="12"/>
    </row>
    <row r="37" spans="1:29" ht="23.1" customHeight="1">
      <c r="B37" s="13" t="s">
        <v>1330</v>
      </c>
      <c r="D37" s="12" t="s">
        <v>1331</v>
      </c>
      <c r="E37" s="12"/>
      <c r="F37" s="19"/>
      <c r="G37" s="15"/>
      <c r="H37" s="25"/>
      <c r="I37" s="40"/>
      <c r="J37" s="40"/>
      <c r="K37" s="40"/>
      <c r="L37" s="40"/>
      <c r="M37" s="40"/>
      <c r="N37" s="40"/>
      <c r="O37" s="40"/>
      <c r="P37" s="40"/>
      <c r="Q37" s="12"/>
    </row>
    <row r="38" spans="1:29" ht="23.1" customHeight="1">
      <c r="B38" s="13" t="s">
        <v>831</v>
      </c>
      <c r="D38" s="183" t="s">
        <v>1703</v>
      </c>
      <c r="E38" s="184"/>
      <c r="F38" s="184"/>
      <c r="G38" s="184"/>
      <c r="H38" s="184"/>
      <c r="I38" s="184"/>
      <c r="J38" s="184"/>
      <c r="K38" s="184"/>
      <c r="L38" s="184"/>
      <c r="M38" s="184"/>
      <c r="N38" s="184"/>
      <c r="O38" s="184"/>
      <c r="P38" s="184"/>
      <c r="Q38" s="185"/>
    </row>
    <row r="39" spans="1:29" ht="23.1" customHeight="1">
      <c r="A39" s="13" t="s">
        <v>1029</v>
      </c>
      <c r="B39" s="13" t="s">
        <v>1690</v>
      </c>
      <c r="C39" s="13" t="s">
        <v>1030</v>
      </c>
      <c r="D39" s="12" t="s">
        <v>153</v>
      </c>
      <c r="E39" s="12" t="s">
        <v>158</v>
      </c>
      <c r="F39" s="19" t="s">
        <v>132</v>
      </c>
      <c r="G39" s="15">
        <v>57</v>
      </c>
      <c r="H39" s="25"/>
      <c r="I39" s="40"/>
      <c r="J39" s="25"/>
      <c r="K39" s="25"/>
      <c r="L39" s="40"/>
      <c r="M39" s="25"/>
      <c r="N39" s="40"/>
      <c r="O39" s="25"/>
      <c r="P39" s="25"/>
      <c r="Q39" s="12" t="s">
        <v>1031</v>
      </c>
      <c r="AC39" s="23">
        <f>G39*H39</f>
        <v>0</v>
      </c>
    </row>
    <row r="40" spans="1:29" ht="23.1" customHeight="1">
      <c r="A40" s="13" t="s">
        <v>598</v>
      </c>
      <c r="B40" s="13" t="s">
        <v>1690</v>
      </c>
      <c r="C40" s="13" t="s">
        <v>152</v>
      </c>
      <c r="D40" s="12" t="s">
        <v>153</v>
      </c>
      <c r="E40" s="12" t="s">
        <v>154</v>
      </c>
      <c r="F40" s="19" t="s">
        <v>155</v>
      </c>
      <c r="G40" s="15">
        <v>68</v>
      </c>
      <c r="H40" s="25"/>
      <c r="I40" s="40"/>
      <c r="J40" s="25"/>
      <c r="K40" s="25"/>
      <c r="L40" s="40"/>
      <c r="M40" s="25"/>
      <c r="N40" s="40"/>
      <c r="O40" s="25"/>
      <c r="P40" s="25"/>
      <c r="Q40" s="12"/>
    </row>
    <row r="41" spans="1:29" ht="23.1" customHeight="1">
      <c r="A41" s="13" t="s">
        <v>1035</v>
      </c>
      <c r="B41" s="13" t="s">
        <v>1690</v>
      </c>
      <c r="C41" s="13" t="s">
        <v>1036</v>
      </c>
      <c r="D41" s="12" t="s">
        <v>426</v>
      </c>
      <c r="E41" s="12" t="s">
        <v>427</v>
      </c>
      <c r="F41" s="19" t="s">
        <v>132</v>
      </c>
      <c r="G41" s="15">
        <v>233</v>
      </c>
      <c r="H41" s="25"/>
      <c r="I41" s="40"/>
      <c r="J41" s="25"/>
      <c r="K41" s="25"/>
      <c r="L41" s="40"/>
      <c r="M41" s="25"/>
      <c r="N41" s="40"/>
      <c r="O41" s="25"/>
      <c r="P41" s="25"/>
      <c r="Q41" s="12" t="s">
        <v>1037</v>
      </c>
      <c r="AC41" s="23">
        <f>G41*H41</f>
        <v>0</v>
      </c>
    </row>
    <row r="42" spans="1:29" ht="23.1" customHeight="1">
      <c r="A42" s="13" t="s">
        <v>1038</v>
      </c>
      <c r="B42" s="13" t="s">
        <v>1690</v>
      </c>
      <c r="C42" s="13" t="s">
        <v>1039</v>
      </c>
      <c r="D42" s="12" t="s">
        <v>426</v>
      </c>
      <c r="E42" s="12" t="s">
        <v>429</v>
      </c>
      <c r="F42" s="19" t="s">
        <v>132</v>
      </c>
      <c r="G42" s="15">
        <v>21</v>
      </c>
      <c r="H42" s="25"/>
      <c r="I42" s="40"/>
      <c r="J42" s="25"/>
      <c r="K42" s="25"/>
      <c r="L42" s="40"/>
      <c r="M42" s="25"/>
      <c r="N42" s="40"/>
      <c r="O42" s="25"/>
      <c r="P42" s="25"/>
      <c r="Q42" s="12" t="s">
        <v>1040</v>
      </c>
      <c r="AC42" s="23">
        <f>G42*H42</f>
        <v>0</v>
      </c>
    </row>
    <row r="43" spans="1:29" ht="23.1" customHeight="1">
      <c r="A43" s="13" t="s">
        <v>696</v>
      </c>
      <c r="B43" s="13" t="s">
        <v>1690</v>
      </c>
      <c r="C43" s="13" t="s">
        <v>436</v>
      </c>
      <c r="D43" s="12" t="s">
        <v>437</v>
      </c>
      <c r="E43" s="12" t="s">
        <v>438</v>
      </c>
      <c r="F43" s="19" t="s">
        <v>242</v>
      </c>
      <c r="G43" s="15">
        <v>64</v>
      </c>
      <c r="H43" s="25"/>
      <c r="I43" s="40"/>
      <c r="J43" s="25"/>
      <c r="K43" s="25"/>
      <c r="L43" s="40"/>
      <c r="M43" s="25"/>
      <c r="N43" s="40"/>
      <c r="O43" s="25"/>
      <c r="P43" s="25"/>
      <c r="Q43" s="12"/>
    </row>
    <row r="44" spans="1:29" ht="23.1" customHeight="1">
      <c r="A44" s="13" t="s">
        <v>697</v>
      </c>
      <c r="B44" s="13" t="s">
        <v>1690</v>
      </c>
      <c r="C44" s="13" t="s">
        <v>439</v>
      </c>
      <c r="D44" s="12" t="s">
        <v>437</v>
      </c>
      <c r="E44" s="12" t="s">
        <v>440</v>
      </c>
      <c r="F44" s="19" t="s">
        <v>242</v>
      </c>
      <c r="G44" s="15">
        <v>5</v>
      </c>
      <c r="H44" s="25"/>
      <c r="I44" s="40"/>
      <c r="J44" s="25"/>
      <c r="K44" s="25"/>
      <c r="L44" s="40"/>
      <c r="M44" s="25"/>
      <c r="N44" s="40"/>
      <c r="O44" s="25"/>
      <c r="P44" s="25"/>
      <c r="Q44" s="12"/>
    </row>
    <row r="45" spans="1:29" ht="23.1" customHeight="1">
      <c r="A45" s="13" t="s">
        <v>704</v>
      </c>
      <c r="B45" s="13" t="s">
        <v>1690</v>
      </c>
      <c r="C45" s="13" t="s">
        <v>453</v>
      </c>
      <c r="D45" s="12" t="s">
        <v>437</v>
      </c>
      <c r="E45" s="12" t="s">
        <v>454</v>
      </c>
      <c r="F45" s="19" t="s">
        <v>242</v>
      </c>
      <c r="G45" s="15">
        <v>144</v>
      </c>
      <c r="H45" s="25"/>
      <c r="I45" s="40"/>
      <c r="J45" s="25"/>
      <c r="K45" s="25"/>
      <c r="L45" s="40"/>
      <c r="M45" s="25"/>
      <c r="N45" s="40"/>
      <c r="O45" s="25"/>
      <c r="P45" s="25"/>
      <c r="Q45" s="12"/>
    </row>
    <row r="46" spans="1:29" ht="23.1" customHeight="1">
      <c r="A46" s="13" t="s">
        <v>705</v>
      </c>
      <c r="B46" s="13" t="s">
        <v>1690</v>
      </c>
      <c r="C46" s="13" t="s">
        <v>455</v>
      </c>
      <c r="D46" s="12" t="s">
        <v>437</v>
      </c>
      <c r="E46" s="12" t="s">
        <v>456</v>
      </c>
      <c r="F46" s="19" t="s">
        <v>242</v>
      </c>
      <c r="G46" s="15">
        <v>10</v>
      </c>
      <c r="H46" s="25"/>
      <c r="I46" s="40"/>
      <c r="J46" s="25"/>
      <c r="K46" s="25"/>
      <c r="L46" s="40"/>
      <c r="M46" s="25"/>
      <c r="N46" s="40"/>
      <c r="O46" s="25"/>
      <c r="P46" s="25"/>
      <c r="Q46" s="12"/>
    </row>
    <row r="47" spans="1:29" ht="23.1" customHeight="1">
      <c r="A47" s="13" t="s">
        <v>1059</v>
      </c>
      <c r="B47" s="13" t="s">
        <v>1690</v>
      </c>
      <c r="C47" s="13" t="s">
        <v>1060</v>
      </c>
      <c r="D47" s="12" t="s">
        <v>1062</v>
      </c>
      <c r="E47" s="12" t="s">
        <v>1063</v>
      </c>
      <c r="F47" s="19" t="s">
        <v>405</v>
      </c>
      <c r="G47" s="15">
        <v>22</v>
      </c>
      <c r="H47" s="25"/>
      <c r="I47" s="40"/>
      <c r="J47" s="25"/>
      <c r="K47" s="25"/>
      <c r="L47" s="40"/>
      <c r="M47" s="25"/>
      <c r="N47" s="40"/>
      <c r="O47" s="25"/>
      <c r="P47" s="25"/>
      <c r="Q47" s="12" t="s">
        <v>1061</v>
      </c>
    </row>
    <row r="48" spans="1:29" ht="23.1" customHeight="1">
      <c r="A48" s="13" t="s">
        <v>1064</v>
      </c>
      <c r="B48" s="13" t="s">
        <v>1690</v>
      </c>
      <c r="C48" s="13" t="s">
        <v>1065</v>
      </c>
      <c r="D48" s="12" t="s">
        <v>1062</v>
      </c>
      <c r="E48" s="12" t="s">
        <v>1067</v>
      </c>
      <c r="F48" s="19" t="s">
        <v>405</v>
      </c>
      <c r="G48" s="15">
        <v>5</v>
      </c>
      <c r="H48" s="25"/>
      <c r="I48" s="40"/>
      <c r="J48" s="25"/>
      <c r="K48" s="25"/>
      <c r="L48" s="40"/>
      <c r="M48" s="25"/>
      <c r="N48" s="40"/>
      <c r="O48" s="25"/>
      <c r="P48" s="25"/>
      <c r="Q48" s="12" t="s">
        <v>1066</v>
      </c>
    </row>
    <row r="49" spans="1:29" ht="23.1" customHeight="1">
      <c r="A49" s="13" t="s">
        <v>1080</v>
      </c>
      <c r="B49" s="13" t="s">
        <v>1690</v>
      </c>
      <c r="C49" s="13" t="s">
        <v>1081</v>
      </c>
      <c r="D49" s="12" t="s">
        <v>1083</v>
      </c>
      <c r="E49" s="12" t="s">
        <v>1084</v>
      </c>
      <c r="F49" s="19" t="s">
        <v>405</v>
      </c>
      <c r="G49" s="15">
        <v>132</v>
      </c>
      <c r="H49" s="25"/>
      <c r="I49" s="40"/>
      <c r="J49" s="25"/>
      <c r="K49" s="25"/>
      <c r="L49" s="40"/>
      <c r="M49" s="25"/>
      <c r="N49" s="40"/>
      <c r="O49" s="25"/>
      <c r="P49" s="25"/>
      <c r="Q49" s="12" t="s">
        <v>1082</v>
      </c>
    </row>
    <row r="50" spans="1:29" ht="23.1" customHeight="1">
      <c r="A50" s="13" t="s">
        <v>1085</v>
      </c>
      <c r="B50" s="13" t="s">
        <v>1690</v>
      </c>
      <c r="C50" s="13" t="s">
        <v>1086</v>
      </c>
      <c r="D50" s="12" t="s">
        <v>1083</v>
      </c>
      <c r="E50" s="12" t="s">
        <v>1088</v>
      </c>
      <c r="F50" s="19" t="s">
        <v>405</v>
      </c>
      <c r="G50" s="15">
        <v>8</v>
      </c>
      <c r="H50" s="25"/>
      <c r="I50" s="40"/>
      <c r="J50" s="25"/>
      <c r="K50" s="25"/>
      <c r="L50" s="40"/>
      <c r="M50" s="25"/>
      <c r="N50" s="40"/>
      <c r="O50" s="25"/>
      <c r="P50" s="25"/>
      <c r="Q50" s="12" t="s">
        <v>1087</v>
      </c>
    </row>
    <row r="51" spans="1:29" ht="23.1" customHeight="1">
      <c r="A51" s="13" t="s">
        <v>1097</v>
      </c>
      <c r="B51" s="13" t="s">
        <v>1690</v>
      </c>
      <c r="C51" s="13" t="s">
        <v>1098</v>
      </c>
      <c r="D51" s="12" t="s">
        <v>173</v>
      </c>
      <c r="E51" s="12" t="s">
        <v>174</v>
      </c>
      <c r="F51" s="19" t="s">
        <v>155</v>
      </c>
      <c r="G51" s="15">
        <v>51</v>
      </c>
      <c r="H51" s="25"/>
      <c r="I51" s="40"/>
      <c r="J51" s="25"/>
      <c r="K51" s="25"/>
      <c r="L51" s="40"/>
      <c r="M51" s="25"/>
      <c r="N51" s="40"/>
      <c r="O51" s="25"/>
      <c r="P51" s="25"/>
      <c r="Q51" s="12" t="s">
        <v>1099</v>
      </c>
    </row>
    <row r="52" spans="1:29" ht="23.1" customHeight="1">
      <c r="A52" s="13" t="s">
        <v>1100</v>
      </c>
      <c r="B52" s="13" t="s">
        <v>1690</v>
      </c>
      <c r="C52" s="13" t="s">
        <v>1101</v>
      </c>
      <c r="D52" s="12" t="s">
        <v>173</v>
      </c>
      <c r="E52" s="12" t="s">
        <v>179</v>
      </c>
      <c r="F52" s="19" t="s">
        <v>155</v>
      </c>
      <c r="G52" s="15">
        <v>7</v>
      </c>
      <c r="H52" s="25"/>
      <c r="I52" s="40"/>
      <c r="J52" s="25"/>
      <c r="K52" s="25"/>
      <c r="L52" s="40"/>
      <c r="M52" s="25"/>
      <c r="N52" s="40"/>
      <c r="O52" s="25"/>
      <c r="P52" s="25"/>
      <c r="Q52" s="12" t="s">
        <v>1102</v>
      </c>
    </row>
    <row r="53" spans="1:29" ht="23.1" customHeight="1">
      <c r="A53" s="13" t="s">
        <v>1103</v>
      </c>
      <c r="B53" s="13" t="s">
        <v>1690</v>
      </c>
      <c r="C53" s="13" t="s">
        <v>1104</v>
      </c>
      <c r="D53" s="12" t="s">
        <v>181</v>
      </c>
      <c r="E53" s="12" t="s">
        <v>182</v>
      </c>
      <c r="F53" s="19" t="s">
        <v>155</v>
      </c>
      <c r="G53" s="15">
        <v>9</v>
      </c>
      <c r="H53" s="25"/>
      <c r="I53" s="40"/>
      <c r="J53" s="25"/>
      <c r="K53" s="25"/>
      <c r="L53" s="40"/>
      <c r="M53" s="25"/>
      <c r="N53" s="40"/>
      <c r="O53" s="25"/>
      <c r="P53" s="25"/>
      <c r="Q53" s="12" t="s">
        <v>1105</v>
      </c>
    </row>
    <row r="54" spans="1:29" ht="23.1" customHeight="1">
      <c r="A54" s="13" t="s">
        <v>609</v>
      </c>
      <c r="B54" s="13" t="s">
        <v>1690</v>
      </c>
      <c r="C54" s="13" t="s">
        <v>185</v>
      </c>
      <c r="D54" s="12" t="s">
        <v>186</v>
      </c>
      <c r="E54" s="12" t="s">
        <v>187</v>
      </c>
      <c r="F54" s="19" t="s">
        <v>155</v>
      </c>
      <c r="G54" s="15">
        <v>51</v>
      </c>
      <c r="H54" s="25"/>
      <c r="I54" s="40"/>
      <c r="J54" s="25"/>
      <c r="K54" s="25"/>
      <c r="L54" s="40"/>
      <c r="M54" s="25"/>
      <c r="N54" s="40"/>
      <c r="O54" s="25"/>
      <c r="P54" s="25"/>
      <c r="Q54" s="12"/>
    </row>
    <row r="55" spans="1:29" ht="23.1" customHeight="1">
      <c r="A55" s="13" t="s">
        <v>610</v>
      </c>
      <c r="B55" s="13" t="s">
        <v>1690</v>
      </c>
      <c r="C55" s="13" t="s">
        <v>188</v>
      </c>
      <c r="D55" s="12" t="s">
        <v>186</v>
      </c>
      <c r="E55" s="12" t="s">
        <v>189</v>
      </c>
      <c r="F55" s="19" t="s">
        <v>155</v>
      </c>
      <c r="G55" s="15">
        <v>7</v>
      </c>
      <c r="H55" s="25"/>
      <c r="I55" s="40"/>
      <c r="J55" s="25"/>
      <c r="K55" s="25"/>
      <c r="L55" s="40"/>
      <c r="M55" s="25"/>
      <c r="N55" s="40"/>
      <c r="O55" s="25"/>
      <c r="P55" s="25"/>
      <c r="Q55" s="12"/>
    </row>
    <row r="56" spans="1:29" ht="23.1" customHeight="1">
      <c r="A56" s="13" t="s">
        <v>1112</v>
      </c>
      <c r="B56" s="13" t="s">
        <v>1690</v>
      </c>
      <c r="C56" s="13" t="s">
        <v>1113</v>
      </c>
      <c r="D56" s="12" t="s">
        <v>196</v>
      </c>
      <c r="E56" s="12" t="s">
        <v>197</v>
      </c>
      <c r="F56" s="19" t="s">
        <v>155</v>
      </c>
      <c r="G56" s="15">
        <v>5</v>
      </c>
      <c r="H56" s="25"/>
      <c r="I56" s="40"/>
      <c r="J56" s="25"/>
      <c r="K56" s="25"/>
      <c r="L56" s="40"/>
      <c r="M56" s="25"/>
      <c r="N56" s="40"/>
      <c r="O56" s="25"/>
      <c r="P56" s="25"/>
      <c r="Q56" s="12" t="s">
        <v>1114</v>
      </c>
    </row>
    <row r="57" spans="1:29" ht="23.1" customHeight="1">
      <c r="A57" s="13" t="s">
        <v>1118</v>
      </c>
      <c r="B57" s="13" t="s">
        <v>1690</v>
      </c>
      <c r="C57" s="13" t="s">
        <v>1119</v>
      </c>
      <c r="D57" s="12" t="s">
        <v>1121</v>
      </c>
      <c r="E57" s="12" t="s">
        <v>809</v>
      </c>
      <c r="F57" s="19" t="s">
        <v>405</v>
      </c>
      <c r="G57" s="15">
        <v>21</v>
      </c>
      <c r="H57" s="25"/>
      <c r="I57" s="40"/>
      <c r="J57" s="25"/>
      <c r="K57" s="25"/>
      <c r="L57" s="40"/>
      <c r="M57" s="25"/>
      <c r="N57" s="40"/>
      <c r="O57" s="25"/>
      <c r="P57" s="25"/>
      <c r="Q57" s="12" t="s">
        <v>1120</v>
      </c>
    </row>
    <row r="58" spans="1:29" ht="23.1" customHeight="1">
      <c r="A58" s="13" t="s">
        <v>1148</v>
      </c>
      <c r="B58" s="13" t="s">
        <v>1690</v>
      </c>
      <c r="C58" s="13" t="s">
        <v>1149</v>
      </c>
      <c r="D58" s="12" t="s">
        <v>265</v>
      </c>
      <c r="E58" s="12" t="s">
        <v>266</v>
      </c>
      <c r="F58" s="19" t="s">
        <v>132</v>
      </c>
      <c r="G58" s="15">
        <v>1044</v>
      </c>
      <c r="H58" s="25"/>
      <c r="I58" s="40"/>
      <c r="J58" s="25"/>
      <c r="K58" s="25"/>
      <c r="L58" s="40"/>
      <c r="M58" s="25"/>
      <c r="N58" s="40"/>
      <c r="O58" s="25"/>
      <c r="P58" s="25"/>
      <c r="Q58" s="12" t="s">
        <v>1150</v>
      </c>
      <c r="AC58" s="23">
        <f>G58*H58</f>
        <v>0</v>
      </c>
    </row>
    <row r="59" spans="1:29" ht="23.1" customHeight="1">
      <c r="A59" s="13" t="s">
        <v>1236</v>
      </c>
      <c r="B59" s="13" t="s">
        <v>1690</v>
      </c>
      <c r="C59" s="13" t="s">
        <v>1237</v>
      </c>
      <c r="D59" s="12" t="s">
        <v>316</v>
      </c>
      <c r="E59" s="12" t="s">
        <v>317</v>
      </c>
      <c r="F59" s="19" t="s">
        <v>155</v>
      </c>
      <c r="G59" s="15">
        <v>3</v>
      </c>
      <c r="H59" s="25"/>
      <c r="I59" s="40"/>
      <c r="J59" s="25"/>
      <c r="K59" s="25"/>
      <c r="L59" s="40"/>
      <c r="M59" s="25"/>
      <c r="N59" s="40"/>
      <c r="O59" s="25"/>
      <c r="P59" s="25"/>
      <c r="Q59" s="12" t="s">
        <v>1238</v>
      </c>
    </row>
    <row r="60" spans="1:29" ht="23.1" customHeight="1">
      <c r="A60" s="13" t="s">
        <v>1239</v>
      </c>
      <c r="B60" s="13" t="s">
        <v>1690</v>
      </c>
      <c r="C60" s="13" t="s">
        <v>1240</v>
      </c>
      <c r="D60" s="12" t="s">
        <v>316</v>
      </c>
      <c r="E60" s="12" t="s">
        <v>322</v>
      </c>
      <c r="F60" s="19" t="s">
        <v>155</v>
      </c>
      <c r="G60" s="15">
        <v>2</v>
      </c>
      <c r="H60" s="25"/>
      <c r="I60" s="40"/>
      <c r="J60" s="25"/>
      <c r="K60" s="25"/>
      <c r="L60" s="40"/>
      <c r="M60" s="25"/>
      <c r="N60" s="40"/>
      <c r="O60" s="25"/>
      <c r="P60" s="25"/>
      <c r="Q60" s="12" t="s">
        <v>1241</v>
      </c>
    </row>
    <row r="61" spans="1:29" ht="23.1" customHeight="1">
      <c r="A61" s="13" t="s">
        <v>1242</v>
      </c>
      <c r="B61" s="13" t="s">
        <v>1690</v>
      </c>
      <c r="C61" s="13" t="s">
        <v>1243</v>
      </c>
      <c r="D61" s="12" t="s">
        <v>316</v>
      </c>
      <c r="E61" s="12" t="s">
        <v>324</v>
      </c>
      <c r="F61" s="19" t="s">
        <v>155</v>
      </c>
      <c r="G61" s="15">
        <v>4</v>
      </c>
      <c r="H61" s="25"/>
      <c r="I61" s="40"/>
      <c r="J61" s="25"/>
      <c r="K61" s="25"/>
      <c r="L61" s="40"/>
      <c r="M61" s="25"/>
      <c r="N61" s="40"/>
      <c r="O61" s="25"/>
      <c r="P61" s="25"/>
      <c r="Q61" s="12" t="s">
        <v>1244</v>
      </c>
    </row>
    <row r="62" spans="1:29" ht="23.1" customHeight="1">
      <c r="A62" s="13" t="s">
        <v>1262</v>
      </c>
      <c r="B62" s="13" t="s">
        <v>1690</v>
      </c>
      <c r="C62" s="13" t="s">
        <v>1263</v>
      </c>
      <c r="D62" s="12" t="s">
        <v>486</v>
      </c>
      <c r="E62" s="12" t="s">
        <v>487</v>
      </c>
      <c r="F62" s="19" t="s">
        <v>242</v>
      </c>
      <c r="G62" s="15">
        <v>12</v>
      </c>
      <c r="H62" s="25"/>
      <c r="I62" s="40"/>
      <c r="J62" s="25"/>
      <c r="K62" s="25"/>
      <c r="L62" s="40"/>
      <c r="M62" s="25"/>
      <c r="N62" s="40"/>
      <c r="O62" s="25"/>
      <c r="P62" s="25"/>
      <c r="Q62" s="12" t="s">
        <v>1264</v>
      </c>
    </row>
    <row r="63" spans="1:29" ht="23.1" customHeight="1">
      <c r="A63" s="13" t="s">
        <v>1265</v>
      </c>
      <c r="B63" s="13" t="s">
        <v>1690</v>
      </c>
      <c r="C63" s="13" t="s">
        <v>1266</v>
      </c>
      <c r="D63" s="12" t="s">
        <v>491</v>
      </c>
      <c r="E63" s="12" t="s">
        <v>492</v>
      </c>
      <c r="F63" s="19" t="s">
        <v>242</v>
      </c>
      <c r="G63" s="15">
        <v>12</v>
      </c>
      <c r="H63" s="25"/>
      <c r="I63" s="40"/>
      <c r="J63" s="25"/>
      <c r="K63" s="25"/>
      <c r="L63" s="40"/>
      <c r="M63" s="25"/>
      <c r="N63" s="40"/>
      <c r="O63" s="25"/>
      <c r="P63" s="25"/>
      <c r="Q63" s="12" t="s">
        <v>1267</v>
      </c>
    </row>
    <row r="64" spans="1:29" ht="23.1" customHeight="1">
      <c r="A64" s="13" t="s">
        <v>1268</v>
      </c>
      <c r="B64" s="13" t="s">
        <v>1690</v>
      </c>
      <c r="C64" s="13" t="s">
        <v>1269</v>
      </c>
      <c r="D64" s="12" t="s">
        <v>493</v>
      </c>
      <c r="E64" s="12" t="s">
        <v>494</v>
      </c>
      <c r="F64" s="19" t="s">
        <v>242</v>
      </c>
      <c r="G64" s="15">
        <v>13</v>
      </c>
      <c r="H64" s="25"/>
      <c r="I64" s="40"/>
      <c r="J64" s="25"/>
      <c r="K64" s="25"/>
      <c r="L64" s="40"/>
      <c r="M64" s="25"/>
      <c r="N64" s="40"/>
      <c r="O64" s="25"/>
      <c r="P64" s="25"/>
      <c r="Q64" s="12" t="s">
        <v>1270</v>
      </c>
    </row>
    <row r="65" spans="1:29" ht="23.1" customHeight="1">
      <c r="A65" s="13" t="s">
        <v>1271</v>
      </c>
      <c r="B65" s="13" t="s">
        <v>1690</v>
      </c>
      <c r="C65" s="13" t="s">
        <v>1272</v>
      </c>
      <c r="D65" s="12" t="s">
        <v>495</v>
      </c>
      <c r="E65" s="12" t="s">
        <v>496</v>
      </c>
      <c r="F65" s="19" t="s">
        <v>242</v>
      </c>
      <c r="G65" s="15">
        <v>9</v>
      </c>
      <c r="H65" s="25"/>
      <c r="I65" s="40"/>
      <c r="J65" s="25"/>
      <c r="K65" s="25"/>
      <c r="L65" s="40"/>
      <c r="M65" s="25"/>
      <c r="N65" s="40"/>
      <c r="O65" s="25"/>
      <c r="P65" s="25"/>
      <c r="Q65" s="12" t="s">
        <v>1273</v>
      </c>
    </row>
    <row r="66" spans="1:29" ht="23.1" customHeight="1">
      <c r="A66" s="13" t="s">
        <v>1274</v>
      </c>
      <c r="B66" s="13" t="s">
        <v>1690</v>
      </c>
      <c r="C66" s="13" t="s">
        <v>1275</v>
      </c>
      <c r="D66" s="12" t="s">
        <v>497</v>
      </c>
      <c r="E66" s="12" t="s">
        <v>498</v>
      </c>
      <c r="F66" s="19" t="s">
        <v>242</v>
      </c>
      <c r="G66" s="15">
        <v>3</v>
      </c>
      <c r="H66" s="25"/>
      <c r="I66" s="40"/>
      <c r="J66" s="25"/>
      <c r="K66" s="25"/>
      <c r="L66" s="40"/>
      <c r="M66" s="25"/>
      <c r="N66" s="40"/>
      <c r="O66" s="25"/>
      <c r="P66" s="25"/>
      <c r="Q66" s="12" t="s">
        <v>1276</v>
      </c>
    </row>
    <row r="67" spans="1:29" ht="23.1" customHeight="1">
      <c r="A67" s="13" t="s">
        <v>1277</v>
      </c>
      <c r="B67" s="13" t="s">
        <v>1690</v>
      </c>
      <c r="C67" s="13" t="s">
        <v>1278</v>
      </c>
      <c r="D67" s="12" t="s">
        <v>499</v>
      </c>
      <c r="E67" s="12" t="s">
        <v>500</v>
      </c>
      <c r="F67" s="19" t="s">
        <v>242</v>
      </c>
      <c r="G67" s="15">
        <v>9</v>
      </c>
      <c r="H67" s="25"/>
      <c r="I67" s="40"/>
      <c r="J67" s="25"/>
      <c r="K67" s="25"/>
      <c r="L67" s="40"/>
      <c r="M67" s="25"/>
      <c r="N67" s="40"/>
      <c r="O67" s="25"/>
      <c r="P67" s="25"/>
      <c r="Q67" s="12" t="s">
        <v>1279</v>
      </c>
    </row>
    <row r="68" spans="1:29" ht="23.1" customHeight="1">
      <c r="A68" s="13" t="s">
        <v>1283</v>
      </c>
      <c r="B68" s="13" t="s">
        <v>1690</v>
      </c>
      <c r="C68" s="13" t="s">
        <v>1284</v>
      </c>
      <c r="D68" s="12" t="s">
        <v>1286</v>
      </c>
      <c r="E68" s="12" t="s">
        <v>1287</v>
      </c>
      <c r="F68" s="19" t="s">
        <v>242</v>
      </c>
      <c r="G68" s="15">
        <v>12</v>
      </c>
      <c r="H68" s="25"/>
      <c r="I68" s="40"/>
      <c r="J68" s="25"/>
      <c r="K68" s="25"/>
      <c r="L68" s="40"/>
      <c r="M68" s="25"/>
      <c r="N68" s="40"/>
      <c r="O68" s="25"/>
      <c r="P68" s="25"/>
      <c r="Q68" s="12" t="s">
        <v>1285</v>
      </c>
    </row>
    <row r="69" spans="1:29" ht="23.1" customHeight="1">
      <c r="D69" s="12"/>
      <c r="E69" s="12"/>
      <c r="F69" s="19"/>
      <c r="G69" s="15"/>
      <c r="H69" s="25"/>
      <c r="I69" s="40"/>
      <c r="J69" s="25"/>
      <c r="K69" s="25"/>
      <c r="L69" s="40"/>
      <c r="M69" s="25"/>
      <c r="N69" s="40"/>
      <c r="O69" s="25"/>
      <c r="P69" s="25"/>
      <c r="Q69" s="12"/>
    </row>
    <row r="70" spans="1:29" ht="23.1" customHeight="1">
      <c r="D70" s="12"/>
      <c r="E70" s="12"/>
      <c r="F70" s="19"/>
      <c r="G70" s="15"/>
      <c r="H70" s="25"/>
      <c r="I70" s="40"/>
      <c r="J70" s="25"/>
      <c r="K70" s="25"/>
      <c r="L70" s="40"/>
      <c r="M70" s="25"/>
      <c r="N70" s="40"/>
      <c r="O70" s="25"/>
      <c r="P70" s="25"/>
      <c r="Q70" s="12"/>
    </row>
    <row r="71" spans="1:29" ht="23.1" customHeight="1">
      <c r="B71" s="13" t="s">
        <v>1330</v>
      </c>
      <c r="D71" s="12" t="s">
        <v>1331</v>
      </c>
      <c r="E71" s="12"/>
      <c r="F71" s="19"/>
      <c r="G71" s="15"/>
      <c r="H71" s="25"/>
      <c r="I71" s="40"/>
      <c r="J71" s="25"/>
      <c r="K71" s="25"/>
      <c r="L71" s="40"/>
      <c r="M71" s="25"/>
      <c r="N71" s="40"/>
      <c r="O71" s="25"/>
      <c r="P71" s="25"/>
      <c r="Q71" s="12"/>
    </row>
    <row r="72" spans="1:29" ht="23.1" customHeight="1">
      <c r="B72" s="13" t="s">
        <v>831</v>
      </c>
      <c r="D72" s="183" t="s">
        <v>1704</v>
      </c>
      <c r="E72" s="184"/>
      <c r="F72" s="184"/>
      <c r="G72" s="184"/>
      <c r="H72" s="184"/>
      <c r="I72" s="184"/>
      <c r="J72" s="184"/>
      <c r="K72" s="184"/>
      <c r="L72" s="184"/>
      <c r="M72" s="184"/>
      <c r="N72" s="184"/>
      <c r="O72" s="184"/>
      <c r="P72" s="184"/>
      <c r="Q72" s="185"/>
    </row>
    <row r="73" spans="1:29" ht="23.1" customHeight="1">
      <c r="A73" s="13" t="s">
        <v>1035</v>
      </c>
      <c r="B73" s="13" t="s">
        <v>1691</v>
      </c>
      <c r="C73" s="13" t="s">
        <v>1036</v>
      </c>
      <c r="D73" s="12" t="s">
        <v>426</v>
      </c>
      <c r="E73" s="12" t="s">
        <v>427</v>
      </c>
      <c r="F73" s="19" t="s">
        <v>132</v>
      </c>
      <c r="G73" s="15">
        <v>377</v>
      </c>
      <c r="H73" s="25"/>
      <c r="I73" s="40"/>
      <c r="J73" s="25"/>
      <c r="K73" s="25"/>
      <c r="L73" s="40"/>
      <c r="M73" s="25"/>
      <c r="N73" s="40"/>
      <c r="O73" s="25"/>
      <c r="P73" s="25"/>
      <c r="Q73" s="12" t="s">
        <v>1037</v>
      </c>
      <c r="AC73" s="23">
        <f>G73*H73</f>
        <v>0</v>
      </c>
    </row>
    <row r="74" spans="1:29" ht="23.1" customHeight="1">
      <c r="A74" s="13" t="s">
        <v>1041</v>
      </c>
      <c r="B74" s="13" t="s">
        <v>1691</v>
      </c>
      <c r="C74" s="13" t="s">
        <v>1042</v>
      </c>
      <c r="D74" s="12" t="s">
        <v>426</v>
      </c>
      <c r="E74" s="12" t="s">
        <v>431</v>
      </c>
      <c r="F74" s="19" t="s">
        <v>132</v>
      </c>
      <c r="G74" s="15">
        <v>147</v>
      </c>
      <c r="H74" s="25"/>
      <c r="I74" s="40"/>
      <c r="J74" s="25"/>
      <c r="K74" s="25"/>
      <c r="L74" s="40"/>
      <c r="M74" s="25"/>
      <c r="N74" s="40"/>
      <c r="O74" s="25"/>
      <c r="P74" s="25"/>
      <c r="Q74" s="12" t="s">
        <v>1043</v>
      </c>
      <c r="AC74" s="23">
        <f>G74*H74</f>
        <v>0</v>
      </c>
    </row>
    <row r="75" spans="1:29" ht="23.1" customHeight="1">
      <c r="A75" s="13" t="s">
        <v>701</v>
      </c>
      <c r="B75" s="13" t="s">
        <v>1691</v>
      </c>
      <c r="C75" s="13" t="s">
        <v>447</v>
      </c>
      <c r="D75" s="12" t="s">
        <v>426</v>
      </c>
      <c r="E75" s="12" t="s">
        <v>448</v>
      </c>
      <c r="F75" s="19" t="s">
        <v>242</v>
      </c>
      <c r="G75" s="15">
        <v>10</v>
      </c>
      <c r="H75" s="25"/>
      <c r="I75" s="40"/>
      <c r="J75" s="25"/>
      <c r="K75" s="25"/>
      <c r="L75" s="40"/>
      <c r="M75" s="25"/>
      <c r="N75" s="40"/>
      <c r="O75" s="25"/>
      <c r="P75" s="25"/>
      <c r="Q75" s="12"/>
    </row>
    <row r="76" spans="1:29" ht="23.1" customHeight="1">
      <c r="A76" s="13" t="s">
        <v>696</v>
      </c>
      <c r="B76" s="13" t="s">
        <v>1691</v>
      </c>
      <c r="C76" s="13" t="s">
        <v>436</v>
      </c>
      <c r="D76" s="12" t="s">
        <v>437</v>
      </c>
      <c r="E76" s="12" t="s">
        <v>438</v>
      </c>
      <c r="F76" s="19" t="s">
        <v>242</v>
      </c>
      <c r="G76" s="15">
        <v>104</v>
      </c>
      <c r="H76" s="25"/>
      <c r="I76" s="40"/>
      <c r="J76" s="25"/>
      <c r="K76" s="25"/>
      <c r="L76" s="40"/>
      <c r="M76" s="25"/>
      <c r="N76" s="40"/>
      <c r="O76" s="25"/>
      <c r="P76" s="25"/>
      <c r="Q76" s="12"/>
    </row>
    <row r="77" spans="1:29" ht="23.1" customHeight="1">
      <c r="A77" s="13" t="s">
        <v>698</v>
      </c>
      <c r="B77" s="13" t="s">
        <v>1691</v>
      </c>
      <c r="C77" s="13" t="s">
        <v>441</v>
      </c>
      <c r="D77" s="12" t="s">
        <v>437</v>
      </c>
      <c r="E77" s="12" t="s">
        <v>442</v>
      </c>
      <c r="F77" s="19" t="s">
        <v>242</v>
      </c>
      <c r="G77" s="15">
        <v>40</v>
      </c>
      <c r="H77" s="25"/>
      <c r="I77" s="40"/>
      <c r="J77" s="25"/>
      <c r="K77" s="25"/>
      <c r="L77" s="40"/>
      <c r="M77" s="25"/>
      <c r="N77" s="40"/>
      <c r="O77" s="25"/>
      <c r="P77" s="25"/>
      <c r="Q77" s="12"/>
    </row>
    <row r="78" spans="1:29" ht="23.1" customHeight="1">
      <c r="A78" s="13" t="s">
        <v>704</v>
      </c>
      <c r="B78" s="13" t="s">
        <v>1691</v>
      </c>
      <c r="C78" s="13" t="s">
        <v>453</v>
      </c>
      <c r="D78" s="12" t="s">
        <v>437</v>
      </c>
      <c r="E78" s="12" t="s">
        <v>454</v>
      </c>
      <c r="F78" s="19" t="s">
        <v>242</v>
      </c>
      <c r="G78" s="15">
        <v>106</v>
      </c>
      <c r="H78" s="25"/>
      <c r="I78" s="40"/>
      <c r="J78" s="25"/>
      <c r="K78" s="25"/>
      <c r="L78" s="40"/>
      <c r="M78" s="25"/>
      <c r="N78" s="40"/>
      <c r="O78" s="25"/>
      <c r="P78" s="25"/>
      <c r="Q78" s="12"/>
    </row>
    <row r="79" spans="1:29" ht="23.1" customHeight="1">
      <c r="A79" s="13" t="s">
        <v>706</v>
      </c>
      <c r="B79" s="13" t="s">
        <v>1691</v>
      </c>
      <c r="C79" s="13" t="s">
        <v>457</v>
      </c>
      <c r="D79" s="12" t="s">
        <v>437</v>
      </c>
      <c r="E79" s="12" t="s">
        <v>458</v>
      </c>
      <c r="F79" s="19" t="s">
        <v>242</v>
      </c>
      <c r="G79" s="15">
        <v>28</v>
      </c>
      <c r="H79" s="25"/>
      <c r="I79" s="40"/>
      <c r="J79" s="25"/>
      <c r="K79" s="25"/>
      <c r="L79" s="40"/>
      <c r="M79" s="25"/>
      <c r="N79" s="40"/>
      <c r="O79" s="25"/>
      <c r="P79" s="25"/>
      <c r="Q79" s="12"/>
    </row>
    <row r="80" spans="1:29" ht="23.1" customHeight="1">
      <c r="A80" s="13" t="s">
        <v>1059</v>
      </c>
      <c r="B80" s="13" t="s">
        <v>1691</v>
      </c>
      <c r="C80" s="13" t="s">
        <v>1060</v>
      </c>
      <c r="D80" s="12" t="s">
        <v>1062</v>
      </c>
      <c r="E80" s="12" t="s">
        <v>1063</v>
      </c>
      <c r="F80" s="19" t="s">
        <v>405</v>
      </c>
      <c r="G80" s="15">
        <v>126</v>
      </c>
      <c r="H80" s="25"/>
      <c r="I80" s="40"/>
      <c r="J80" s="25"/>
      <c r="K80" s="25"/>
      <c r="L80" s="40"/>
      <c r="M80" s="25"/>
      <c r="N80" s="40"/>
      <c r="O80" s="25"/>
      <c r="P80" s="25"/>
      <c r="Q80" s="12" t="s">
        <v>1061</v>
      </c>
    </row>
    <row r="81" spans="1:31" ht="23.1" customHeight="1">
      <c r="A81" s="13" t="s">
        <v>1068</v>
      </c>
      <c r="B81" s="13" t="s">
        <v>1691</v>
      </c>
      <c r="C81" s="13" t="s">
        <v>1069</v>
      </c>
      <c r="D81" s="12" t="s">
        <v>1062</v>
      </c>
      <c r="E81" s="12" t="s">
        <v>1071</v>
      </c>
      <c r="F81" s="19" t="s">
        <v>405</v>
      </c>
      <c r="G81" s="15">
        <v>41</v>
      </c>
      <c r="H81" s="25"/>
      <c r="I81" s="40"/>
      <c r="J81" s="25"/>
      <c r="K81" s="25"/>
      <c r="L81" s="40"/>
      <c r="M81" s="25"/>
      <c r="N81" s="40"/>
      <c r="O81" s="25"/>
      <c r="P81" s="25"/>
      <c r="Q81" s="12" t="s">
        <v>1070</v>
      </c>
    </row>
    <row r="82" spans="1:31" ht="23.1" customHeight="1">
      <c r="A82" s="13" t="s">
        <v>1080</v>
      </c>
      <c r="B82" s="13" t="s">
        <v>1691</v>
      </c>
      <c r="C82" s="13" t="s">
        <v>1081</v>
      </c>
      <c r="D82" s="12" t="s">
        <v>1083</v>
      </c>
      <c r="E82" s="12" t="s">
        <v>1084</v>
      </c>
      <c r="F82" s="19" t="s">
        <v>405</v>
      </c>
      <c r="G82" s="15">
        <v>125</v>
      </c>
      <c r="H82" s="25"/>
      <c r="I82" s="40"/>
      <c r="J82" s="25"/>
      <c r="K82" s="25"/>
      <c r="L82" s="40"/>
      <c r="M82" s="25"/>
      <c r="N82" s="40"/>
      <c r="O82" s="25"/>
      <c r="P82" s="25"/>
      <c r="Q82" s="12" t="s">
        <v>1082</v>
      </c>
    </row>
    <row r="83" spans="1:31" ht="23.1" customHeight="1">
      <c r="A83" s="13" t="s">
        <v>1089</v>
      </c>
      <c r="B83" s="13" t="s">
        <v>1691</v>
      </c>
      <c r="C83" s="13" t="s">
        <v>1090</v>
      </c>
      <c r="D83" s="12" t="s">
        <v>1083</v>
      </c>
      <c r="E83" s="12" t="s">
        <v>1092</v>
      </c>
      <c r="F83" s="19" t="s">
        <v>405</v>
      </c>
      <c r="G83" s="15">
        <v>55</v>
      </c>
      <c r="H83" s="25"/>
      <c r="I83" s="40"/>
      <c r="J83" s="25"/>
      <c r="K83" s="25"/>
      <c r="L83" s="40"/>
      <c r="M83" s="25"/>
      <c r="N83" s="40"/>
      <c r="O83" s="25"/>
      <c r="P83" s="25"/>
      <c r="Q83" s="12" t="s">
        <v>1091</v>
      </c>
    </row>
    <row r="84" spans="1:31" ht="23.1" customHeight="1">
      <c r="A84" s="13" t="s">
        <v>1103</v>
      </c>
      <c r="B84" s="13" t="s">
        <v>1691</v>
      </c>
      <c r="C84" s="13" t="s">
        <v>1104</v>
      </c>
      <c r="D84" s="12" t="s">
        <v>181</v>
      </c>
      <c r="E84" s="12" t="s">
        <v>182</v>
      </c>
      <c r="F84" s="19" t="s">
        <v>155</v>
      </c>
      <c r="G84" s="15">
        <v>24</v>
      </c>
      <c r="H84" s="25"/>
      <c r="I84" s="40"/>
      <c r="J84" s="25"/>
      <c r="K84" s="25"/>
      <c r="L84" s="40"/>
      <c r="M84" s="25"/>
      <c r="N84" s="40"/>
      <c r="O84" s="25"/>
      <c r="P84" s="25"/>
      <c r="Q84" s="12" t="s">
        <v>1105</v>
      </c>
    </row>
    <row r="85" spans="1:31" ht="23.1" customHeight="1">
      <c r="A85" s="13" t="s">
        <v>1106</v>
      </c>
      <c r="B85" s="13" t="s">
        <v>1691</v>
      </c>
      <c r="C85" s="13" t="s">
        <v>1107</v>
      </c>
      <c r="D85" s="12" t="s">
        <v>181</v>
      </c>
      <c r="E85" s="12" t="s">
        <v>184</v>
      </c>
      <c r="F85" s="19" t="s">
        <v>155</v>
      </c>
      <c r="G85" s="15">
        <v>1</v>
      </c>
      <c r="H85" s="25"/>
      <c r="I85" s="40"/>
      <c r="J85" s="25"/>
      <c r="K85" s="25"/>
      <c r="L85" s="40"/>
      <c r="M85" s="25"/>
      <c r="N85" s="40"/>
      <c r="O85" s="25"/>
      <c r="P85" s="25"/>
      <c r="Q85" s="12" t="s">
        <v>1108</v>
      </c>
    </row>
    <row r="86" spans="1:31" ht="23.1" customHeight="1">
      <c r="A86" s="13" t="s">
        <v>611</v>
      </c>
      <c r="B86" s="13" t="s">
        <v>1691</v>
      </c>
      <c r="C86" s="13" t="s">
        <v>190</v>
      </c>
      <c r="D86" s="12" t="s">
        <v>186</v>
      </c>
      <c r="E86" s="12" t="s">
        <v>191</v>
      </c>
      <c r="F86" s="19" t="s">
        <v>155</v>
      </c>
      <c r="G86" s="15">
        <v>1</v>
      </c>
      <c r="H86" s="25"/>
      <c r="I86" s="40"/>
      <c r="J86" s="25"/>
      <c r="K86" s="25"/>
      <c r="L86" s="40"/>
      <c r="M86" s="25"/>
      <c r="N86" s="40"/>
      <c r="O86" s="25"/>
      <c r="P86" s="25"/>
      <c r="Q86" s="12"/>
    </row>
    <row r="87" spans="1:31" ht="23.1" customHeight="1">
      <c r="A87" s="13" t="s">
        <v>1109</v>
      </c>
      <c r="B87" s="13" t="s">
        <v>1691</v>
      </c>
      <c r="C87" s="13" t="s">
        <v>1110</v>
      </c>
      <c r="D87" s="12" t="s">
        <v>193</v>
      </c>
      <c r="E87" s="12" t="s">
        <v>194</v>
      </c>
      <c r="F87" s="19" t="s">
        <v>155</v>
      </c>
      <c r="G87" s="15">
        <v>13</v>
      </c>
      <c r="H87" s="25"/>
      <c r="I87" s="40"/>
      <c r="J87" s="25"/>
      <c r="K87" s="25"/>
      <c r="L87" s="40"/>
      <c r="M87" s="25"/>
      <c r="N87" s="40"/>
      <c r="O87" s="25"/>
      <c r="P87" s="25"/>
      <c r="Q87" s="12" t="s">
        <v>1111</v>
      </c>
    </row>
    <row r="88" spans="1:31" ht="23.1" customHeight="1">
      <c r="A88" s="13" t="s">
        <v>1112</v>
      </c>
      <c r="B88" s="13" t="s">
        <v>1691</v>
      </c>
      <c r="C88" s="13" t="s">
        <v>1113</v>
      </c>
      <c r="D88" s="12" t="s">
        <v>196</v>
      </c>
      <c r="E88" s="12" t="s">
        <v>197</v>
      </c>
      <c r="F88" s="19" t="s">
        <v>155</v>
      </c>
      <c r="G88" s="15">
        <v>2</v>
      </c>
      <c r="H88" s="25"/>
      <c r="I88" s="40"/>
      <c r="J88" s="25"/>
      <c r="K88" s="25"/>
      <c r="L88" s="40"/>
      <c r="M88" s="25"/>
      <c r="N88" s="40"/>
      <c r="O88" s="25"/>
      <c r="P88" s="25"/>
      <c r="Q88" s="12" t="s">
        <v>1114</v>
      </c>
    </row>
    <row r="89" spans="1:31" ht="23.1" customHeight="1">
      <c r="A89" s="13" t="s">
        <v>1115</v>
      </c>
      <c r="B89" s="13" t="s">
        <v>1691</v>
      </c>
      <c r="C89" s="13" t="s">
        <v>1116</v>
      </c>
      <c r="D89" s="12" t="s">
        <v>196</v>
      </c>
      <c r="E89" s="12" t="s">
        <v>199</v>
      </c>
      <c r="F89" s="19" t="s">
        <v>155</v>
      </c>
      <c r="G89" s="15">
        <v>7</v>
      </c>
      <c r="H89" s="25"/>
      <c r="I89" s="40"/>
      <c r="J89" s="25"/>
      <c r="K89" s="25"/>
      <c r="L89" s="40"/>
      <c r="M89" s="25"/>
      <c r="N89" s="40"/>
      <c r="O89" s="25"/>
      <c r="P89" s="25"/>
      <c r="Q89" s="12" t="s">
        <v>1117</v>
      </c>
    </row>
    <row r="90" spans="1:31" ht="23.1" customHeight="1">
      <c r="A90" s="13" t="s">
        <v>1151</v>
      </c>
      <c r="B90" s="13" t="s">
        <v>1691</v>
      </c>
      <c r="C90" s="13" t="s">
        <v>1152</v>
      </c>
      <c r="D90" s="12" t="s">
        <v>265</v>
      </c>
      <c r="E90" s="12" t="s">
        <v>271</v>
      </c>
      <c r="F90" s="19" t="s">
        <v>132</v>
      </c>
      <c r="G90" s="15">
        <v>1194</v>
      </c>
      <c r="H90" s="25"/>
      <c r="I90" s="40"/>
      <c r="J90" s="25"/>
      <c r="K90" s="25"/>
      <c r="L90" s="40"/>
      <c r="M90" s="25"/>
      <c r="N90" s="40"/>
      <c r="O90" s="25"/>
      <c r="P90" s="25"/>
      <c r="Q90" s="12" t="s">
        <v>1153</v>
      </c>
      <c r="AC90" s="23">
        <f>G90*H90</f>
        <v>0</v>
      </c>
    </row>
    <row r="91" spans="1:31" ht="23.1" customHeight="1">
      <c r="A91" s="13" t="s">
        <v>1157</v>
      </c>
      <c r="B91" s="13" t="s">
        <v>1691</v>
      </c>
      <c r="C91" s="13" t="s">
        <v>1158</v>
      </c>
      <c r="D91" s="12" t="s">
        <v>273</v>
      </c>
      <c r="E91" s="12" t="s">
        <v>278</v>
      </c>
      <c r="F91" s="19" t="s">
        <v>132</v>
      </c>
      <c r="G91" s="15">
        <v>156</v>
      </c>
      <c r="H91" s="25"/>
      <c r="I91" s="40"/>
      <c r="J91" s="25"/>
      <c r="K91" s="25"/>
      <c r="L91" s="40"/>
      <c r="M91" s="25"/>
      <c r="N91" s="40"/>
      <c r="O91" s="25"/>
      <c r="P91" s="25"/>
      <c r="Q91" s="12" t="s">
        <v>1159</v>
      </c>
      <c r="AC91" s="23">
        <f>G91*H91</f>
        <v>0</v>
      </c>
    </row>
    <row r="92" spans="1:31" ht="23.1" customHeight="1">
      <c r="A92" s="13" t="s">
        <v>1206</v>
      </c>
      <c r="B92" s="13" t="s">
        <v>1691</v>
      </c>
      <c r="C92" s="13" t="s">
        <v>1207</v>
      </c>
      <c r="D92" s="12" t="s">
        <v>290</v>
      </c>
      <c r="E92" s="12" t="s">
        <v>312</v>
      </c>
      <c r="F92" s="19" t="s">
        <v>132</v>
      </c>
      <c r="G92" s="15">
        <v>156</v>
      </c>
      <c r="H92" s="25"/>
      <c r="I92" s="40"/>
      <c r="J92" s="25"/>
      <c r="K92" s="25"/>
      <c r="L92" s="40"/>
      <c r="M92" s="25"/>
      <c r="N92" s="40"/>
      <c r="O92" s="25"/>
      <c r="P92" s="25"/>
      <c r="Q92" s="12" t="s">
        <v>1208</v>
      </c>
      <c r="AC92" s="23">
        <f>G92*H92</f>
        <v>0</v>
      </c>
    </row>
    <row r="93" spans="1:31" ht="23.1" customHeight="1">
      <c r="A93" s="13" t="s">
        <v>1245</v>
      </c>
      <c r="B93" s="13" t="s">
        <v>1691</v>
      </c>
      <c r="C93" s="13" t="s">
        <v>1246</v>
      </c>
      <c r="D93" s="12" t="s">
        <v>326</v>
      </c>
      <c r="E93" s="12" t="s">
        <v>327</v>
      </c>
      <c r="F93" s="19" t="s">
        <v>155</v>
      </c>
      <c r="G93" s="15">
        <v>20</v>
      </c>
      <c r="H93" s="25"/>
      <c r="I93" s="40"/>
      <c r="J93" s="25"/>
      <c r="K93" s="25"/>
      <c r="L93" s="40"/>
      <c r="M93" s="25"/>
      <c r="N93" s="40"/>
      <c r="O93" s="25"/>
      <c r="P93" s="25"/>
      <c r="Q93" s="12" t="s">
        <v>1247</v>
      </c>
    </row>
    <row r="94" spans="1:31" ht="23.1" customHeight="1">
      <c r="A94" s="13" t="s">
        <v>1248</v>
      </c>
      <c r="B94" s="13" t="s">
        <v>1691</v>
      </c>
      <c r="C94" s="13" t="s">
        <v>1249</v>
      </c>
      <c r="D94" s="12" t="s">
        <v>331</v>
      </c>
      <c r="E94" s="12" t="s">
        <v>332</v>
      </c>
      <c r="F94" s="19" t="s">
        <v>155</v>
      </c>
      <c r="G94" s="15">
        <v>5</v>
      </c>
      <c r="H94" s="25"/>
      <c r="I94" s="40"/>
      <c r="J94" s="25"/>
      <c r="K94" s="25"/>
      <c r="L94" s="40"/>
      <c r="M94" s="25"/>
      <c r="N94" s="40"/>
      <c r="O94" s="25"/>
      <c r="P94" s="25"/>
      <c r="Q94" s="12" t="s">
        <v>1250</v>
      </c>
    </row>
    <row r="95" spans="1:31" ht="23.1" customHeight="1">
      <c r="D95" s="12"/>
      <c r="E95" s="12"/>
      <c r="F95" s="19"/>
      <c r="G95" s="15"/>
      <c r="H95" s="25"/>
      <c r="I95" s="40"/>
      <c r="J95" s="25"/>
      <c r="K95" s="25"/>
      <c r="L95" s="40"/>
      <c r="M95" s="25"/>
      <c r="N95" s="40"/>
      <c r="O95" s="25"/>
      <c r="P95" s="25"/>
      <c r="Q95" s="12"/>
      <c r="AE95" s="23">
        <f>TRUNC(SUM(AE72:AE94))</f>
        <v>0</v>
      </c>
    </row>
    <row r="96" spans="1:31" ht="23.1" customHeight="1">
      <c r="D96" s="12"/>
      <c r="E96" s="12"/>
      <c r="F96" s="19"/>
      <c r="G96" s="15"/>
      <c r="H96" s="25"/>
      <c r="I96" s="40"/>
      <c r="J96" s="25"/>
      <c r="K96" s="25"/>
      <c r="L96" s="40"/>
      <c r="M96" s="25"/>
      <c r="N96" s="40"/>
      <c r="O96" s="25"/>
      <c r="P96" s="25"/>
      <c r="Q96" s="12"/>
    </row>
    <row r="97" spans="1:29" ht="23.1" customHeight="1">
      <c r="B97" s="13" t="s">
        <v>1330</v>
      </c>
      <c r="D97" s="12" t="s">
        <v>1331</v>
      </c>
      <c r="E97" s="12"/>
      <c r="F97" s="19"/>
      <c r="G97" s="15"/>
      <c r="H97" s="25"/>
      <c r="I97" s="40"/>
      <c r="J97" s="25"/>
      <c r="K97" s="25"/>
      <c r="L97" s="40"/>
      <c r="M97" s="25"/>
      <c r="N97" s="40"/>
      <c r="O97" s="25"/>
      <c r="P97" s="25"/>
      <c r="Q97" s="12"/>
    </row>
    <row r="98" spans="1:29" ht="23.1" customHeight="1">
      <c r="B98" s="13" t="s">
        <v>831</v>
      </c>
      <c r="D98" s="183" t="s">
        <v>1705</v>
      </c>
      <c r="E98" s="184"/>
      <c r="F98" s="184"/>
      <c r="G98" s="184"/>
      <c r="H98" s="184"/>
      <c r="I98" s="184"/>
      <c r="J98" s="184"/>
      <c r="K98" s="184"/>
      <c r="L98" s="184"/>
      <c r="M98" s="184"/>
      <c r="N98" s="184"/>
      <c r="O98" s="184"/>
      <c r="P98" s="184"/>
      <c r="Q98" s="185"/>
    </row>
    <row r="99" spans="1:29" ht="23.1" customHeight="1">
      <c r="A99" s="13" t="s">
        <v>1029</v>
      </c>
      <c r="B99" s="13" t="s">
        <v>1692</v>
      </c>
      <c r="C99" s="13" t="s">
        <v>1030</v>
      </c>
      <c r="D99" s="12" t="s">
        <v>153</v>
      </c>
      <c r="E99" s="12" t="s">
        <v>158</v>
      </c>
      <c r="F99" s="19" t="s">
        <v>132</v>
      </c>
      <c r="G99" s="15">
        <v>4</v>
      </c>
      <c r="H99" s="25"/>
      <c r="I99" s="40"/>
      <c r="J99" s="25"/>
      <c r="K99" s="25"/>
      <c r="L99" s="40"/>
      <c r="M99" s="25"/>
      <c r="N99" s="40"/>
      <c r="O99" s="25"/>
      <c r="P99" s="25"/>
      <c r="Q99" s="12" t="s">
        <v>1031</v>
      </c>
      <c r="AC99" s="23">
        <f>G99*H99</f>
        <v>0</v>
      </c>
    </row>
    <row r="100" spans="1:29" ht="23.1" customHeight="1">
      <c r="A100" s="13" t="s">
        <v>598</v>
      </c>
      <c r="B100" s="13" t="s">
        <v>1692</v>
      </c>
      <c r="C100" s="13" t="s">
        <v>152</v>
      </c>
      <c r="D100" s="12" t="s">
        <v>153</v>
      </c>
      <c r="E100" s="12" t="s">
        <v>154</v>
      </c>
      <c r="F100" s="19" t="s">
        <v>155</v>
      </c>
      <c r="G100" s="15">
        <v>4</v>
      </c>
      <c r="H100" s="25"/>
      <c r="I100" s="40"/>
      <c r="J100" s="25"/>
      <c r="K100" s="25"/>
      <c r="L100" s="40"/>
      <c r="M100" s="25"/>
      <c r="N100" s="40"/>
      <c r="O100" s="25"/>
      <c r="P100" s="25"/>
      <c r="Q100" s="12"/>
    </row>
    <row r="101" spans="1:29" ht="23.1" customHeight="1">
      <c r="A101" s="13" t="s">
        <v>1032</v>
      </c>
      <c r="B101" s="13" t="s">
        <v>1692</v>
      </c>
      <c r="C101" s="13" t="s">
        <v>1033</v>
      </c>
      <c r="D101" s="12" t="s">
        <v>153</v>
      </c>
      <c r="E101" s="12" t="s">
        <v>160</v>
      </c>
      <c r="F101" s="19" t="s">
        <v>132</v>
      </c>
      <c r="G101" s="15">
        <v>2</v>
      </c>
      <c r="H101" s="25"/>
      <c r="I101" s="40"/>
      <c r="J101" s="25"/>
      <c r="K101" s="25"/>
      <c r="L101" s="40"/>
      <c r="M101" s="25"/>
      <c r="N101" s="40"/>
      <c r="O101" s="25"/>
      <c r="P101" s="25"/>
      <c r="Q101" s="12" t="s">
        <v>1034</v>
      </c>
      <c r="AC101" s="23">
        <f>G101*H101</f>
        <v>0</v>
      </c>
    </row>
    <row r="102" spans="1:29" ht="23.1" customHeight="1">
      <c r="A102" s="13" t="s">
        <v>601</v>
      </c>
      <c r="B102" s="13" t="s">
        <v>1692</v>
      </c>
      <c r="C102" s="13" t="s">
        <v>161</v>
      </c>
      <c r="D102" s="12" t="s">
        <v>153</v>
      </c>
      <c r="E102" s="12" t="s">
        <v>162</v>
      </c>
      <c r="F102" s="19" t="s">
        <v>155</v>
      </c>
      <c r="G102" s="15">
        <v>2</v>
      </c>
      <c r="H102" s="25"/>
      <c r="I102" s="40"/>
      <c r="J102" s="25"/>
      <c r="K102" s="25"/>
      <c r="L102" s="40"/>
      <c r="M102" s="25"/>
      <c r="N102" s="40"/>
      <c r="O102" s="25"/>
      <c r="P102" s="25"/>
      <c r="Q102" s="12"/>
    </row>
    <row r="103" spans="1:29" ht="23.1" customHeight="1">
      <c r="A103" s="13" t="s">
        <v>1035</v>
      </c>
      <c r="B103" s="13" t="s">
        <v>1692</v>
      </c>
      <c r="C103" s="13" t="s">
        <v>1036</v>
      </c>
      <c r="D103" s="12" t="s">
        <v>426</v>
      </c>
      <c r="E103" s="12" t="s">
        <v>427</v>
      </c>
      <c r="F103" s="19" t="s">
        <v>132</v>
      </c>
      <c r="G103" s="15">
        <v>12</v>
      </c>
      <c r="H103" s="25"/>
      <c r="I103" s="40"/>
      <c r="J103" s="25"/>
      <c r="K103" s="25"/>
      <c r="L103" s="40"/>
      <c r="M103" s="25"/>
      <c r="N103" s="40"/>
      <c r="O103" s="25"/>
      <c r="P103" s="25"/>
      <c r="Q103" s="12" t="s">
        <v>1037</v>
      </c>
      <c r="AC103" s="23">
        <f>G103*H103</f>
        <v>0</v>
      </c>
    </row>
    <row r="104" spans="1:29" ht="23.1" customHeight="1">
      <c r="A104" s="13" t="s">
        <v>1038</v>
      </c>
      <c r="B104" s="13" t="s">
        <v>1692</v>
      </c>
      <c r="C104" s="13" t="s">
        <v>1039</v>
      </c>
      <c r="D104" s="12" t="s">
        <v>426</v>
      </c>
      <c r="E104" s="12" t="s">
        <v>429</v>
      </c>
      <c r="F104" s="19" t="s">
        <v>132</v>
      </c>
      <c r="G104" s="15">
        <v>12</v>
      </c>
      <c r="H104" s="25"/>
      <c r="I104" s="40"/>
      <c r="J104" s="25"/>
      <c r="K104" s="25"/>
      <c r="L104" s="40"/>
      <c r="M104" s="25"/>
      <c r="N104" s="40"/>
      <c r="O104" s="25"/>
      <c r="P104" s="25"/>
      <c r="Q104" s="12" t="s">
        <v>1040</v>
      </c>
      <c r="AC104" s="23">
        <f>G104*H104</f>
        <v>0</v>
      </c>
    </row>
    <row r="105" spans="1:29" ht="23.1" customHeight="1">
      <c r="A105" s="13" t="s">
        <v>1041</v>
      </c>
      <c r="B105" s="13" t="s">
        <v>1692</v>
      </c>
      <c r="C105" s="13" t="s">
        <v>1042</v>
      </c>
      <c r="D105" s="12" t="s">
        <v>426</v>
      </c>
      <c r="E105" s="12" t="s">
        <v>431</v>
      </c>
      <c r="F105" s="19" t="s">
        <v>132</v>
      </c>
      <c r="G105" s="15">
        <v>31</v>
      </c>
      <c r="H105" s="25"/>
      <c r="I105" s="40"/>
      <c r="J105" s="25"/>
      <c r="K105" s="25"/>
      <c r="L105" s="40"/>
      <c r="M105" s="25"/>
      <c r="N105" s="40"/>
      <c r="O105" s="25"/>
      <c r="P105" s="25"/>
      <c r="Q105" s="12" t="s">
        <v>1043</v>
      </c>
      <c r="AC105" s="23">
        <f>G105*H105</f>
        <v>0</v>
      </c>
    </row>
    <row r="106" spans="1:29" ht="23.1" customHeight="1">
      <c r="A106" s="13" t="s">
        <v>701</v>
      </c>
      <c r="B106" s="13" t="s">
        <v>1692</v>
      </c>
      <c r="C106" s="13" t="s">
        <v>447</v>
      </c>
      <c r="D106" s="12" t="s">
        <v>426</v>
      </c>
      <c r="E106" s="12" t="s">
        <v>448</v>
      </c>
      <c r="F106" s="19" t="s">
        <v>242</v>
      </c>
      <c r="G106" s="15">
        <v>1</v>
      </c>
      <c r="H106" s="25"/>
      <c r="I106" s="40"/>
      <c r="J106" s="25"/>
      <c r="K106" s="25"/>
      <c r="L106" s="40"/>
      <c r="M106" s="25"/>
      <c r="N106" s="40"/>
      <c r="O106" s="25"/>
      <c r="P106" s="25"/>
      <c r="Q106" s="12"/>
    </row>
    <row r="107" spans="1:29" ht="23.1" customHeight="1">
      <c r="A107" s="13" t="s">
        <v>696</v>
      </c>
      <c r="B107" s="13" t="s">
        <v>1692</v>
      </c>
      <c r="C107" s="13" t="s">
        <v>436</v>
      </c>
      <c r="D107" s="12" t="s">
        <v>437</v>
      </c>
      <c r="E107" s="12" t="s">
        <v>438</v>
      </c>
      <c r="F107" s="19" t="s">
        <v>242</v>
      </c>
      <c r="G107" s="15">
        <v>3</v>
      </c>
      <c r="H107" s="25"/>
      <c r="I107" s="40"/>
      <c r="J107" s="25"/>
      <c r="K107" s="25"/>
      <c r="L107" s="40"/>
      <c r="M107" s="25"/>
      <c r="N107" s="40"/>
      <c r="O107" s="25"/>
      <c r="P107" s="25"/>
      <c r="Q107" s="12"/>
    </row>
    <row r="108" spans="1:29" ht="23.1" customHeight="1">
      <c r="A108" s="13" t="s">
        <v>697</v>
      </c>
      <c r="B108" s="13" t="s">
        <v>1692</v>
      </c>
      <c r="C108" s="13" t="s">
        <v>439</v>
      </c>
      <c r="D108" s="12" t="s">
        <v>437</v>
      </c>
      <c r="E108" s="12" t="s">
        <v>440</v>
      </c>
      <c r="F108" s="19" t="s">
        <v>242</v>
      </c>
      <c r="G108" s="15">
        <v>3</v>
      </c>
      <c r="H108" s="25"/>
      <c r="I108" s="40"/>
      <c r="J108" s="25"/>
      <c r="K108" s="25"/>
      <c r="L108" s="40"/>
      <c r="M108" s="25"/>
      <c r="N108" s="40"/>
      <c r="O108" s="25"/>
      <c r="P108" s="25"/>
      <c r="Q108" s="12"/>
    </row>
    <row r="109" spans="1:29" ht="23.1" customHeight="1">
      <c r="A109" s="13" t="s">
        <v>698</v>
      </c>
      <c r="B109" s="13" t="s">
        <v>1692</v>
      </c>
      <c r="C109" s="13" t="s">
        <v>441</v>
      </c>
      <c r="D109" s="12" t="s">
        <v>437</v>
      </c>
      <c r="E109" s="12" t="s">
        <v>442</v>
      </c>
      <c r="F109" s="19" t="s">
        <v>242</v>
      </c>
      <c r="G109" s="15">
        <v>8</v>
      </c>
      <c r="H109" s="25"/>
      <c r="I109" s="40"/>
      <c r="J109" s="25"/>
      <c r="K109" s="25"/>
      <c r="L109" s="40"/>
      <c r="M109" s="25"/>
      <c r="N109" s="40"/>
      <c r="O109" s="25"/>
      <c r="P109" s="25"/>
      <c r="Q109" s="12"/>
    </row>
    <row r="110" spans="1:29" ht="23.1" customHeight="1">
      <c r="A110" s="13" t="s">
        <v>704</v>
      </c>
      <c r="B110" s="13" t="s">
        <v>1692</v>
      </c>
      <c r="C110" s="13" t="s">
        <v>453</v>
      </c>
      <c r="D110" s="12" t="s">
        <v>437</v>
      </c>
      <c r="E110" s="12" t="s">
        <v>454</v>
      </c>
      <c r="F110" s="19" t="s">
        <v>242</v>
      </c>
      <c r="G110" s="15">
        <v>6</v>
      </c>
      <c r="H110" s="25"/>
      <c r="I110" s="40"/>
      <c r="J110" s="25"/>
      <c r="K110" s="25"/>
      <c r="L110" s="40"/>
      <c r="M110" s="25"/>
      <c r="N110" s="40"/>
      <c r="O110" s="25"/>
      <c r="P110" s="25"/>
      <c r="Q110" s="12"/>
    </row>
    <row r="111" spans="1:29" ht="23.1" customHeight="1">
      <c r="A111" s="13" t="s">
        <v>705</v>
      </c>
      <c r="B111" s="13" t="s">
        <v>1692</v>
      </c>
      <c r="C111" s="13" t="s">
        <v>455</v>
      </c>
      <c r="D111" s="12" t="s">
        <v>437</v>
      </c>
      <c r="E111" s="12" t="s">
        <v>456</v>
      </c>
      <c r="F111" s="19" t="s">
        <v>242</v>
      </c>
      <c r="G111" s="15">
        <v>4</v>
      </c>
      <c r="H111" s="25"/>
      <c r="I111" s="40"/>
      <c r="J111" s="25"/>
      <c r="K111" s="25"/>
      <c r="L111" s="40"/>
      <c r="M111" s="25"/>
      <c r="N111" s="40"/>
      <c r="O111" s="25"/>
      <c r="P111" s="25"/>
      <c r="Q111" s="12"/>
    </row>
    <row r="112" spans="1:29" ht="23.1" customHeight="1">
      <c r="A112" s="13" t="s">
        <v>706</v>
      </c>
      <c r="B112" s="13" t="s">
        <v>1692</v>
      </c>
      <c r="C112" s="13" t="s">
        <v>457</v>
      </c>
      <c r="D112" s="12" t="s">
        <v>437</v>
      </c>
      <c r="E112" s="12" t="s">
        <v>458</v>
      </c>
      <c r="F112" s="19" t="s">
        <v>242</v>
      </c>
      <c r="G112" s="15">
        <v>6</v>
      </c>
      <c r="H112" s="25"/>
      <c r="I112" s="40"/>
      <c r="J112" s="25"/>
      <c r="K112" s="25"/>
      <c r="L112" s="40"/>
      <c r="M112" s="25"/>
      <c r="N112" s="40"/>
      <c r="O112" s="25"/>
      <c r="P112" s="25"/>
      <c r="Q112" s="12"/>
    </row>
    <row r="113" spans="1:29" ht="23.1" customHeight="1">
      <c r="A113" s="13" t="s">
        <v>1050</v>
      </c>
      <c r="B113" s="13" t="s">
        <v>1692</v>
      </c>
      <c r="C113" s="13" t="s">
        <v>1051</v>
      </c>
      <c r="D113" s="12" t="s">
        <v>164</v>
      </c>
      <c r="E113" s="12" t="s">
        <v>165</v>
      </c>
      <c r="F113" s="19" t="s">
        <v>166</v>
      </c>
      <c r="G113" s="15">
        <v>1</v>
      </c>
      <c r="H113" s="25"/>
      <c r="I113" s="40"/>
      <c r="J113" s="25"/>
      <c r="K113" s="25"/>
      <c r="L113" s="40"/>
      <c r="M113" s="25"/>
      <c r="N113" s="40"/>
      <c r="O113" s="25"/>
      <c r="P113" s="25"/>
      <c r="Q113" s="12" t="s">
        <v>1052</v>
      </c>
    </row>
    <row r="114" spans="1:29" ht="23.1" customHeight="1">
      <c r="A114" s="13" t="s">
        <v>1059</v>
      </c>
      <c r="B114" s="13" t="s">
        <v>1692</v>
      </c>
      <c r="C114" s="13" t="s">
        <v>1060</v>
      </c>
      <c r="D114" s="12" t="s">
        <v>1062</v>
      </c>
      <c r="E114" s="12" t="s">
        <v>1063</v>
      </c>
      <c r="F114" s="19" t="s">
        <v>405</v>
      </c>
      <c r="G114" s="15">
        <v>1</v>
      </c>
      <c r="H114" s="25"/>
      <c r="I114" s="40"/>
      <c r="J114" s="25"/>
      <c r="K114" s="25"/>
      <c r="L114" s="40"/>
      <c r="M114" s="25"/>
      <c r="N114" s="40"/>
      <c r="O114" s="25"/>
      <c r="P114" s="25"/>
      <c r="Q114" s="12" t="s">
        <v>1061</v>
      </c>
    </row>
    <row r="115" spans="1:29" ht="23.1" customHeight="1">
      <c r="A115" s="13" t="s">
        <v>1064</v>
      </c>
      <c r="B115" s="13" t="s">
        <v>1692</v>
      </c>
      <c r="C115" s="13" t="s">
        <v>1065</v>
      </c>
      <c r="D115" s="12" t="s">
        <v>1062</v>
      </c>
      <c r="E115" s="12" t="s">
        <v>1067</v>
      </c>
      <c r="F115" s="19" t="s">
        <v>405</v>
      </c>
      <c r="G115" s="15">
        <v>2</v>
      </c>
      <c r="H115" s="25"/>
      <c r="I115" s="40"/>
      <c r="J115" s="25"/>
      <c r="K115" s="25"/>
      <c r="L115" s="40"/>
      <c r="M115" s="25"/>
      <c r="N115" s="40"/>
      <c r="O115" s="25"/>
      <c r="P115" s="25"/>
      <c r="Q115" s="12" t="s">
        <v>1066</v>
      </c>
    </row>
    <row r="116" spans="1:29" ht="23.1" customHeight="1">
      <c r="A116" s="13" t="s">
        <v>1068</v>
      </c>
      <c r="B116" s="13" t="s">
        <v>1692</v>
      </c>
      <c r="C116" s="13" t="s">
        <v>1069</v>
      </c>
      <c r="D116" s="12" t="s">
        <v>1062</v>
      </c>
      <c r="E116" s="12" t="s">
        <v>1071</v>
      </c>
      <c r="F116" s="19" t="s">
        <v>405</v>
      </c>
      <c r="G116" s="15">
        <v>2</v>
      </c>
      <c r="H116" s="25"/>
      <c r="I116" s="40"/>
      <c r="J116" s="25"/>
      <c r="K116" s="25"/>
      <c r="L116" s="40"/>
      <c r="M116" s="25"/>
      <c r="N116" s="40"/>
      <c r="O116" s="25"/>
      <c r="P116" s="25"/>
      <c r="Q116" s="12" t="s">
        <v>1070</v>
      </c>
    </row>
    <row r="117" spans="1:29" ht="23.1" customHeight="1">
      <c r="A117" s="13" t="s">
        <v>1080</v>
      </c>
      <c r="B117" s="13" t="s">
        <v>1692</v>
      </c>
      <c r="C117" s="13" t="s">
        <v>1081</v>
      </c>
      <c r="D117" s="12" t="s">
        <v>1083</v>
      </c>
      <c r="E117" s="12" t="s">
        <v>1084</v>
      </c>
      <c r="F117" s="19" t="s">
        <v>405</v>
      </c>
      <c r="G117" s="15">
        <v>6</v>
      </c>
      <c r="H117" s="25"/>
      <c r="I117" s="40"/>
      <c r="J117" s="25"/>
      <c r="K117" s="25"/>
      <c r="L117" s="40"/>
      <c r="M117" s="25"/>
      <c r="N117" s="40"/>
      <c r="O117" s="25"/>
      <c r="P117" s="25"/>
      <c r="Q117" s="12" t="s">
        <v>1082</v>
      </c>
    </row>
    <row r="118" spans="1:29" ht="23.1" customHeight="1">
      <c r="A118" s="13" t="s">
        <v>1085</v>
      </c>
      <c r="B118" s="13" t="s">
        <v>1692</v>
      </c>
      <c r="C118" s="13" t="s">
        <v>1086</v>
      </c>
      <c r="D118" s="12" t="s">
        <v>1083</v>
      </c>
      <c r="E118" s="12" t="s">
        <v>1088</v>
      </c>
      <c r="F118" s="19" t="s">
        <v>405</v>
      </c>
      <c r="G118" s="15">
        <v>5</v>
      </c>
      <c r="H118" s="25"/>
      <c r="I118" s="40"/>
      <c r="J118" s="25"/>
      <c r="K118" s="25"/>
      <c r="L118" s="40"/>
      <c r="M118" s="25"/>
      <c r="N118" s="40"/>
      <c r="O118" s="25"/>
      <c r="P118" s="25"/>
      <c r="Q118" s="12" t="s">
        <v>1087</v>
      </c>
    </row>
    <row r="119" spans="1:29" ht="23.1" customHeight="1">
      <c r="A119" s="13" t="s">
        <v>1089</v>
      </c>
      <c r="B119" s="13" t="s">
        <v>1692</v>
      </c>
      <c r="C119" s="13" t="s">
        <v>1090</v>
      </c>
      <c r="D119" s="12" t="s">
        <v>1083</v>
      </c>
      <c r="E119" s="12" t="s">
        <v>1092</v>
      </c>
      <c r="F119" s="19" t="s">
        <v>405</v>
      </c>
      <c r="G119" s="15">
        <v>17</v>
      </c>
      <c r="H119" s="25"/>
      <c r="I119" s="40"/>
      <c r="J119" s="25"/>
      <c r="K119" s="25"/>
      <c r="L119" s="40"/>
      <c r="M119" s="25"/>
      <c r="N119" s="40"/>
      <c r="O119" s="25"/>
      <c r="P119" s="25"/>
      <c r="Q119" s="12" t="s">
        <v>1091</v>
      </c>
    </row>
    <row r="120" spans="1:29" ht="23.1" customHeight="1">
      <c r="A120" s="13" t="s">
        <v>1100</v>
      </c>
      <c r="B120" s="13" t="s">
        <v>1692</v>
      </c>
      <c r="C120" s="13" t="s">
        <v>1101</v>
      </c>
      <c r="D120" s="12" t="s">
        <v>173</v>
      </c>
      <c r="E120" s="12" t="s">
        <v>179</v>
      </c>
      <c r="F120" s="19" t="s">
        <v>155</v>
      </c>
      <c r="G120" s="15">
        <v>2</v>
      </c>
      <c r="H120" s="25"/>
      <c r="I120" s="40"/>
      <c r="J120" s="25"/>
      <c r="K120" s="25"/>
      <c r="L120" s="40"/>
      <c r="M120" s="25"/>
      <c r="N120" s="40"/>
      <c r="O120" s="25"/>
      <c r="P120" s="25"/>
      <c r="Q120" s="12" t="s">
        <v>1102</v>
      </c>
    </row>
    <row r="121" spans="1:29" ht="23.1" customHeight="1">
      <c r="A121" s="13" t="s">
        <v>1103</v>
      </c>
      <c r="B121" s="13" t="s">
        <v>1692</v>
      </c>
      <c r="C121" s="13" t="s">
        <v>1104</v>
      </c>
      <c r="D121" s="12" t="s">
        <v>181</v>
      </c>
      <c r="E121" s="12" t="s">
        <v>182</v>
      </c>
      <c r="F121" s="19" t="s">
        <v>155</v>
      </c>
      <c r="G121" s="15">
        <v>1</v>
      </c>
      <c r="H121" s="25"/>
      <c r="I121" s="40"/>
      <c r="J121" s="25"/>
      <c r="K121" s="25"/>
      <c r="L121" s="40"/>
      <c r="M121" s="25"/>
      <c r="N121" s="40"/>
      <c r="O121" s="25"/>
      <c r="P121" s="25"/>
      <c r="Q121" s="12" t="s">
        <v>1105</v>
      </c>
    </row>
    <row r="122" spans="1:29" ht="23.1" customHeight="1">
      <c r="A122" s="13" t="s">
        <v>610</v>
      </c>
      <c r="B122" s="13" t="s">
        <v>1692</v>
      </c>
      <c r="C122" s="13" t="s">
        <v>188</v>
      </c>
      <c r="D122" s="12" t="s">
        <v>186</v>
      </c>
      <c r="E122" s="12" t="s">
        <v>189</v>
      </c>
      <c r="F122" s="19" t="s">
        <v>155</v>
      </c>
      <c r="G122" s="15">
        <v>2</v>
      </c>
      <c r="H122" s="25"/>
      <c r="I122" s="40"/>
      <c r="J122" s="25"/>
      <c r="K122" s="25"/>
      <c r="L122" s="40"/>
      <c r="M122" s="25"/>
      <c r="N122" s="40"/>
      <c r="O122" s="25"/>
      <c r="P122" s="25"/>
      <c r="Q122" s="12"/>
    </row>
    <row r="123" spans="1:29" ht="23.1" customHeight="1">
      <c r="A123" s="13" t="s">
        <v>1115</v>
      </c>
      <c r="B123" s="13" t="s">
        <v>1692</v>
      </c>
      <c r="C123" s="13" t="s">
        <v>1116</v>
      </c>
      <c r="D123" s="12" t="s">
        <v>196</v>
      </c>
      <c r="E123" s="12" t="s">
        <v>199</v>
      </c>
      <c r="F123" s="19" t="s">
        <v>155</v>
      </c>
      <c r="G123" s="15">
        <v>2</v>
      </c>
      <c r="H123" s="25"/>
      <c r="I123" s="40"/>
      <c r="J123" s="25"/>
      <c r="K123" s="25"/>
      <c r="L123" s="40"/>
      <c r="M123" s="25"/>
      <c r="N123" s="40"/>
      <c r="O123" s="25"/>
      <c r="P123" s="25"/>
      <c r="Q123" s="12" t="s">
        <v>1117</v>
      </c>
    </row>
    <row r="124" spans="1:29" ht="23.1" customHeight="1">
      <c r="A124" s="13" t="s">
        <v>1148</v>
      </c>
      <c r="B124" s="13" t="s">
        <v>1692</v>
      </c>
      <c r="C124" s="13" t="s">
        <v>1149</v>
      </c>
      <c r="D124" s="12" t="s">
        <v>265</v>
      </c>
      <c r="E124" s="12" t="s">
        <v>266</v>
      </c>
      <c r="F124" s="19" t="s">
        <v>132</v>
      </c>
      <c r="G124" s="15">
        <v>53</v>
      </c>
      <c r="H124" s="25"/>
      <c r="I124" s="40"/>
      <c r="J124" s="25"/>
      <c r="K124" s="25"/>
      <c r="L124" s="40"/>
      <c r="M124" s="25"/>
      <c r="N124" s="40"/>
      <c r="O124" s="25"/>
      <c r="P124" s="25"/>
      <c r="Q124" s="12" t="s">
        <v>1150</v>
      </c>
      <c r="AC124" s="23">
        <f>G124*H124</f>
        <v>0</v>
      </c>
    </row>
    <row r="125" spans="1:29" ht="23.1" customHeight="1">
      <c r="A125" s="13" t="s">
        <v>1154</v>
      </c>
      <c r="B125" s="13" t="s">
        <v>1692</v>
      </c>
      <c r="C125" s="13" t="s">
        <v>1155</v>
      </c>
      <c r="D125" s="12" t="s">
        <v>273</v>
      </c>
      <c r="E125" s="12" t="s">
        <v>274</v>
      </c>
      <c r="F125" s="19" t="s">
        <v>132</v>
      </c>
      <c r="G125" s="15">
        <v>34</v>
      </c>
      <c r="H125" s="25"/>
      <c r="I125" s="40"/>
      <c r="J125" s="25"/>
      <c r="K125" s="25"/>
      <c r="L125" s="40"/>
      <c r="M125" s="25"/>
      <c r="N125" s="40"/>
      <c r="O125" s="25"/>
      <c r="P125" s="25"/>
      <c r="Q125" s="12" t="s">
        <v>1156</v>
      </c>
      <c r="AC125" s="23">
        <f>G125*H125</f>
        <v>0</v>
      </c>
    </row>
    <row r="126" spans="1:29" ht="23.1" customHeight="1">
      <c r="A126" s="13" t="s">
        <v>1203</v>
      </c>
      <c r="B126" s="13" t="s">
        <v>1692</v>
      </c>
      <c r="C126" s="13" t="s">
        <v>1204</v>
      </c>
      <c r="D126" s="12" t="s">
        <v>290</v>
      </c>
      <c r="E126" s="12" t="s">
        <v>310</v>
      </c>
      <c r="F126" s="19" t="s">
        <v>132</v>
      </c>
      <c r="G126" s="15">
        <v>34</v>
      </c>
      <c r="H126" s="25"/>
      <c r="I126" s="40"/>
      <c r="J126" s="25"/>
      <c r="K126" s="25"/>
      <c r="L126" s="40"/>
      <c r="M126" s="25"/>
      <c r="N126" s="40"/>
      <c r="O126" s="25"/>
      <c r="P126" s="25"/>
      <c r="Q126" s="12" t="s">
        <v>1205</v>
      </c>
      <c r="AC126" s="23">
        <f>G126*H126</f>
        <v>0</v>
      </c>
    </row>
    <row r="127" spans="1:29" ht="23.1" customHeight="1">
      <c r="D127" s="12"/>
      <c r="E127" s="12"/>
      <c r="F127" s="19"/>
      <c r="G127" s="15"/>
      <c r="H127" s="25"/>
      <c r="I127" s="40"/>
      <c r="J127" s="25"/>
      <c r="K127" s="25"/>
      <c r="L127" s="40"/>
      <c r="M127" s="25"/>
      <c r="N127" s="40"/>
      <c r="O127" s="25"/>
      <c r="P127" s="25"/>
      <c r="Q127" s="12"/>
    </row>
    <row r="128" spans="1:29" ht="23.1" customHeight="1">
      <c r="D128" s="12"/>
      <c r="E128" s="12"/>
      <c r="F128" s="19"/>
      <c r="G128" s="15"/>
      <c r="H128" s="25"/>
      <c r="I128" s="40"/>
      <c r="J128" s="25"/>
      <c r="K128" s="25"/>
      <c r="L128" s="40"/>
      <c r="M128" s="25"/>
      <c r="N128" s="40"/>
      <c r="O128" s="25"/>
      <c r="P128" s="25"/>
      <c r="Q128" s="12"/>
    </row>
    <row r="129" spans="1:17" ht="23.1" customHeight="1">
      <c r="B129" s="13" t="s">
        <v>1330</v>
      </c>
      <c r="D129" s="12" t="s">
        <v>1331</v>
      </c>
      <c r="E129" s="12"/>
      <c r="F129" s="19"/>
      <c r="G129" s="15"/>
      <c r="H129" s="25"/>
      <c r="I129" s="40"/>
      <c r="J129" s="25"/>
      <c r="K129" s="25"/>
      <c r="L129" s="40"/>
      <c r="M129" s="25"/>
      <c r="N129" s="40"/>
      <c r="O129" s="25"/>
      <c r="P129" s="25"/>
      <c r="Q129" s="12"/>
    </row>
    <row r="130" spans="1:17" ht="23.1" customHeight="1">
      <c r="B130" s="13" t="s">
        <v>831</v>
      </c>
      <c r="D130" s="183" t="s">
        <v>1706</v>
      </c>
      <c r="E130" s="184"/>
      <c r="F130" s="184"/>
      <c r="G130" s="184"/>
      <c r="H130" s="184"/>
      <c r="I130" s="184"/>
      <c r="J130" s="184"/>
      <c r="K130" s="184"/>
      <c r="L130" s="184"/>
      <c r="M130" s="184"/>
      <c r="N130" s="184"/>
      <c r="O130" s="184"/>
      <c r="P130" s="184"/>
      <c r="Q130" s="185"/>
    </row>
    <row r="131" spans="1:17" ht="23.1" customHeight="1">
      <c r="A131" s="13" t="s">
        <v>1122</v>
      </c>
      <c r="B131" s="13" t="s">
        <v>1693</v>
      </c>
      <c r="C131" s="13" t="s">
        <v>1123</v>
      </c>
      <c r="D131" s="12" t="s">
        <v>201</v>
      </c>
      <c r="E131" s="12" t="s">
        <v>202</v>
      </c>
      <c r="F131" s="19" t="s">
        <v>132</v>
      </c>
      <c r="G131" s="15">
        <v>46</v>
      </c>
      <c r="H131" s="25"/>
      <c r="I131" s="40"/>
      <c r="J131" s="25"/>
      <c r="K131" s="25"/>
      <c r="L131" s="40"/>
      <c r="M131" s="25"/>
      <c r="N131" s="40"/>
      <c r="O131" s="25"/>
      <c r="P131" s="25"/>
      <c r="Q131" s="12" t="s">
        <v>1124</v>
      </c>
    </row>
    <row r="132" spans="1:17" ht="23.1" customHeight="1">
      <c r="A132" s="13" t="s">
        <v>1125</v>
      </c>
      <c r="B132" s="13" t="s">
        <v>1693</v>
      </c>
      <c r="C132" s="13" t="s">
        <v>1126</v>
      </c>
      <c r="D132" s="12" t="s">
        <v>201</v>
      </c>
      <c r="E132" s="12" t="s">
        <v>207</v>
      </c>
      <c r="F132" s="19" t="s">
        <v>132</v>
      </c>
      <c r="G132" s="15">
        <v>8</v>
      </c>
      <c r="H132" s="25"/>
      <c r="I132" s="40"/>
      <c r="J132" s="25"/>
      <c r="K132" s="25"/>
      <c r="L132" s="40"/>
      <c r="M132" s="25"/>
      <c r="N132" s="40"/>
      <c r="O132" s="25"/>
      <c r="P132" s="25"/>
      <c r="Q132" s="12" t="s">
        <v>1127</v>
      </c>
    </row>
    <row r="133" spans="1:17" ht="23.1" customHeight="1">
      <c r="A133" s="13" t="s">
        <v>1128</v>
      </c>
      <c r="B133" s="13" t="s">
        <v>1693</v>
      </c>
      <c r="C133" s="13" t="s">
        <v>1129</v>
      </c>
      <c r="D133" s="12" t="s">
        <v>209</v>
      </c>
      <c r="E133" s="12" t="s">
        <v>210</v>
      </c>
      <c r="F133" s="19" t="s">
        <v>155</v>
      </c>
      <c r="G133" s="15">
        <v>4</v>
      </c>
      <c r="H133" s="25"/>
      <c r="I133" s="40"/>
      <c r="J133" s="25"/>
      <c r="K133" s="25"/>
      <c r="L133" s="40"/>
      <c r="M133" s="25"/>
      <c r="N133" s="40"/>
      <c r="O133" s="25"/>
      <c r="P133" s="25"/>
      <c r="Q133" s="12" t="s">
        <v>1130</v>
      </c>
    </row>
    <row r="134" spans="1:17" ht="23.1" customHeight="1">
      <c r="A134" s="13" t="s">
        <v>1131</v>
      </c>
      <c r="B134" s="13" t="s">
        <v>1693</v>
      </c>
      <c r="C134" s="13" t="s">
        <v>1132</v>
      </c>
      <c r="D134" s="12" t="s">
        <v>209</v>
      </c>
      <c r="E134" s="12" t="s">
        <v>212</v>
      </c>
      <c r="F134" s="19" t="s">
        <v>155</v>
      </c>
      <c r="G134" s="15">
        <v>2</v>
      </c>
      <c r="H134" s="25"/>
      <c r="I134" s="40"/>
      <c r="J134" s="25"/>
      <c r="K134" s="25"/>
      <c r="L134" s="40"/>
      <c r="M134" s="25"/>
      <c r="N134" s="40"/>
      <c r="O134" s="25"/>
      <c r="P134" s="25"/>
      <c r="Q134" s="12" t="s">
        <v>1133</v>
      </c>
    </row>
    <row r="135" spans="1:17" ht="23.1" customHeight="1">
      <c r="A135" s="13" t="s">
        <v>619</v>
      </c>
      <c r="B135" s="13" t="s">
        <v>1693</v>
      </c>
      <c r="C135" s="13" t="s">
        <v>213</v>
      </c>
      <c r="D135" s="12" t="s">
        <v>209</v>
      </c>
      <c r="E135" s="12" t="s">
        <v>214</v>
      </c>
      <c r="F135" s="19" t="s">
        <v>155</v>
      </c>
      <c r="G135" s="15">
        <v>42</v>
      </c>
      <c r="H135" s="25"/>
      <c r="I135" s="40"/>
      <c r="J135" s="25"/>
      <c r="K135" s="25"/>
      <c r="L135" s="40"/>
      <c r="M135" s="25"/>
      <c r="N135" s="40"/>
      <c r="O135" s="25"/>
      <c r="P135" s="25"/>
      <c r="Q135" s="12"/>
    </row>
    <row r="136" spans="1:17" ht="23.1" customHeight="1">
      <c r="A136" s="13" t="s">
        <v>620</v>
      </c>
      <c r="B136" s="13" t="s">
        <v>1693</v>
      </c>
      <c r="C136" s="13" t="s">
        <v>216</v>
      </c>
      <c r="D136" s="12" t="s">
        <v>209</v>
      </c>
      <c r="E136" s="12" t="s">
        <v>217</v>
      </c>
      <c r="F136" s="19" t="s">
        <v>155</v>
      </c>
      <c r="G136" s="15">
        <v>430</v>
      </c>
      <c r="H136" s="25"/>
      <c r="I136" s="40"/>
      <c r="J136" s="25"/>
      <c r="K136" s="25"/>
      <c r="L136" s="40"/>
      <c r="M136" s="25"/>
      <c r="N136" s="40"/>
      <c r="O136" s="25"/>
      <c r="P136" s="25"/>
      <c r="Q136" s="12"/>
    </row>
    <row r="137" spans="1:17" ht="23.1" customHeight="1">
      <c r="A137" s="13" t="s">
        <v>621</v>
      </c>
      <c r="B137" s="13" t="s">
        <v>1693</v>
      </c>
      <c r="C137" s="13" t="s">
        <v>218</v>
      </c>
      <c r="D137" s="12" t="s">
        <v>209</v>
      </c>
      <c r="E137" s="12" t="s">
        <v>219</v>
      </c>
      <c r="F137" s="19" t="s">
        <v>155</v>
      </c>
      <c r="G137" s="15">
        <v>21</v>
      </c>
      <c r="H137" s="25"/>
      <c r="I137" s="40"/>
      <c r="J137" s="25"/>
      <c r="K137" s="25"/>
      <c r="L137" s="40"/>
      <c r="M137" s="25"/>
      <c r="N137" s="40"/>
      <c r="O137" s="25"/>
      <c r="P137" s="25"/>
      <c r="Q137" s="12"/>
    </row>
    <row r="138" spans="1:17" ht="23.1" customHeight="1">
      <c r="A138" s="13" t="s">
        <v>623</v>
      </c>
      <c r="B138" s="13" t="s">
        <v>1693</v>
      </c>
      <c r="C138" s="13" t="s">
        <v>222</v>
      </c>
      <c r="D138" s="12" t="s">
        <v>209</v>
      </c>
      <c r="E138" s="12" t="s">
        <v>223</v>
      </c>
      <c r="F138" s="19" t="s">
        <v>155</v>
      </c>
      <c r="G138" s="15">
        <v>61</v>
      </c>
      <c r="H138" s="25"/>
      <c r="I138" s="40"/>
      <c r="J138" s="25"/>
      <c r="K138" s="25"/>
      <c r="L138" s="40"/>
      <c r="M138" s="25"/>
      <c r="N138" s="40"/>
      <c r="O138" s="25"/>
      <c r="P138" s="25"/>
      <c r="Q138" s="12"/>
    </row>
    <row r="139" spans="1:17" ht="23.1" customHeight="1">
      <c r="A139" s="13" t="s">
        <v>1134</v>
      </c>
      <c r="B139" s="13" t="s">
        <v>1693</v>
      </c>
      <c r="C139" s="13" t="s">
        <v>1135</v>
      </c>
      <c r="D139" s="12" t="s">
        <v>1137</v>
      </c>
      <c r="E139" s="12" t="s">
        <v>1138</v>
      </c>
      <c r="F139" s="19" t="s">
        <v>405</v>
      </c>
      <c r="G139" s="15">
        <v>25</v>
      </c>
      <c r="H139" s="25"/>
      <c r="I139" s="40"/>
      <c r="J139" s="25"/>
      <c r="K139" s="25"/>
      <c r="L139" s="40"/>
      <c r="M139" s="25"/>
      <c r="N139" s="40"/>
      <c r="O139" s="25"/>
      <c r="P139" s="25"/>
      <c r="Q139" s="12" t="s">
        <v>1136</v>
      </c>
    </row>
    <row r="140" spans="1:17" ht="23.1" customHeight="1">
      <c r="A140" s="13" t="s">
        <v>1139</v>
      </c>
      <c r="B140" s="13" t="s">
        <v>1693</v>
      </c>
      <c r="C140" s="13" t="s">
        <v>1140</v>
      </c>
      <c r="D140" s="12" t="s">
        <v>1142</v>
      </c>
      <c r="E140" s="12" t="s">
        <v>1138</v>
      </c>
      <c r="F140" s="19" t="s">
        <v>405</v>
      </c>
      <c r="G140" s="15">
        <v>3</v>
      </c>
      <c r="H140" s="25"/>
      <c r="I140" s="40"/>
      <c r="J140" s="25"/>
      <c r="K140" s="25"/>
      <c r="L140" s="40"/>
      <c r="M140" s="25"/>
      <c r="N140" s="40"/>
      <c r="O140" s="25"/>
      <c r="P140" s="25"/>
      <c r="Q140" s="12" t="s">
        <v>1141</v>
      </c>
    </row>
    <row r="141" spans="1:17" ht="23.1" customHeight="1">
      <c r="A141" s="13" t="s">
        <v>1143</v>
      </c>
      <c r="B141" s="13" t="s">
        <v>1693</v>
      </c>
      <c r="C141" s="13" t="s">
        <v>1144</v>
      </c>
      <c r="D141" s="12" t="s">
        <v>1146</v>
      </c>
      <c r="E141" s="12" t="s">
        <v>1147</v>
      </c>
      <c r="F141" s="19" t="s">
        <v>405</v>
      </c>
      <c r="G141" s="15">
        <v>1</v>
      </c>
      <c r="H141" s="25"/>
      <c r="I141" s="40"/>
      <c r="J141" s="25"/>
      <c r="K141" s="25"/>
      <c r="L141" s="40"/>
      <c r="M141" s="25"/>
      <c r="N141" s="40"/>
      <c r="O141" s="25"/>
      <c r="P141" s="25"/>
      <c r="Q141" s="12" t="s">
        <v>1145</v>
      </c>
    </row>
    <row r="142" spans="1:17" ht="23.1" customHeight="1">
      <c r="D142" s="12"/>
      <c r="E142" s="12"/>
      <c r="F142" s="19"/>
      <c r="G142" s="15"/>
      <c r="H142" s="25"/>
      <c r="I142" s="40"/>
      <c r="J142" s="25"/>
      <c r="K142" s="25"/>
      <c r="L142" s="40"/>
      <c r="M142" s="25"/>
      <c r="N142" s="40"/>
      <c r="O142" s="25"/>
      <c r="P142" s="25"/>
      <c r="Q142" s="12"/>
    </row>
    <row r="143" spans="1:17" ht="23.1" customHeight="1">
      <c r="D143" s="12"/>
      <c r="E143" s="12"/>
      <c r="F143" s="19"/>
      <c r="G143" s="15"/>
      <c r="H143" s="25"/>
      <c r="I143" s="40"/>
      <c r="J143" s="25"/>
      <c r="K143" s="25"/>
      <c r="L143" s="40"/>
      <c r="M143" s="25"/>
      <c r="N143" s="40"/>
      <c r="O143" s="25"/>
      <c r="P143" s="25"/>
      <c r="Q143" s="12"/>
    </row>
    <row r="144" spans="1:17" ht="23.1" customHeight="1">
      <c r="B144" s="13" t="s">
        <v>1330</v>
      </c>
      <c r="D144" s="12" t="s">
        <v>1331</v>
      </c>
      <c r="E144" s="12"/>
      <c r="F144" s="19"/>
      <c r="G144" s="15"/>
      <c r="H144" s="25"/>
      <c r="I144" s="40"/>
      <c r="J144" s="25"/>
      <c r="K144" s="25"/>
      <c r="L144" s="40"/>
      <c r="M144" s="25"/>
      <c r="N144" s="40"/>
      <c r="O144" s="25"/>
      <c r="P144" s="25"/>
      <c r="Q144" s="12"/>
    </row>
    <row r="145" spans="1:31" ht="23.1" customHeight="1">
      <c r="B145" s="13" t="s">
        <v>831</v>
      </c>
      <c r="D145" s="183" t="s">
        <v>1808</v>
      </c>
      <c r="E145" s="184"/>
      <c r="F145" s="184"/>
      <c r="G145" s="184"/>
      <c r="H145" s="184"/>
      <c r="I145" s="184"/>
      <c r="J145" s="184"/>
      <c r="K145" s="184"/>
      <c r="L145" s="184"/>
      <c r="M145" s="184"/>
      <c r="N145" s="184"/>
      <c r="O145" s="184"/>
      <c r="P145" s="184"/>
      <c r="Q145" s="185"/>
    </row>
    <row r="146" spans="1:31" ht="23.1" customHeight="1">
      <c r="A146" s="13" t="s">
        <v>1326</v>
      </c>
      <c r="B146" s="13" t="s">
        <v>1694</v>
      </c>
      <c r="C146" s="13" t="s">
        <v>1327</v>
      </c>
      <c r="D146" s="12" t="s">
        <v>472</v>
      </c>
      <c r="E146" s="12"/>
      <c r="F146" s="19" t="s">
        <v>473</v>
      </c>
      <c r="G146" s="15">
        <v>2</v>
      </c>
      <c r="H146" s="25"/>
      <c r="I146" s="40"/>
      <c r="J146" s="25"/>
      <c r="K146" s="25"/>
      <c r="L146" s="40"/>
      <c r="M146" s="25"/>
      <c r="N146" s="40"/>
      <c r="O146" s="25"/>
      <c r="P146" s="25"/>
      <c r="Q146" s="12" t="s">
        <v>1328</v>
      </c>
    </row>
    <row r="147" spans="1:31" s="225" customFormat="1" ht="23.1" customHeight="1">
      <c r="A147" s="219"/>
      <c r="B147" s="219"/>
      <c r="C147" s="219"/>
      <c r="D147" s="220" t="s">
        <v>1805</v>
      </c>
      <c r="E147" s="220" t="s">
        <v>1806</v>
      </c>
      <c r="F147" s="221" t="s">
        <v>1807</v>
      </c>
      <c r="G147" s="222">
        <v>11</v>
      </c>
      <c r="H147" s="223"/>
      <c r="I147" s="224"/>
      <c r="J147" s="223"/>
      <c r="K147" s="223"/>
      <c r="L147" s="224"/>
      <c r="M147" s="223"/>
      <c r="N147" s="224"/>
      <c r="O147" s="223"/>
      <c r="P147" s="223"/>
      <c r="Q147" s="220"/>
      <c r="AA147" s="226"/>
      <c r="AB147" s="226"/>
      <c r="AC147" s="226"/>
      <c r="AD147" s="226"/>
      <c r="AE147" s="226"/>
    </row>
    <row r="148" spans="1:31" ht="23.1" customHeight="1">
      <c r="A148" s="13" t="s">
        <v>1280</v>
      </c>
      <c r="B148" s="13" t="s">
        <v>1694</v>
      </c>
      <c r="C148" s="13" t="s">
        <v>1281</v>
      </c>
      <c r="D148" s="12" t="s">
        <v>474</v>
      </c>
      <c r="E148" s="12" t="s">
        <v>475</v>
      </c>
      <c r="F148" s="19" t="s">
        <v>242</v>
      </c>
      <c r="G148" s="15">
        <v>22</v>
      </c>
      <c r="H148" s="25"/>
      <c r="I148" s="40"/>
      <c r="J148" s="25"/>
      <c r="K148" s="25"/>
      <c r="L148" s="40"/>
      <c r="M148" s="25"/>
      <c r="N148" s="40"/>
      <c r="O148" s="25"/>
      <c r="P148" s="25"/>
      <c r="Q148" s="12" t="s">
        <v>1282</v>
      </c>
    </row>
    <row r="149" spans="1:31" ht="23.1" customHeight="1">
      <c r="D149" s="12"/>
      <c r="E149" s="12"/>
      <c r="F149" s="19"/>
      <c r="G149" s="15"/>
      <c r="H149" s="25"/>
      <c r="I149" s="40"/>
      <c r="J149" s="25"/>
      <c r="K149" s="25"/>
      <c r="L149" s="40"/>
      <c r="M149" s="25"/>
      <c r="N149" s="40"/>
      <c r="O149" s="25"/>
      <c r="P149" s="25"/>
      <c r="Q149" s="12"/>
    </row>
    <row r="150" spans="1:31" ht="23.1" customHeight="1">
      <c r="D150" s="12"/>
      <c r="E150" s="12"/>
      <c r="F150" s="19"/>
      <c r="G150" s="15"/>
      <c r="H150" s="25"/>
      <c r="I150" s="40"/>
      <c r="J150" s="25"/>
      <c r="K150" s="25"/>
      <c r="L150" s="40"/>
      <c r="M150" s="25"/>
      <c r="N150" s="40"/>
      <c r="O150" s="25"/>
      <c r="P150" s="25"/>
      <c r="Q150" s="12"/>
    </row>
    <row r="151" spans="1:31" ht="23.1" customHeight="1">
      <c r="B151" s="13" t="s">
        <v>1330</v>
      </c>
      <c r="D151" s="12" t="s">
        <v>1331</v>
      </c>
      <c r="E151" s="12"/>
      <c r="F151" s="19"/>
      <c r="G151" s="15"/>
      <c r="H151" s="25"/>
      <c r="I151" s="40"/>
      <c r="J151" s="25"/>
      <c r="K151" s="25"/>
      <c r="L151" s="40"/>
      <c r="M151" s="25"/>
      <c r="N151" s="40"/>
      <c r="O151" s="25"/>
      <c r="P151" s="25"/>
      <c r="Q151" s="12"/>
    </row>
    <row r="152" spans="1:31" ht="23.1" customHeight="1">
      <c r="B152" s="13" t="s">
        <v>831</v>
      </c>
      <c r="D152" s="183" t="s">
        <v>1809</v>
      </c>
      <c r="E152" s="184"/>
      <c r="F152" s="184"/>
      <c r="G152" s="184"/>
      <c r="H152" s="184"/>
      <c r="I152" s="184"/>
      <c r="J152" s="184"/>
      <c r="K152" s="184"/>
      <c r="L152" s="184"/>
      <c r="M152" s="184"/>
      <c r="N152" s="184"/>
      <c r="O152" s="184"/>
      <c r="P152" s="184"/>
      <c r="Q152" s="185"/>
    </row>
    <row r="153" spans="1:31" ht="23.1" customHeight="1">
      <c r="A153" s="13" t="s">
        <v>1019</v>
      </c>
      <c r="B153" s="13" t="s">
        <v>1695</v>
      </c>
      <c r="C153" s="13" t="s">
        <v>1020</v>
      </c>
      <c r="D153" s="12" t="s">
        <v>141</v>
      </c>
      <c r="E153" s="12" t="s">
        <v>142</v>
      </c>
      <c r="F153" s="19" t="s">
        <v>132</v>
      </c>
      <c r="G153" s="15">
        <v>22</v>
      </c>
      <c r="H153" s="25"/>
      <c r="I153" s="40"/>
      <c r="J153" s="25"/>
      <c r="K153" s="25"/>
      <c r="L153" s="40"/>
      <c r="M153" s="25"/>
      <c r="N153" s="40"/>
      <c r="O153" s="25"/>
      <c r="P153" s="25"/>
      <c r="Q153" s="12" t="s">
        <v>1021</v>
      </c>
      <c r="AB153" s="23">
        <f>I153</f>
        <v>0</v>
      </c>
      <c r="AC153" s="23">
        <f>G153*H153</f>
        <v>0</v>
      </c>
    </row>
    <row r="154" spans="1:31" ht="23.1" customHeight="1">
      <c r="A154" s="13" t="s">
        <v>1022</v>
      </c>
      <c r="B154" s="13" t="s">
        <v>1695</v>
      </c>
      <c r="C154" s="13" t="s">
        <v>1023</v>
      </c>
      <c r="D154" s="12" t="s">
        <v>141</v>
      </c>
      <c r="E154" s="12" t="s">
        <v>151</v>
      </c>
      <c r="F154" s="19" t="s">
        <v>132</v>
      </c>
      <c r="G154" s="15">
        <v>478</v>
      </c>
      <c r="H154" s="25"/>
      <c r="I154" s="40"/>
      <c r="J154" s="25"/>
      <c r="K154" s="25"/>
      <c r="L154" s="40"/>
      <c r="M154" s="25"/>
      <c r="N154" s="40"/>
      <c r="O154" s="25"/>
      <c r="P154" s="25"/>
      <c r="Q154" s="12" t="s">
        <v>1024</v>
      </c>
      <c r="AB154" s="23">
        <f>I154</f>
        <v>0</v>
      </c>
      <c r="AC154" s="23">
        <f>G154*H154</f>
        <v>0</v>
      </c>
    </row>
    <row r="155" spans="1:31" ht="23.1" customHeight="1">
      <c r="A155" s="13" t="s">
        <v>1032</v>
      </c>
      <c r="B155" s="13" t="s">
        <v>1695</v>
      </c>
      <c r="C155" s="13" t="s">
        <v>1033</v>
      </c>
      <c r="D155" s="12" t="s">
        <v>153</v>
      </c>
      <c r="E155" s="12" t="s">
        <v>160</v>
      </c>
      <c r="F155" s="19" t="s">
        <v>132</v>
      </c>
      <c r="G155" s="15">
        <v>78</v>
      </c>
      <c r="H155" s="25"/>
      <c r="I155" s="40"/>
      <c r="J155" s="25"/>
      <c r="K155" s="25"/>
      <c r="L155" s="40"/>
      <c r="M155" s="25"/>
      <c r="N155" s="40"/>
      <c r="O155" s="25"/>
      <c r="P155" s="25"/>
      <c r="Q155" s="12" t="s">
        <v>1034</v>
      </c>
      <c r="AC155" s="23">
        <f>G155*H155</f>
        <v>0</v>
      </c>
    </row>
    <row r="156" spans="1:31" ht="23.1" customHeight="1">
      <c r="A156" s="13" t="s">
        <v>601</v>
      </c>
      <c r="B156" s="13" t="s">
        <v>1695</v>
      </c>
      <c r="C156" s="13" t="s">
        <v>161</v>
      </c>
      <c r="D156" s="12" t="s">
        <v>153</v>
      </c>
      <c r="E156" s="12" t="s">
        <v>162</v>
      </c>
      <c r="F156" s="19" t="s">
        <v>155</v>
      </c>
      <c r="G156" s="15">
        <v>12</v>
      </c>
      <c r="H156" s="25"/>
      <c r="I156" s="40"/>
      <c r="J156" s="25"/>
      <c r="K156" s="25"/>
      <c r="L156" s="40"/>
      <c r="M156" s="25"/>
      <c r="N156" s="40"/>
      <c r="O156" s="25"/>
      <c r="P156" s="25"/>
      <c r="Q156" s="12"/>
    </row>
    <row r="157" spans="1:31" ht="23.1" customHeight="1">
      <c r="A157" s="13" t="s">
        <v>1050</v>
      </c>
      <c r="B157" s="13" t="s">
        <v>1695</v>
      </c>
      <c r="C157" s="13" t="s">
        <v>1051</v>
      </c>
      <c r="D157" s="12" t="s">
        <v>164</v>
      </c>
      <c r="E157" s="12" t="s">
        <v>165</v>
      </c>
      <c r="F157" s="19" t="s">
        <v>166</v>
      </c>
      <c r="G157" s="15">
        <v>2</v>
      </c>
      <c r="H157" s="25"/>
      <c r="I157" s="40"/>
      <c r="J157" s="25"/>
      <c r="K157" s="25"/>
      <c r="L157" s="40"/>
      <c r="M157" s="25"/>
      <c r="N157" s="40"/>
      <c r="O157" s="25"/>
      <c r="P157" s="25"/>
      <c r="Q157" s="12" t="s">
        <v>1052</v>
      </c>
    </row>
    <row r="158" spans="1:31" ht="23.1" customHeight="1">
      <c r="A158" s="13" t="s">
        <v>1053</v>
      </c>
      <c r="B158" s="13" t="s">
        <v>1695</v>
      </c>
      <c r="C158" s="13" t="s">
        <v>1054</v>
      </c>
      <c r="D158" s="12" t="s">
        <v>164</v>
      </c>
      <c r="E158" s="12" t="s">
        <v>169</v>
      </c>
      <c r="F158" s="19" t="s">
        <v>166</v>
      </c>
      <c r="G158" s="15">
        <v>2</v>
      </c>
      <c r="H158" s="25"/>
      <c r="I158" s="40"/>
      <c r="J158" s="25"/>
      <c r="K158" s="25"/>
      <c r="L158" s="40"/>
      <c r="M158" s="25"/>
      <c r="N158" s="40"/>
      <c r="O158" s="25"/>
      <c r="P158" s="25"/>
      <c r="Q158" s="12" t="s">
        <v>1055</v>
      </c>
    </row>
    <row r="159" spans="1:31" ht="23.1" customHeight="1">
      <c r="A159" s="13" t="s">
        <v>1197</v>
      </c>
      <c r="B159" s="13" t="s">
        <v>1695</v>
      </c>
      <c r="C159" s="13" t="s">
        <v>1198</v>
      </c>
      <c r="D159" s="12" t="s">
        <v>290</v>
      </c>
      <c r="E159" s="12" t="s">
        <v>306</v>
      </c>
      <c r="F159" s="19" t="s">
        <v>132</v>
      </c>
      <c r="G159" s="15">
        <v>24</v>
      </c>
      <c r="H159" s="25"/>
      <c r="I159" s="40"/>
      <c r="J159" s="25"/>
      <c r="K159" s="25"/>
      <c r="L159" s="40"/>
      <c r="M159" s="25"/>
      <c r="N159" s="40"/>
      <c r="O159" s="25"/>
      <c r="P159" s="25"/>
      <c r="Q159" s="12" t="s">
        <v>1199</v>
      </c>
      <c r="AC159" s="23">
        <f>G159*H159</f>
        <v>0</v>
      </c>
    </row>
    <row r="160" spans="1:31" ht="23.1" customHeight="1">
      <c r="A160" s="13" t="s">
        <v>1200</v>
      </c>
      <c r="B160" s="13" t="s">
        <v>1695</v>
      </c>
      <c r="C160" s="13" t="s">
        <v>1201</v>
      </c>
      <c r="D160" s="12" t="s">
        <v>290</v>
      </c>
      <c r="E160" s="12" t="s">
        <v>308</v>
      </c>
      <c r="F160" s="19" t="s">
        <v>132</v>
      </c>
      <c r="G160" s="15">
        <v>480</v>
      </c>
      <c r="H160" s="25"/>
      <c r="I160" s="40"/>
      <c r="J160" s="25"/>
      <c r="K160" s="25"/>
      <c r="L160" s="40"/>
      <c r="M160" s="25"/>
      <c r="N160" s="40"/>
      <c r="O160" s="25"/>
      <c r="P160" s="25"/>
      <c r="Q160" s="12" t="s">
        <v>1202</v>
      </c>
      <c r="AC160" s="23">
        <f>G160*H160</f>
        <v>0</v>
      </c>
    </row>
    <row r="161" spans="1:20" ht="23.1" customHeight="1">
      <c r="A161" s="13" t="s">
        <v>1224</v>
      </c>
      <c r="B161" s="13" t="s">
        <v>1695</v>
      </c>
      <c r="C161" s="13" t="s">
        <v>1225</v>
      </c>
      <c r="D161" s="12" t="s">
        <v>366</v>
      </c>
      <c r="E161" s="12" t="s">
        <v>373</v>
      </c>
      <c r="F161" s="19" t="s">
        <v>155</v>
      </c>
      <c r="G161" s="15">
        <v>6</v>
      </c>
      <c r="H161" s="25"/>
      <c r="I161" s="40"/>
      <c r="J161" s="25"/>
      <c r="K161" s="25"/>
      <c r="L161" s="40"/>
      <c r="M161" s="25"/>
      <c r="N161" s="40"/>
      <c r="O161" s="25"/>
      <c r="P161" s="25"/>
      <c r="Q161" s="12" t="s">
        <v>1226</v>
      </c>
    </row>
    <row r="162" spans="1:20" ht="23.1" customHeight="1">
      <c r="A162" s="13" t="s">
        <v>949</v>
      </c>
      <c r="B162" s="13" t="s">
        <v>1695</v>
      </c>
      <c r="C162" s="13" t="s">
        <v>950</v>
      </c>
      <c r="D162" s="12" t="s">
        <v>952</v>
      </c>
      <c r="E162" s="12" t="s">
        <v>953</v>
      </c>
      <c r="F162" s="19" t="s">
        <v>549</v>
      </c>
      <c r="G162" s="15">
        <v>160.875</v>
      </c>
      <c r="H162" s="25"/>
      <c r="I162" s="40"/>
      <c r="J162" s="25"/>
      <c r="K162" s="25"/>
      <c r="L162" s="40"/>
      <c r="M162" s="25"/>
      <c r="N162" s="40"/>
      <c r="O162" s="25"/>
      <c r="P162" s="25"/>
      <c r="Q162" s="12" t="s">
        <v>951</v>
      </c>
    </row>
    <row r="163" spans="1:20" ht="23.1" customHeight="1">
      <c r="A163" s="13" t="s">
        <v>954</v>
      </c>
      <c r="B163" s="13" t="s">
        <v>1695</v>
      </c>
      <c r="C163" s="13" t="s">
        <v>955</v>
      </c>
      <c r="D163" s="12" t="s">
        <v>957</v>
      </c>
      <c r="E163" s="12" t="s">
        <v>953</v>
      </c>
      <c r="F163" s="19" t="s">
        <v>549</v>
      </c>
      <c r="G163" s="15">
        <v>160.875</v>
      </c>
      <c r="H163" s="25"/>
      <c r="I163" s="40"/>
      <c r="J163" s="25"/>
      <c r="K163" s="25"/>
      <c r="L163" s="40"/>
      <c r="M163" s="25"/>
      <c r="N163" s="40"/>
      <c r="O163" s="25"/>
      <c r="P163" s="25"/>
      <c r="Q163" s="12" t="s">
        <v>956</v>
      </c>
    </row>
    <row r="164" spans="1:20" ht="23.1" customHeight="1">
      <c r="A164" s="13" t="s">
        <v>958</v>
      </c>
      <c r="B164" s="13" t="s">
        <v>1695</v>
      </c>
      <c r="C164" s="13" t="s">
        <v>959</v>
      </c>
      <c r="D164" s="12" t="s">
        <v>375</v>
      </c>
      <c r="E164" s="12" t="s">
        <v>376</v>
      </c>
      <c r="F164" s="19" t="s">
        <v>132</v>
      </c>
      <c r="G164" s="15">
        <v>495</v>
      </c>
      <c r="H164" s="25"/>
      <c r="I164" s="40"/>
      <c r="J164" s="25"/>
      <c r="K164" s="25"/>
      <c r="L164" s="40"/>
      <c r="M164" s="25"/>
      <c r="N164" s="40"/>
      <c r="O164" s="25"/>
      <c r="P164" s="25"/>
      <c r="Q164" s="12" t="s">
        <v>960</v>
      </c>
    </row>
    <row r="165" spans="1:20" ht="23.1" customHeight="1">
      <c r="A165" s="13" t="s">
        <v>976</v>
      </c>
      <c r="B165" s="13" t="s">
        <v>1695</v>
      </c>
      <c r="C165" s="13" t="s">
        <v>977</v>
      </c>
      <c r="D165" s="12" t="s">
        <v>975</v>
      </c>
      <c r="E165" s="12" t="s">
        <v>384</v>
      </c>
      <c r="F165" s="19" t="s">
        <v>405</v>
      </c>
      <c r="G165" s="15">
        <v>3</v>
      </c>
      <c r="H165" s="25"/>
      <c r="I165" s="40"/>
      <c r="J165" s="25"/>
      <c r="K165" s="25"/>
      <c r="L165" s="40"/>
      <c r="M165" s="25"/>
      <c r="N165" s="40"/>
      <c r="O165" s="25"/>
      <c r="P165" s="25"/>
      <c r="Q165" s="12" t="s">
        <v>978</v>
      </c>
    </row>
    <row r="166" spans="1:20" ht="23.1" customHeight="1">
      <c r="A166" s="13" t="s">
        <v>1322</v>
      </c>
      <c r="B166" s="13" t="s">
        <v>1695</v>
      </c>
      <c r="C166" s="13" t="s">
        <v>1323</v>
      </c>
      <c r="D166" s="12" t="s">
        <v>1325</v>
      </c>
      <c r="E166" s="12" t="s">
        <v>384</v>
      </c>
      <c r="F166" s="19" t="s">
        <v>405</v>
      </c>
      <c r="G166" s="15">
        <v>3</v>
      </c>
      <c r="H166" s="25"/>
      <c r="I166" s="40"/>
      <c r="J166" s="25"/>
      <c r="K166" s="25"/>
      <c r="L166" s="40"/>
      <c r="M166" s="25"/>
      <c r="N166" s="40"/>
      <c r="O166" s="25"/>
      <c r="P166" s="25"/>
      <c r="Q166" s="12" t="s">
        <v>1324</v>
      </c>
    </row>
    <row r="167" spans="1:20" ht="23.1" customHeight="1">
      <c r="D167" s="12"/>
      <c r="E167" s="12"/>
      <c r="F167" s="19"/>
      <c r="G167" s="15"/>
      <c r="H167" s="25"/>
      <c r="I167" s="40"/>
      <c r="J167" s="25"/>
      <c r="K167" s="25"/>
      <c r="L167" s="40"/>
      <c r="M167" s="25"/>
      <c r="N167" s="40"/>
      <c r="O167" s="25"/>
      <c r="P167" s="25"/>
      <c r="Q167" s="12"/>
    </row>
    <row r="168" spans="1:20" ht="23.1" customHeight="1">
      <c r="D168" s="12"/>
      <c r="E168" s="12"/>
      <c r="F168" s="19"/>
      <c r="G168" s="15"/>
      <c r="H168" s="25"/>
      <c r="I168" s="40"/>
      <c r="J168" s="25"/>
      <c r="K168" s="25"/>
      <c r="L168" s="40"/>
      <c r="M168" s="25"/>
      <c r="N168" s="40"/>
      <c r="O168" s="25"/>
      <c r="P168" s="25"/>
      <c r="Q168" s="12"/>
    </row>
    <row r="169" spans="1:20" ht="23.1" customHeight="1">
      <c r="B169" s="13" t="s">
        <v>1330</v>
      </c>
      <c r="D169" s="12" t="s">
        <v>1331</v>
      </c>
      <c r="E169" s="12"/>
      <c r="F169" s="19"/>
      <c r="G169" s="15"/>
      <c r="H169" s="25"/>
      <c r="I169" s="40"/>
      <c r="J169" s="25"/>
      <c r="K169" s="25"/>
      <c r="L169" s="40"/>
      <c r="M169" s="25"/>
      <c r="N169" s="40"/>
      <c r="O169" s="25"/>
      <c r="P169" s="25"/>
      <c r="Q169" s="12"/>
    </row>
    <row r="170" spans="1:20" ht="23.1" customHeight="1">
      <c r="B170" s="13" t="s">
        <v>831</v>
      </c>
      <c r="D170" s="183" t="s">
        <v>1707</v>
      </c>
      <c r="E170" s="184"/>
      <c r="F170" s="184"/>
      <c r="G170" s="184"/>
      <c r="H170" s="184"/>
      <c r="I170" s="184"/>
      <c r="J170" s="184"/>
      <c r="K170" s="184"/>
      <c r="L170" s="184"/>
      <c r="M170" s="184"/>
      <c r="N170" s="184"/>
      <c r="O170" s="184"/>
      <c r="P170" s="184"/>
      <c r="Q170" s="185"/>
    </row>
    <row r="171" spans="1:20" ht="23.1" customHeight="1">
      <c r="A171" s="13" t="s">
        <v>725</v>
      </c>
      <c r="B171" s="13" t="s">
        <v>1696</v>
      </c>
      <c r="C171" s="13" t="s">
        <v>469</v>
      </c>
      <c r="D171" s="12" t="s">
        <v>501</v>
      </c>
      <c r="E171" s="12" t="s">
        <v>502</v>
      </c>
      <c r="F171" s="19" t="s">
        <v>473</v>
      </c>
      <c r="G171" s="15">
        <v>1</v>
      </c>
      <c r="H171" s="25"/>
      <c r="I171" s="40"/>
      <c r="J171" s="25"/>
      <c r="K171" s="25"/>
      <c r="L171" s="40"/>
      <c r="M171" s="25"/>
      <c r="N171" s="40"/>
      <c r="O171" s="25"/>
      <c r="P171" s="25"/>
      <c r="Q171" s="12" t="s">
        <v>1697</v>
      </c>
    </row>
    <row r="172" spans="1:20" ht="23.1" customHeight="1">
      <c r="A172" s="13" t="s">
        <v>726</v>
      </c>
      <c r="B172" s="13" t="s">
        <v>1696</v>
      </c>
      <c r="C172" s="13" t="s">
        <v>469</v>
      </c>
      <c r="D172" s="12" t="s">
        <v>501</v>
      </c>
      <c r="E172" s="12" t="s">
        <v>503</v>
      </c>
      <c r="F172" s="19" t="s">
        <v>473</v>
      </c>
      <c r="G172" s="15">
        <v>1</v>
      </c>
      <c r="H172" s="25"/>
      <c r="I172" s="40"/>
      <c r="J172" s="25"/>
      <c r="K172" s="25"/>
      <c r="L172" s="40"/>
      <c r="M172" s="25"/>
      <c r="N172" s="40"/>
      <c r="O172" s="25"/>
      <c r="P172" s="25"/>
      <c r="Q172" s="12" t="s">
        <v>1697</v>
      </c>
    </row>
    <row r="173" spans="1:20" ht="23.1" customHeight="1">
      <c r="A173" s="13" t="s">
        <v>727</v>
      </c>
      <c r="B173" s="13" t="s">
        <v>1696</v>
      </c>
      <c r="C173" s="13" t="s">
        <v>469</v>
      </c>
      <c r="D173" s="12" t="s">
        <v>501</v>
      </c>
      <c r="E173" s="12" t="s">
        <v>504</v>
      </c>
      <c r="F173" s="19" t="s">
        <v>473</v>
      </c>
      <c r="G173" s="15">
        <v>1</v>
      </c>
      <c r="H173" s="25"/>
      <c r="I173" s="40"/>
      <c r="J173" s="25"/>
      <c r="K173" s="25"/>
      <c r="L173" s="40"/>
      <c r="M173" s="25"/>
      <c r="N173" s="40"/>
      <c r="O173" s="25"/>
      <c r="P173" s="25"/>
      <c r="Q173" s="12" t="s">
        <v>1697</v>
      </c>
    </row>
    <row r="174" spans="1:20" ht="23.1" customHeight="1">
      <c r="A174" s="13" t="s">
        <v>737</v>
      </c>
      <c r="B174" s="13" t="s">
        <v>1696</v>
      </c>
      <c r="C174" s="13" t="s">
        <v>526</v>
      </c>
      <c r="D174" s="12" t="s">
        <v>527</v>
      </c>
      <c r="E174" s="12" t="s">
        <v>528</v>
      </c>
      <c r="F174" s="19" t="s">
        <v>529</v>
      </c>
      <c r="G174" s="15">
        <v>1</v>
      </c>
      <c r="H174" s="25"/>
      <c r="I174" s="40"/>
      <c r="J174" s="25"/>
      <c r="K174" s="25"/>
      <c r="L174" s="40"/>
      <c r="M174" s="25"/>
      <c r="N174" s="40"/>
      <c r="O174" s="25"/>
      <c r="P174" s="25"/>
      <c r="Q174" s="12"/>
      <c r="S174" s="162"/>
      <c r="T174" s="163"/>
    </row>
    <row r="175" spans="1:20" ht="23.1" customHeight="1">
      <c r="D175" s="12"/>
      <c r="E175" s="12"/>
      <c r="F175" s="19"/>
      <c r="G175" s="15"/>
      <c r="H175" s="25"/>
      <c r="I175" s="40"/>
      <c r="J175" s="25"/>
      <c r="K175" s="25"/>
      <c r="L175" s="40"/>
      <c r="M175" s="25"/>
      <c r="N175" s="40"/>
      <c r="O175" s="25"/>
      <c r="P175" s="25"/>
      <c r="Q175" s="12"/>
    </row>
    <row r="176" spans="1:20" ht="23.1" customHeight="1">
      <c r="D176" s="12"/>
      <c r="E176" s="12"/>
      <c r="F176" s="19"/>
      <c r="G176" s="15"/>
      <c r="H176" s="25"/>
      <c r="I176" s="40"/>
      <c r="J176" s="25"/>
      <c r="K176" s="25"/>
      <c r="L176" s="40"/>
      <c r="M176" s="25"/>
      <c r="N176" s="40"/>
      <c r="O176" s="25"/>
      <c r="P176" s="25"/>
      <c r="Q176" s="12"/>
    </row>
    <row r="177" spans="1:17" ht="23.1" customHeight="1">
      <c r="B177" s="13" t="s">
        <v>1330</v>
      </c>
      <c r="D177" s="12" t="s">
        <v>1331</v>
      </c>
      <c r="E177" s="12"/>
      <c r="F177" s="19"/>
      <c r="G177" s="15"/>
      <c r="H177" s="25"/>
      <c r="I177" s="40"/>
      <c r="J177" s="25"/>
      <c r="K177" s="25"/>
      <c r="L177" s="40"/>
      <c r="M177" s="25"/>
      <c r="N177" s="40"/>
      <c r="O177" s="25"/>
      <c r="P177" s="25"/>
      <c r="Q177" s="12"/>
    </row>
    <row r="178" spans="1:17" ht="23.1" customHeight="1">
      <c r="B178" s="13" t="s">
        <v>831</v>
      </c>
      <c r="D178" s="183" t="s">
        <v>1708</v>
      </c>
      <c r="E178" s="184"/>
      <c r="F178" s="184"/>
      <c r="G178" s="184"/>
      <c r="H178" s="184"/>
      <c r="I178" s="184"/>
      <c r="J178" s="184"/>
      <c r="K178" s="184"/>
      <c r="L178" s="184"/>
      <c r="M178" s="184"/>
      <c r="N178" s="184"/>
      <c r="O178" s="184"/>
      <c r="P178" s="184"/>
      <c r="Q178" s="185"/>
    </row>
    <row r="179" spans="1:17" ht="23.1" customHeight="1">
      <c r="A179" s="13" t="s">
        <v>713</v>
      </c>
      <c r="B179" s="13" t="s">
        <v>1698</v>
      </c>
      <c r="C179" s="13" t="s">
        <v>469</v>
      </c>
      <c r="D179" s="12" t="s">
        <v>474</v>
      </c>
      <c r="E179" s="12" t="s">
        <v>475</v>
      </c>
      <c r="F179" s="19" t="s">
        <v>242</v>
      </c>
      <c r="G179" s="15">
        <v>22</v>
      </c>
      <c r="H179" s="25"/>
      <c r="I179" s="40"/>
      <c r="J179" s="25"/>
      <c r="K179" s="25"/>
      <c r="L179" s="40"/>
      <c r="M179" s="25"/>
      <c r="N179" s="40"/>
      <c r="O179" s="25"/>
      <c r="P179" s="25"/>
      <c r="Q179" s="12" t="s">
        <v>1697</v>
      </c>
    </row>
    <row r="180" spans="1:17" ht="23.1" customHeight="1">
      <c r="A180" s="13" t="s">
        <v>738</v>
      </c>
      <c r="B180" s="13" t="s">
        <v>1698</v>
      </c>
      <c r="C180" s="13" t="s">
        <v>530</v>
      </c>
      <c r="D180" s="12" t="s">
        <v>531</v>
      </c>
      <c r="E180" s="12" t="s">
        <v>528</v>
      </c>
      <c r="F180" s="19" t="s">
        <v>529</v>
      </c>
      <c r="G180" s="15">
        <v>1</v>
      </c>
      <c r="H180" s="25"/>
      <c r="I180" s="40"/>
      <c r="J180" s="25"/>
      <c r="K180" s="25"/>
      <c r="L180" s="40"/>
      <c r="M180" s="25"/>
      <c r="N180" s="40"/>
      <c r="O180" s="25"/>
      <c r="P180" s="25"/>
      <c r="Q180" s="12"/>
    </row>
    <row r="181" spans="1:17" ht="23.1" customHeight="1">
      <c r="D181" s="12"/>
      <c r="E181" s="12"/>
      <c r="F181" s="19"/>
      <c r="G181" s="15"/>
      <c r="H181" s="25"/>
      <c r="I181" s="40"/>
      <c r="J181" s="25"/>
      <c r="K181" s="25"/>
      <c r="L181" s="40"/>
      <c r="M181" s="25"/>
      <c r="N181" s="40"/>
      <c r="O181" s="25"/>
      <c r="P181" s="25"/>
      <c r="Q181" s="12"/>
    </row>
    <row r="182" spans="1:17" ht="23.1" customHeight="1">
      <c r="D182" s="12"/>
      <c r="E182" s="12"/>
      <c r="F182" s="19"/>
      <c r="G182" s="15"/>
      <c r="H182" s="25"/>
      <c r="I182" s="40"/>
      <c r="J182" s="25"/>
      <c r="K182" s="25"/>
      <c r="L182" s="40"/>
      <c r="M182" s="25"/>
      <c r="N182" s="40"/>
      <c r="O182" s="25"/>
      <c r="P182" s="25"/>
      <c r="Q182" s="12"/>
    </row>
    <row r="183" spans="1:17" ht="23.1" customHeight="1">
      <c r="B183" s="13" t="s">
        <v>1330</v>
      </c>
      <c r="D183" s="12" t="s">
        <v>1331</v>
      </c>
      <c r="E183" s="12"/>
      <c r="F183" s="19"/>
      <c r="G183" s="15"/>
      <c r="H183" s="25"/>
      <c r="I183" s="40"/>
      <c r="J183" s="25"/>
      <c r="K183" s="25"/>
      <c r="L183" s="40"/>
      <c r="M183" s="25"/>
      <c r="N183" s="40"/>
      <c r="O183" s="25"/>
      <c r="P183" s="25"/>
      <c r="Q183" s="12"/>
    </row>
    <row r="184" spans="1:17" ht="23.1" customHeight="1">
      <c r="B184" s="13" t="s">
        <v>831</v>
      </c>
      <c r="D184" s="183" t="s">
        <v>1810</v>
      </c>
      <c r="E184" s="184"/>
      <c r="F184" s="184"/>
      <c r="G184" s="184"/>
      <c r="H184" s="184"/>
      <c r="I184" s="184"/>
      <c r="J184" s="184"/>
      <c r="K184" s="184"/>
      <c r="L184" s="184"/>
      <c r="M184" s="184"/>
      <c r="N184" s="184"/>
      <c r="O184" s="184"/>
      <c r="P184" s="184"/>
      <c r="Q184" s="185"/>
    </row>
    <row r="185" spans="1:17" ht="23.1" customHeight="1">
      <c r="A185" s="13" t="s">
        <v>729</v>
      </c>
      <c r="B185" s="13" t="s">
        <v>1699</v>
      </c>
      <c r="C185" s="13" t="s">
        <v>469</v>
      </c>
      <c r="D185" s="12" t="s">
        <v>506</v>
      </c>
      <c r="E185" s="12"/>
      <c r="F185" s="19" t="s">
        <v>242</v>
      </c>
      <c r="G185" s="15">
        <v>15</v>
      </c>
      <c r="H185" s="25"/>
      <c r="I185" s="40"/>
      <c r="J185" s="25"/>
      <c r="K185" s="25"/>
      <c r="L185" s="40"/>
      <c r="M185" s="25"/>
      <c r="N185" s="40"/>
      <c r="O185" s="25"/>
      <c r="P185" s="25"/>
      <c r="Q185" s="12" t="s">
        <v>1697</v>
      </c>
    </row>
    <row r="186" spans="1:17" ht="23.1" customHeight="1">
      <c r="A186" s="13" t="s">
        <v>730</v>
      </c>
      <c r="B186" s="13" t="s">
        <v>1699</v>
      </c>
      <c r="C186" s="13" t="s">
        <v>469</v>
      </c>
      <c r="D186" s="12" t="s">
        <v>508</v>
      </c>
      <c r="E186" s="12"/>
      <c r="F186" s="19" t="s">
        <v>242</v>
      </c>
      <c r="G186" s="15">
        <v>15</v>
      </c>
      <c r="H186" s="25"/>
      <c r="I186" s="40"/>
      <c r="J186" s="25"/>
      <c r="K186" s="25"/>
      <c r="L186" s="40"/>
      <c r="M186" s="25"/>
      <c r="N186" s="40"/>
      <c r="O186" s="25"/>
      <c r="P186" s="25"/>
      <c r="Q186" s="12" t="s">
        <v>1697</v>
      </c>
    </row>
    <row r="187" spans="1:17" ht="23.1" customHeight="1">
      <c r="A187" s="13" t="s">
        <v>740</v>
      </c>
      <c r="B187" s="13" t="s">
        <v>1699</v>
      </c>
      <c r="C187" s="13" t="s">
        <v>534</v>
      </c>
      <c r="D187" s="12" t="s">
        <v>535</v>
      </c>
      <c r="E187" s="12" t="s">
        <v>528</v>
      </c>
      <c r="F187" s="19" t="s">
        <v>529</v>
      </c>
      <c r="G187" s="15">
        <v>1</v>
      </c>
      <c r="H187" s="25"/>
      <c r="I187" s="40"/>
      <c r="J187" s="25"/>
      <c r="K187" s="25"/>
      <c r="L187" s="40"/>
      <c r="M187" s="25"/>
      <c r="N187" s="40"/>
      <c r="O187" s="25"/>
      <c r="P187" s="25"/>
      <c r="Q187" s="12"/>
    </row>
    <row r="188" spans="1:17" ht="23.1" customHeight="1">
      <c r="D188" s="12"/>
      <c r="E188" s="12"/>
      <c r="F188" s="19"/>
      <c r="G188" s="15"/>
      <c r="H188" s="25"/>
      <c r="I188" s="40"/>
      <c r="J188" s="25"/>
      <c r="K188" s="25"/>
      <c r="L188" s="40"/>
      <c r="M188" s="25"/>
      <c r="N188" s="40"/>
      <c r="O188" s="25"/>
      <c r="P188" s="25"/>
      <c r="Q188" s="12"/>
    </row>
    <row r="189" spans="1:17" ht="23.1" customHeight="1">
      <c r="D189" s="12"/>
      <c r="E189" s="12"/>
      <c r="F189" s="19"/>
      <c r="G189" s="15"/>
      <c r="H189" s="25"/>
      <c r="I189" s="40"/>
      <c r="J189" s="25"/>
      <c r="K189" s="25"/>
      <c r="L189" s="40"/>
      <c r="M189" s="25"/>
      <c r="N189" s="40"/>
      <c r="O189" s="25"/>
      <c r="P189" s="25"/>
      <c r="Q189" s="12"/>
    </row>
    <row r="190" spans="1:17" ht="23.1" customHeight="1">
      <c r="B190" s="13" t="s">
        <v>1330</v>
      </c>
      <c r="D190" s="12" t="s">
        <v>1331</v>
      </c>
      <c r="E190" s="12"/>
      <c r="F190" s="19"/>
      <c r="G190" s="15"/>
      <c r="H190" s="25"/>
      <c r="I190" s="40"/>
      <c r="J190" s="25"/>
      <c r="K190" s="25"/>
      <c r="L190" s="40"/>
      <c r="M190" s="25"/>
      <c r="N190" s="40"/>
      <c r="O190" s="25"/>
      <c r="P190" s="25"/>
      <c r="Q190" s="12"/>
    </row>
    <row r="191" spans="1:17" ht="23.1" customHeight="1">
      <c r="B191" s="13" t="s">
        <v>831</v>
      </c>
      <c r="D191" s="183" t="s">
        <v>1811</v>
      </c>
      <c r="E191" s="184"/>
      <c r="F191" s="184"/>
      <c r="G191" s="184"/>
      <c r="H191" s="184"/>
      <c r="I191" s="184"/>
      <c r="J191" s="184"/>
      <c r="K191" s="184"/>
      <c r="L191" s="184"/>
      <c r="M191" s="184"/>
      <c r="N191" s="184"/>
      <c r="O191" s="184"/>
      <c r="P191" s="184"/>
      <c r="Q191" s="185"/>
    </row>
    <row r="192" spans="1:17" ht="23.1" customHeight="1">
      <c r="A192" s="13" t="s">
        <v>732</v>
      </c>
      <c r="B192" s="13" t="s">
        <v>1700</v>
      </c>
      <c r="C192" s="13" t="s">
        <v>469</v>
      </c>
      <c r="D192" s="12" t="s">
        <v>512</v>
      </c>
      <c r="E192" s="12" t="s">
        <v>513</v>
      </c>
      <c r="F192" s="19" t="s">
        <v>155</v>
      </c>
      <c r="G192" s="15">
        <v>2</v>
      </c>
      <c r="H192" s="25"/>
      <c r="I192" s="40"/>
      <c r="J192" s="25"/>
      <c r="K192" s="25"/>
      <c r="L192" s="40"/>
      <c r="M192" s="25"/>
      <c r="N192" s="40"/>
      <c r="O192" s="25"/>
      <c r="P192" s="25"/>
      <c r="Q192" s="12" t="s">
        <v>1697</v>
      </c>
    </row>
    <row r="193" spans="1:19" ht="23.1" customHeight="1">
      <c r="A193" s="13" t="s">
        <v>741</v>
      </c>
      <c r="B193" s="13" t="s">
        <v>1700</v>
      </c>
      <c r="C193" s="13" t="s">
        <v>536</v>
      </c>
      <c r="D193" s="12" t="s">
        <v>537</v>
      </c>
      <c r="E193" s="12" t="s">
        <v>528</v>
      </c>
      <c r="F193" s="19" t="s">
        <v>529</v>
      </c>
      <c r="G193" s="15">
        <v>1</v>
      </c>
      <c r="H193" s="25"/>
      <c r="I193" s="40"/>
      <c r="J193" s="25"/>
      <c r="K193" s="25"/>
      <c r="L193" s="40"/>
      <c r="M193" s="25"/>
      <c r="N193" s="40"/>
      <c r="O193" s="25"/>
      <c r="P193" s="25"/>
      <c r="Q193" s="12"/>
    </row>
    <row r="194" spans="1:19" ht="23.1" customHeight="1">
      <c r="D194" s="12"/>
      <c r="E194" s="12"/>
      <c r="F194" s="19"/>
      <c r="G194" s="15"/>
      <c r="H194" s="25"/>
      <c r="I194" s="40"/>
      <c r="J194" s="25"/>
      <c r="K194" s="25"/>
      <c r="L194" s="40"/>
      <c r="M194" s="25"/>
      <c r="N194" s="40"/>
      <c r="O194" s="25"/>
      <c r="P194" s="25"/>
      <c r="Q194" s="12"/>
    </row>
    <row r="195" spans="1:19" ht="23.1" customHeight="1">
      <c r="D195" s="12"/>
      <c r="E195" s="12"/>
      <c r="F195" s="19"/>
      <c r="G195" s="15"/>
      <c r="H195" s="25"/>
      <c r="I195" s="40"/>
      <c r="J195" s="25"/>
      <c r="K195" s="25"/>
      <c r="L195" s="40"/>
      <c r="M195" s="25"/>
      <c r="N195" s="40"/>
      <c r="O195" s="25"/>
      <c r="P195" s="25"/>
      <c r="Q195" s="12"/>
    </row>
    <row r="196" spans="1:19" ht="23.1" customHeight="1">
      <c r="B196" s="13" t="s">
        <v>1330</v>
      </c>
      <c r="D196" s="12" t="s">
        <v>1331</v>
      </c>
      <c r="E196" s="12"/>
      <c r="F196" s="19"/>
      <c r="G196" s="15"/>
      <c r="H196" s="25"/>
      <c r="I196" s="40"/>
      <c r="J196" s="25"/>
      <c r="K196" s="25"/>
      <c r="L196" s="40"/>
      <c r="M196" s="25"/>
      <c r="N196" s="40"/>
      <c r="O196" s="25"/>
      <c r="P196" s="25"/>
      <c r="Q196" s="12"/>
    </row>
    <row r="197" spans="1:19" ht="23.1" customHeight="1">
      <c r="B197" s="13" t="s">
        <v>831</v>
      </c>
      <c r="D197" s="183" t="s">
        <v>1812</v>
      </c>
      <c r="E197" s="184"/>
      <c r="F197" s="184"/>
      <c r="G197" s="184"/>
      <c r="H197" s="184"/>
      <c r="I197" s="184"/>
      <c r="J197" s="184"/>
      <c r="K197" s="184"/>
      <c r="L197" s="184"/>
      <c r="M197" s="184"/>
      <c r="N197" s="184"/>
      <c r="O197" s="184"/>
      <c r="P197" s="184"/>
      <c r="Q197" s="185"/>
    </row>
    <row r="198" spans="1:19" ht="23.1" customHeight="1">
      <c r="A198" s="13" t="s">
        <v>719</v>
      </c>
      <c r="B198" s="13" t="s">
        <v>1701</v>
      </c>
      <c r="C198" s="13" t="s">
        <v>469</v>
      </c>
      <c r="D198" s="12" t="s">
        <v>486</v>
      </c>
      <c r="E198" s="12" t="s">
        <v>487</v>
      </c>
      <c r="F198" s="19" t="s">
        <v>242</v>
      </c>
      <c r="G198" s="15">
        <v>12</v>
      </c>
      <c r="H198" s="25"/>
      <c r="I198" s="40"/>
      <c r="J198" s="25"/>
      <c r="K198" s="25"/>
      <c r="L198" s="40"/>
      <c r="M198" s="25"/>
      <c r="N198" s="40"/>
      <c r="O198" s="25"/>
      <c r="P198" s="25"/>
      <c r="Q198" s="12" t="s">
        <v>1697</v>
      </c>
    </row>
    <row r="199" spans="1:19" ht="23.1" customHeight="1">
      <c r="A199" s="13" t="s">
        <v>720</v>
      </c>
      <c r="B199" s="13" t="s">
        <v>1701</v>
      </c>
      <c r="C199" s="13" t="s">
        <v>469</v>
      </c>
      <c r="D199" s="12" t="s">
        <v>491</v>
      </c>
      <c r="E199" s="12" t="s">
        <v>492</v>
      </c>
      <c r="F199" s="19" t="s">
        <v>242</v>
      </c>
      <c r="G199" s="15">
        <v>12</v>
      </c>
      <c r="H199" s="25"/>
      <c r="I199" s="40"/>
      <c r="J199" s="25"/>
      <c r="K199" s="25"/>
      <c r="L199" s="40"/>
      <c r="M199" s="25"/>
      <c r="N199" s="40"/>
      <c r="O199" s="25"/>
      <c r="P199" s="25"/>
      <c r="Q199" s="12" t="s">
        <v>1697</v>
      </c>
    </row>
    <row r="200" spans="1:19" ht="23.1" customHeight="1">
      <c r="A200" s="13" t="s">
        <v>721</v>
      </c>
      <c r="B200" s="13" t="s">
        <v>1701</v>
      </c>
      <c r="C200" s="13" t="s">
        <v>469</v>
      </c>
      <c r="D200" s="12" t="s">
        <v>493</v>
      </c>
      <c r="E200" s="12" t="s">
        <v>494</v>
      </c>
      <c r="F200" s="19" t="s">
        <v>242</v>
      </c>
      <c r="G200" s="15">
        <v>13</v>
      </c>
      <c r="H200" s="25"/>
      <c r="I200" s="40"/>
      <c r="J200" s="25"/>
      <c r="K200" s="25"/>
      <c r="L200" s="40"/>
      <c r="M200" s="25"/>
      <c r="N200" s="40"/>
      <c r="O200" s="25"/>
      <c r="P200" s="25"/>
      <c r="Q200" s="12" t="s">
        <v>1697</v>
      </c>
    </row>
    <row r="201" spans="1:19" ht="23.1" customHeight="1">
      <c r="A201" s="13" t="s">
        <v>722</v>
      </c>
      <c r="B201" s="13" t="s">
        <v>1701</v>
      </c>
      <c r="C201" s="13" t="s">
        <v>469</v>
      </c>
      <c r="D201" s="12" t="s">
        <v>495</v>
      </c>
      <c r="E201" s="12" t="s">
        <v>496</v>
      </c>
      <c r="F201" s="19" t="s">
        <v>242</v>
      </c>
      <c r="G201" s="15">
        <v>9</v>
      </c>
      <c r="H201" s="25"/>
      <c r="I201" s="40"/>
      <c r="J201" s="25"/>
      <c r="K201" s="25"/>
      <c r="L201" s="40"/>
      <c r="M201" s="25"/>
      <c r="N201" s="40"/>
      <c r="O201" s="25"/>
      <c r="P201" s="25"/>
      <c r="Q201" s="12" t="s">
        <v>1697</v>
      </c>
    </row>
    <row r="202" spans="1:19" ht="23.1" customHeight="1">
      <c r="A202" s="13" t="s">
        <v>723</v>
      </c>
      <c r="B202" s="13" t="s">
        <v>1701</v>
      </c>
      <c r="C202" s="13" t="s">
        <v>469</v>
      </c>
      <c r="D202" s="12" t="s">
        <v>497</v>
      </c>
      <c r="E202" s="12" t="s">
        <v>498</v>
      </c>
      <c r="F202" s="19" t="s">
        <v>242</v>
      </c>
      <c r="G202" s="15">
        <v>3</v>
      </c>
      <c r="H202" s="25"/>
      <c r="I202" s="40"/>
      <c r="J202" s="25"/>
      <c r="K202" s="25"/>
      <c r="L202" s="40"/>
      <c r="M202" s="25"/>
      <c r="N202" s="40"/>
      <c r="O202" s="25"/>
      <c r="P202" s="25"/>
      <c r="Q202" s="12" t="s">
        <v>1697</v>
      </c>
    </row>
    <row r="203" spans="1:19" ht="23.1" customHeight="1">
      <c r="A203" s="13" t="s">
        <v>724</v>
      </c>
      <c r="B203" s="13" t="s">
        <v>1701</v>
      </c>
      <c r="C203" s="13" t="s">
        <v>469</v>
      </c>
      <c r="D203" s="12" t="s">
        <v>499</v>
      </c>
      <c r="E203" s="12" t="s">
        <v>500</v>
      </c>
      <c r="F203" s="19" t="s">
        <v>242</v>
      </c>
      <c r="G203" s="15">
        <v>9</v>
      </c>
      <c r="H203" s="25"/>
      <c r="I203" s="40"/>
      <c r="J203" s="25"/>
      <c r="K203" s="25"/>
      <c r="L203" s="40"/>
      <c r="M203" s="25"/>
      <c r="N203" s="40"/>
      <c r="O203" s="25"/>
      <c r="P203" s="25"/>
      <c r="Q203" s="12" t="s">
        <v>1697</v>
      </c>
    </row>
    <row r="204" spans="1:19" ht="23.1" customHeight="1">
      <c r="A204" s="13" t="s">
        <v>742</v>
      </c>
      <c r="B204" s="13" t="s">
        <v>1701</v>
      </c>
      <c r="C204" s="13" t="s">
        <v>538</v>
      </c>
      <c r="D204" s="12" t="s">
        <v>539</v>
      </c>
      <c r="E204" s="12" t="s">
        <v>528</v>
      </c>
      <c r="F204" s="19" t="s">
        <v>529</v>
      </c>
      <c r="G204" s="15">
        <v>1</v>
      </c>
      <c r="H204" s="25"/>
      <c r="I204" s="40"/>
      <c r="J204" s="25"/>
      <c r="K204" s="25"/>
      <c r="L204" s="40"/>
      <c r="M204" s="25"/>
      <c r="N204" s="40"/>
      <c r="O204" s="25"/>
      <c r="P204" s="25"/>
      <c r="Q204" s="12"/>
      <c r="S204" s="162"/>
    </row>
    <row r="205" spans="1:19" ht="23.1" customHeight="1">
      <c r="D205" s="12"/>
      <c r="E205" s="12"/>
      <c r="F205" s="19"/>
      <c r="G205" s="15"/>
      <c r="H205" s="25"/>
      <c r="I205" s="40"/>
      <c r="J205" s="25"/>
      <c r="K205" s="25"/>
      <c r="L205" s="40"/>
      <c r="M205" s="25"/>
      <c r="N205" s="40"/>
      <c r="O205" s="25"/>
      <c r="P205" s="25"/>
      <c r="Q205" s="12"/>
    </row>
    <row r="206" spans="1:19" ht="23.1" customHeight="1">
      <c r="D206" s="12"/>
      <c r="E206" s="12"/>
      <c r="F206" s="19"/>
      <c r="G206" s="15"/>
      <c r="H206" s="25"/>
      <c r="I206" s="40"/>
      <c r="J206" s="25"/>
      <c r="K206" s="25"/>
      <c r="L206" s="40"/>
      <c r="M206" s="25"/>
      <c r="N206" s="40"/>
      <c r="O206" s="25"/>
      <c r="P206" s="25"/>
      <c r="Q206" s="12"/>
    </row>
    <row r="207" spans="1:19" ht="23.1" customHeight="1">
      <c r="B207" s="13" t="s">
        <v>1330</v>
      </c>
      <c r="D207" s="12" t="s">
        <v>1331</v>
      </c>
      <c r="E207" s="12"/>
      <c r="F207" s="19"/>
      <c r="G207" s="15"/>
      <c r="H207" s="25"/>
      <c r="I207" s="40">
        <f>TRUNC(SUM(I198:I206))</f>
        <v>0</v>
      </c>
      <c r="J207" s="25"/>
      <c r="K207" s="25"/>
      <c r="L207" s="40">
        <f>TRUNC(SUM(L197:L206))</f>
        <v>0</v>
      </c>
      <c r="M207" s="25"/>
      <c r="N207" s="40">
        <f>TRUNC(SUM(N197:N206))</f>
        <v>0</v>
      </c>
      <c r="O207" s="25" t="str">
        <f>IF((H207+K207+M207)=0, "", (H207+K207+M207))</f>
        <v/>
      </c>
      <c r="P207" s="25">
        <f>TRUNC(SUM(P197:P206))</f>
        <v>0</v>
      </c>
      <c r="Q207" s="12"/>
    </row>
  </sheetData>
  <mergeCells count="26">
    <mergeCell ref="A2:A3"/>
    <mergeCell ref="B2:B3"/>
    <mergeCell ref="C2:C3"/>
    <mergeCell ref="W1:Y1"/>
    <mergeCell ref="D1:N1"/>
    <mergeCell ref="E2:E3"/>
    <mergeCell ref="D2:D3"/>
    <mergeCell ref="J2:L2"/>
    <mergeCell ref="M2:N2"/>
    <mergeCell ref="G2:G3"/>
    <mergeCell ref="H2:I2"/>
    <mergeCell ref="P2:P3"/>
    <mergeCell ref="F2:F3"/>
    <mergeCell ref="Q2:Q3"/>
    <mergeCell ref="D4:Q4"/>
    <mergeCell ref="D38:Q38"/>
    <mergeCell ref="D72:Q72"/>
    <mergeCell ref="D98:Q98"/>
    <mergeCell ref="D130:Q130"/>
    <mergeCell ref="D178:Q178"/>
    <mergeCell ref="D184:Q184"/>
    <mergeCell ref="D191:Q191"/>
    <mergeCell ref="D197:Q197"/>
    <mergeCell ref="D145:Q145"/>
    <mergeCell ref="D152:Q152"/>
    <mergeCell ref="D170:Q170"/>
  </mergeCells>
  <phoneticPr fontId="2" type="noConversion"/>
  <printOptions horizontalCentered="1" verticalCentered="1"/>
  <pageMargins left="0.74803149606299213" right="0.35433070866141736" top="0.59055118110236227" bottom="0.59055118110236227" header="0.51181102362204722" footer="0.47244094488188981"/>
  <pageSetup paperSize="9" scale="75" orientation="landscape" r:id="rId1"/>
  <headerFooter alignWithMargins="0"/>
  <ignoredErrors>
    <ignoredError sqref="E174 E180" numberStoredAsText="1"/>
  </ignoredError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AG133"/>
  <sheetViews>
    <sheetView showZeros="0" workbookViewId="0">
      <pane xSplit="2" ySplit="3" topLeftCell="C19" activePane="bottomRight" state="frozen"/>
      <selection activeCell="D4" sqref="D4:Q4"/>
      <selection pane="topRight" activeCell="D4" sqref="D4:Q4"/>
      <selection pane="bottomLeft" activeCell="D4" sqref="D4:Q4"/>
      <selection pane="bottomRight" activeCell="E30" sqref="E30"/>
    </sheetView>
  </sheetViews>
  <sheetFormatPr defaultRowHeight="23.1" customHeight="1"/>
  <cols>
    <col min="1" max="1" width="9.109375" style="13" hidden="1" customWidth="1"/>
    <col min="2" max="2" width="9.88671875" style="13" hidden="1" customWidth="1"/>
    <col min="3" max="3" width="12.77734375" style="34" customWidth="1"/>
    <col min="4" max="4" width="23.109375" style="34" customWidth="1"/>
    <col min="5" max="5" width="23.77734375" style="34" customWidth="1"/>
    <col min="6" max="6" width="4.6640625" customWidth="1"/>
    <col min="7" max="7" width="6.44140625" hidden="1" customWidth="1"/>
    <col min="8" max="9" width="11.21875" style="26" customWidth="1"/>
    <col min="10" max="10" width="5" style="26" hidden="1" customWidth="1"/>
    <col min="11" max="13" width="11.21875" style="26" customWidth="1"/>
    <col min="14" max="14" width="11.109375" style="26" customWidth="1"/>
    <col min="15" max="15" width="9.77734375" style="26" hidden="1" customWidth="1"/>
    <col min="16" max="16" width="11.21875" style="26" customWidth="1"/>
    <col min="17" max="17" width="12.21875" customWidth="1"/>
  </cols>
  <sheetData>
    <row r="1" spans="1:17" s="2" customFormat="1" ht="23.1" customHeight="1">
      <c r="A1" s="13"/>
      <c r="B1" s="13" t="s">
        <v>1329</v>
      </c>
      <c r="C1" s="193" t="s">
        <v>1727</v>
      </c>
      <c r="D1" s="194"/>
      <c r="E1" s="194"/>
      <c r="F1" s="194"/>
      <c r="G1" s="194"/>
      <c r="H1" s="194"/>
      <c r="I1" s="194"/>
      <c r="J1" s="194"/>
      <c r="K1" s="194"/>
      <c r="L1" s="194"/>
      <c r="M1" s="194"/>
      <c r="N1" s="194"/>
      <c r="O1" s="23"/>
      <c r="P1" s="23"/>
      <c r="Q1" s="13"/>
    </row>
    <row r="2" spans="1:17" s="14" customFormat="1" ht="23.1" customHeight="1">
      <c r="A2" s="189" t="s">
        <v>38</v>
      </c>
      <c r="B2" s="189" t="s">
        <v>30</v>
      </c>
      <c r="C2" s="190" t="s">
        <v>18</v>
      </c>
      <c r="D2" s="190" t="s">
        <v>45</v>
      </c>
      <c r="E2" s="190" t="s">
        <v>46</v>
      </c>
      <c r="F2" s="191" t="s">
        <v>0</v>
      </c>
      <c r="G2" s="195" t="s">
        <v>1</v>
      </c>
      <c r="H2" s="186" t="s">
        <v>25</v>
      </c>
      <c r="I2" s="186"/>
      <c r="J2" s="186" t="s">
        <v>26</v>
      </c>
      <c r="K2" s="186"/>
      <c r="L2" s="186"/>
      <c r="M2" s="186" t="s">
        <v>27</v>
      </c>
      <c r="N2" s="186"/>
      <c r="O2" s="38" t="s">
        <v>8</v>
      </c>
      <c r="P2" s="186" t="s">
        <v>37</v>
      </c>
      <c r="Q2" s="190" t="s">
        <v>29</v>
      </c>
    </row>
    <row r="3" spans="1:17" s="14" customFormat="1" ht="23.1" customHeight="1">
      <c r="A3" s="189"/>
      <c r="B3" s="189"/>
      <c r="C3" s="190"/>
      <c r="D3" s="190"/>
      <c r="E3" s="190"/>
      <c r="F3" s="191"/>
      <c r="G3" s="195"/>
      <c r="H3" s="38" t="s">
        <v>32</v>
      </c>
      <c r="I3" s="38" t="s">
        <v>33</v>
      </c>
      <c r="J3" s="38" t="s">
        <v>1</v>
      </c>
      <c r="K3" s="38" t="s">
        <v>32</v>
      </c>
      <c r="L3" s="38" t="s">
        <v>33</v>
      </c>
      <c r="M3" s="38" t="s">
        <v>34</v>
      </c>
      <c r="N3" s="38" t="s">
        <v>33</v>
      </c>
      <c r="O3" s="38" t="s">
        <v>22</v>
      </c>
      <c r="P3" s="186"/>
      <c r="Q3" s="190"/>
    </row>
    <row r="4" spans="1:17" s="2" customFormat="1" ht="23.1" customHeight="1">
      <c r="A4" s="13" t="s">
        <v>939</v>
      </c>
      <c r="B4" s="13" t="s">
        <v>940</v>
      </c>
      <c r="C4" s="3" t="s">
        <v>941</v>
      </c>
      <c r="D4" s="12" t="s">
        <v>942</v>
      </c>
      <c r="E4" s="12" t="s">
        <v>943</v>
      </c>
      <c r="F4" s="19" t="s">
        <v>944</v>
      </c>
      <c r="G4" s="6"/>
      <c r="H4" s="25">
        <f>일위대가!I6</f>
        <v>0</v>
      </c>
      <c r="I4" s="25">
        <f t="shared" ref="I4:I35" si="0">H4</f>
        <v>0</v>
      </c>
      <c r="J4" s="25"/>
      <c r="K4" s="25">
        <f>일위대가!L6</f>
        <v>33109</v>
      </c>
      <c r="L4" s="25">
        <f t="shared" ref="L4:L35" si="1">K4</f>
        <v>33109</v>
      </c>
      <c r="M4" s="25">
        <f>일위대가!N6</f>
        <v>0</v>
      </c>
      <c r="N4" s="25">
        <f t="shared" ref="N4:N35" si="2">M4</f>
        <v>0</v>
      </c>
      <c r="O4" s="25">
        <f t="shared" ref="O4:O35" si="3">IF((H4+K4+M4)=0, "", (H4+K4+M4))</f>
        <v>33109</v>
      </c>
      <c r="P4" s="25">
        <f t="shared" ref="P4:P35" si="4">SUM(I4,L4,N4)</f>
        <v>33109</v>
      </c>
      <c r="Q4" s="12" t="s">
        <v>36</v>
      </c>
    </row>
    <row r="5" spans="1:17" s="2" customFormat="1" ht="23.1" customHeight="1">
      <c r="A5" s="13" t="s">
        <v>945</v>
      </c>
      <c r="B5" s="13" t="s">
        <v>946</v>
      </c>
      <c r="C5" s="3" t="s">
        <v>947</v>
      </c>
      <c r="D5" s="12" t="s">
        <v>948</v>
      </c>
      <c r="E5" s="12" t="s">
        <v>943</v>
      </c>
      <c r="F5" s="19" t="s">
        <v>944</v>
      </c>
      <c r="G5" s="6"/>
      <c r="H5" s="25">
        <f>일위대가!I10</f>
        <v>0</v>
      </c>
      <c r="I5" s="25">
        <f t="shared" si="0"/>
        <v>0</v>
      </c>
      <c r="J5" s="25"/>
      <c r="K5" s="25">
        <f>일위대가!L10</f>
        <v>18209</v>
      </c>
      <c r="L5" s="25">
        <f t="shared" si="1"/>
        <v>18209</v>
      </c>
      <c r="M5" s="25">
        <f>일위대가!N10</f>
        <v>0</v>
      </c>
      <c r="N5" s="25">
        <f t="shared" si="2"/>
        <v>0</v>
      </c>
      <c r="O5" s="25">
        <f t="shared" si="3"/>
        <v>18209</v>
      </c>
      <c r="P5" s="25">
        <f t="shared" si="4"/>
        <v>18209</v>
      </c>
      <c r="Q5" s="12" t="s">
        <v>2</v>
      </c>
    </row>
    <row r="6" spans="1:17" s="2" customFormat="1" ht="23.1" customHeight="1">
      <c r="A6" s="13" t="s">
        <v>949</v>
      </c>
      <c r="B6" s="13" t="s">
        <v>950</v>
      </c>
      <c r="C6" s="3" t="s">
        <v>951</v>
      </c>
      <c r="D6" s="12" t="s">
        <v>952</v>
      </c>
      <c r="E6" s="12" t="s">
        <v>953</v>
      </c>
      <c r="F6" s="19" t="s">
        <v>549</v>
      </c>
      <c r="G6" s="6"/>
      <c r="H6" s="25">
        <f>일위대가!I15</f>
        <v>465</v>
      </c>
      <c r="I6" s="25">
        <f t="shared" si="0"/>
        <v>465</v>
      </c>
      <c r="J6" s="25"/>
      <c r="K6" s="25">
        <f>일위대가!L15</f>
        <v>4298</v>
      </c>
      <c r="L6" s="25">
        <f t="shared" si="1"/>
        <v>4298</v>
      </c>
      <c r="M6" s="25">
        <f>일위대가!N15</f>
        <v>431</v>
      </c>
      <c r="N6" s="25">
        <f t="shared" si="2"/>
        <v>431</v>
      </c>
      <c r="O6" s="25">
        <f t="shared" si="3"/>
        <v>5194</v>
      </c>
      <c r="P6" s="25">
        <f t="shared" si="4"/>
        <v>5194</v>
      </c>
      <c r="Q6" s="12"/>
    </row>
    <row r="7" spans="1:17" s="2" customFormat="1" ht="23.1" customHeight="1">
      <c r="A7" s="13" t="s">
        <v>954</v>
      </c>
      <c r="B7" s="13" t="s">
        <v>955</v>
      </c>
      <c r="C7" s="3" t="s">
        <v>956</v>
      </c>
      <c r="D7" s="12" t="s">
        <v>957</v>
      </c>
      <c r="E7" s="12" t="s">
        <v>953</v>
      </c>
      <c r="F7" s="19" t="s">
        <v>549</v>
      </c>
      <c r="G7" s="6"/>
      <c r="H7" s="25">
        <f>일위대가!I20</f>
        <v>465</v>
      </c>
      <c r="I7" s="25">
        <f t="shared" si="0"/>
        <v>465</v>
      </c>
      <c r="J7" s="25"/>
      <c r="K7" s="25">
        <f>일위대가!L20</f>
        <v>2808</v>
      </c>
      <c r="L7" s="25">
        <f t="shared" si="1"/>
        <v>2808</v>
      </c>
      <c r="M7" s="25">
        <f>일위대가!N20</f>
        <v>431</v>
      </c>
      <c r="N7" s="25">
        <f t="shared" si="2"/>
        <v>431</v>
      </c>
      <c r="O7" s="25">
        <f t="shared" si="3"/>
        <v>3704</v>
      </c>
      <c r="P7" s="25">
        <f t="shared" si="4"/>
        <v>3704</v>
      </c>
      <c r="Q7" s="12"/>
    </row>
    <row r="8" spans="1:17" s="2" customFormat="1" ht="23.1" customHeight="1">
      <c r="A8" s="13" t="s">
        <v>958</v>
      </c>
      <c r="B8" s="13" t="s">
        <v>959</v>
      </c>
      <c r="C8" s="3" t="s">
        <v>960</v>
      </c>
      <c r="D8" s="12" t="s">
        <v>375</v>
      </c>
      <c r="E8" s="12" t="s">
        <v>376</v>
      </c>
      <c r="F8" s="19" t="s">
        <v>961</v>
      </c>
      <c r="G8" s="6"/>
      <c r="H8" s="25">
        <f>일위대가!I27</f>
        <v>97</v>
      </c>
      <c r="I8" s="25">
        <f t="shared" si="0"/>
        <v>97</v>
      </c>
      <c r="J8" s="25"/>
      <c r="K8" s="25">
        <f>일위대가!L27</f>
        <v>313</v>
      </c>
      <c r="L8" s="25">
        <f t="shared" si="1"/>
        <v>313</v>
      </c>
      <c r="M8" s="25">
        <f>일위대가!N27</f>
        <v>0</v>
      </c>
      <c r="N8" s="25">
        <f t="shared" si="2"/>
        <v>0</v>
      </c>
      <c r="O8" s="25">
        <f t="shared" si="3"/>
        <v>410</v>
      </c>
      <c r="P8" s="25">
        <f t="shared" si="4"/>
        <v>410</v>
      </c>
      <c r="Q8" s="12"/>
    </row>
    <row r="9" spans="1:17" s="2" customFormat="1" ht="23.1" customHeight="1">
      <c r="A9" s="13" t="s">
        <v>962</v>
      </c>
      <c r="B9" s="13" t="s">
        <v>963</v>
      </c>
      <c r="C9" s="3" t="s">
        <v>964</v>
      </c>
      <c r="D9" s="12" t="s">
        <v>965</v>
      </c>
      <c r="E9" s="12" t="s">
        <v>966</v>
      </c>
      <c r="F9" s="19" t="s">
        <v>944</v>
      </c>
      <c r="G9" s="6"/>
      <c r="H9" s="25">
        <f>일위대가!I31</f>
        <v>0</v>
      </c>
      <c r="I9" s="25">
        <f t="shared" si="0"/>
        <v>0</v>
      </c>
      <c r="J9" s="25"/>
      <c r="K9" s="25">
        <f>일위대가!L31</f>
        <v>33109</v>
      </c>
      <c r="L9" s="25">
        <f t="shared" si="1"/>
        <v>33109</v>
      </c>
      <c r="M9" s="25">
        <f>일위대가!N31</f>
        <v>0</v>
      </c>
      <c r="N9" s="25">
        <f t="shared" si="2"/>
        <v>0</v>
      </c>
      <c r="O9" s="25">
        <f t="shared" si="3"/>
        <v>33109</v>
      </c>
      <c r="P9" s="25">
        <f t="shared" si="4"/>
        <v>33109</v>
      </c>
      <c r="Q9" s="12"/>
    </row>
    <row r="10" spans="1:17" s="2" customFormat="1" ht="23.1" customHeight="1">
      <c r="A10" s="13" t="s">
        <v>967</v>
      </c>
      <c r="B10" s="13" t="s">
        <v>968</v>
      </c>
      <c r="C10" s="3" t="s">
        <v>969</v>
      </c>
      <c r="D10" s="12" t="s">
        <v>970</v>
      </c>
      <c r="E10" s="12" t="s">
        <v>971</v>
      </c>
      <c r="F10" s="19" t="s">
        <v>549</v>
      </c>
      <c r="G10" s="6"/>
      <c r="H10" s="25">
        <f>일위대가!I36</f>
        <v>89</v>
      </c>
      <c r="I10" s="25">
        <f t="shared" si="0"/>
        <v>89</v>
      </c>
      <c r="J10" s="25"/>
      <c r="K10" s="25">
        <f>일위대가!L36</f>
        <v>2979</v>
      </c>
      <c r="L10" s="25">
        <f t="shared" si="1"/>
        <v>2979</v>
      </c>
      <c r="M10" s="25">
        <f>일위대가!N36</f>
        <v>0</v>
      </c>
      <c r="N10" s="25">
        <f t="shared" si="2"/>
        <v>0</v>
      </c>
      <c r="O10" s="25">
        <f t="shared" si="3"/>
        <v>3068</v>
      </c>
      <c r="P10" s="25">
        <f t="shared" si="4"/>
        <v>3068</v>
      </c>
      <c r="Q10" s="12"/>
    </row>
    <row r="11" spans="1:17" s="2" customFormat="1" ht="23.1" customHeight="1">
      <c r="A11" s="13" t="s">
        <v>972</v>
      </c>
      <c r="B11" s="13" t="s">
        <v>973</v>
      </c>
      <c r="C11" s="3" t="s">
        <v>974</v>
      </c>
      <c r="D11" s="12" t="s">
        <v>975</v>
      </c>
      <c r="E11" s="12" t="s">
        <v>380</v>
      </c>
      <c r="F11" s="19" t="s">
        <v>405</v>
      </c>
      <c r="G11" s="6"/>
      <c r="H11" s="25">
        <f>일위대가!I56</f>
        <v>691174</v>
      </c>
      <c r="I11" s="25">
        <f t="shared" si="0"/>
        <v>691174</v>
      </c>
      <c r="J11" s="25"/>
      <c r="K11" s="25">
        <f>일위대가!L56</f>
        <v>868912</v>
      </c>
      <c r="L11" s="25">
        <f t="shared" si="1"/>
        <v>868912</v>
      </c>
      <c r="M11" s="25">
        <f>일위대가!N56</f>
        <v>49982</v>
      </c>
      <c r="N11" s="25">
        <f t="shared" si="2"/>
        <v>49982</v>
      </c>
      <c r="O11" s="25">
        <f t="shared" si="3"/>
        <v>1610068</v>
      </c>
      <c r="P11" s="25">
        <f t="shared" si="4"/>
        <v>1610068</v>
      </c>
      <c r="Q11" s="12"/>
    </row>
    <row r="12" spans="1:17" s="2" customFormat="1" ht="23.1" customHeight="1">
      <c r="A12" s="13" t="s">
        <v>976</v>
      </c>
      <c r="B12" s="13" t="s">
        <v>977</v>
      </c>
      <c r="C12" s="3" t="s">
        <v>978</v>
      </c>
      <c r="D12" s="12" t="s">
        <v>975</v>
      </c>
      <c r="E12" s="12" t="s">
        <v>384</v>
      </c>
      <c r="F12" s="19" t="s">
        <v>405</v>
      </c>
      <c r="G12" s="6"/>
      <c r="H12" s="25">
        <f>일위대가!I76</f>
        <v>926917</v>
      </c>
      <c r="I12" s="25">
        <f t="shared" si="0"/>
        <v>926917</v>
      </c>
      <c r="J12" s="25"/>
      <c r="K12" s="25">
        <f>일위대가!L76</f>
        <v>1024504</v>
      </c>
      <c r="L12" s="25">
        <f t="shared" si="1"/>
        <v>1024504</v>
      </c>
      <c r="M12" s="25">
        <f>일위대가!N76</f>
        <v>64560</v>
      </c>
      <c r="N12" s="25">
        <f t="shared" si="2"/>
        <v>64560</v>
      </c>
      <c r="O12" s="25">
        <f t="shared" si="3"/>
        <v>2015981</v>
      </c>
      <c r="P12" s="25">
        <f t="shared" si="4"/>
        <v>2015981</v>
      </c>
      <c r="Q12" s="12"/>
    </row>
    <row r="13" spans="1:17" s="2" customFormat="1" ht="23.1" customHeight="1">
      <c r="A13" s="13" t="s">
        <v>979</v>
      </c>
      <c r="B13" s="13" t="s">
        <v>980</v>
      </c>
      <c r="C13" s="3" t="s">
        <v>981</v>
      </c>
      <c r="D13" s="12" t="s">
        <v>794</v>
      </c>
      <c r="E13" s="12" t="s">
        <v>982</v>
      </c>
      <c r="F13" s="19" t="s">
        <v>961</v>
      </c>
      <c r="G13" s="6"/>
      <c r="H13" s="25">
        <f>일위대가!I82</f>
        <v>618</v>
      </c>
      <c r="I13" s="25">
        <f t="shared" si="0"/>
        <v>618</v>
      </c>
      <c r="J13" s="25"/>
      <c r="K13" s="25">
        <f>일위대가!L82</f>
        <v>1258</v>
      </c>
      <c r="L13" s="25">
        <f t="shared" si="1"/>
        <v>1258</v>
      </c>
      <c r="M13" s="25">
        <f>일위대가!N82</f>
        <v>0</v>
      </c>
      <c r="N13" s="25">
        <f t="shared" si="2"/>
        <v>0</v>
      </c>
      <c r="O13" s="25">
        <f t="shared" si="3"/>
        <v>1876</v>
      </c>
      <c r="P13" s="25">
        <f t="shared" si="4"/>
        <v>1876</v>
      </c>
      <c r="Q13" s="12"/>
    </row>
    <row r="14" spans="1:17" s="2" customFormat="1" ht="23.1" customHeight="1">
      <c r="A14" s="13" t="s">
        <v>983</v>
      </c>
      <c r="B14" s="13" t="s">
        <v>984</v>
      </c>
      <c r="C14" s="3" t="s">
        <v>985</v>
      </c>
      <c r="D14" s="12" t="s">
        <v>797</v>
      </c>
      <c r="E14" s="12" t="s">
        <v>982</v>
      </c>
      <c r="F14" s="19" t="s">
        <v>986</v>
      </c>
      <c r="G14" s="6"/>
      <c r="H14" s="25">
        <f>일위대가!I87</f>
        <v>9768</v>
      </c>
      <c r="I14" s="25">
        <f t="shared" si="0"/>
        <v>9768</v>
      </c>
      <c r="J14" s="25"/>
      <c r="K14" s="25">
        <f>일위대가!L87</f>
        <v>325617</v>
      </c>
      <c r="L14" s="25">
        <f t="shared" si="1"/>
        <v>325617</v>
      </c>
      <c r="M14" s="25">
        <f>일위대가!N87</f>
        <v>0</v>
      </c>
      <c r="N14" s="25">
        <f t="shared" si="2"/>
        <v>0</v>
      </c>
      <c r="O14" s="25">
        <f t="shared" si="3"/>
        <v>335385</v>
      </c>
      <c r="P14" s="25">
        <f t="shared" si="4"/>
        <v>335385</v>
      </c>
      <c r="Q14" s="12"/>
    </row>
    <row r="15" spans="1:17" s="2" customFormat="1" ht="23.1" customHeight="1">
      <c r="A15" s="13" t="s">
        <v>987</v>
      </c>
      <c r="B15" s="13" t="s">
        <v>988</v>
      </c>
      <c r="C15" s="3" t="s">
        <v>989</v>
      </c>
      <c r="D15" s="12" t="s">
        <v>990</v>
      </c>
      <c r="E15" s="12" t="s">
        <v>800</v>
      </c>
      <c r="F15" s="19" t="s">
        <v>986</v>
      </c>
      <c r="G15" s="6"/>
      <c r="H15" s="25">
        <f>일위대가!I97</f>
        <v>693</v>
      </c>
      <c r="I15" s="25">
        <f t="shared" si="0"/>
        <v>693</v>
      </c>
      <c r="J15" s="25"/>
      <c r="K15" s="25">
        <f>일위대가!L97</f>
        <v>6185</v>
      </c>
      <c r="L15" s="25">
        <f t="shared" si="1"/>
        <v>6185</v>
      </c>
      <c r="M15" s="25">
        <f>일위대가!N97</f>
        <v>354</v>
      </c>
      <c r="N15" s="25">
        <f t="shared" si="2"/>
        <v>354</v>
      </c>
      <c r="O15" s="25">
        <f t="shared" si="3"/>
        <v>7232</v>
      </c>
      <c r="P15" s="25">
        <f t="shared" si="4"/>
        <v>7232</v>
      </c>
      <c r="Q15" s="12"/>
    </row>
    <row r="16" spans="1:17" s="2" customFormat="1" ht="23.1" customHeight="1">
      <c r="A16" s="13" t="s">
        <v>991</v>
      </c>
      <c r="B16" s="13" t="s">
        <v>992</v>
      </c>
      <c r="C16" s="3" t="s">
        <v>993</v>
      </c>
      <c r="D16" s="12" t="s">
        <v>990</v>
      </c>
      <c r="E16" s="12" t="s">
        <v>802</v>
      </c>
      <c r="F16" s="19" t="s">
        <v>986</v>
      </c>
      <c r="G16" s="6"/>
      <c r="H16" s="25">
        <f>일위대가!I107</f>
        <v>650</v>
      </c>
      <c r="I16" s="25">
        <f t="shared" si="0"/>
        <v>650</v>
      </c>
      <c r="J16" s="25"/>
      <c r="K16" s="25">
        <f>일위대가!L107</f>
        <v>5801</v>
      </c>
      <c r="L16" s="25">
        <f t="shared" si="1"/>
        <v>5801</v>
      </c>
      <c r="M16" s="25">
        <f>일위대가!N107</f>
        <v>332</v>
      </c>
      <c r="N16" s="25">
        <f t="shared" si="2"/>
        <v>332</v>
      </c>
      <c r="O16" s="25">
        <f t="shared" si="3"/>
        <v>6783</v>
      </c>
      <c r="P16" s="25">
        <f t="shared" si="4"/>
        <v>6783</v>
      </c>
      <c r="Q16" s="12"/>
    </row>
    <row r="17" spans="1:17" s="2" customFormat="1" ht="23.1" customHeight="1">
      <c r="A17" s="13" t="s">
        <v>994</v>
      </c>
      <c r="B17" s="13" t="s">
        <v>995</v>
      </c>
      <c r="C17" s="3" t="s">
        <v>996</v>
      </c>
      <c r="D17" s="12" t="s">
        <v>997</v>
      </c>
      <c r="E17" s="12" t="s">
        <v>998</v>
      </c>
      <c r="F17" s="19" t="s">
        <v>412</v>
      </c>
      <c r="G17" s="6"/>
      <c r="H17" s="25">
        <f>일위대가!I113</f>
        <v>49998</v>
      </c>
      <c r="I17" s="25">
        <f t="shared" si="0"/>
        <v>49998</v>
      </c>
      <c r="J17" s="25"/>
      <c r="K17" s="25">
        <f>일위대가!L113</f>
        <v>0</v>
      </c>
      <c r="L17" s="25">
        <f t="shared" si="1"/>
        <v>0</v>
      </c>
      <c r="M17" s="25">
        <f>일위대가!N113</f>
        <v>0</v>
      </c>
      <c r="N17" s="25">
        <f t="shared" si="2"/>
        <v>0</v>
      </c>
      <c r="O17" s="25">
        <f t="shared" si="3"/>
        <v>49998</v>
      </c>
      <c r="P17" s="25">
        <f t="shared" si="4"/>
        <v>49998</v>
      </c>
      <c r="Q17" s="12"/>
    </row>
    <row r="18" spans="1:17" s="2" customFormat="1" ht="23.1" customHeight="1">
      <c r="A18" s="13" t="s">
        <v>999</v>
      </c>
      <c r="B18" s="13" t="s">
        <v>1000</v>
      </c>
      <c r="C18" s="3" t="s">
        <v>1001</v>
      </c>
      <c r="D18" s="12" t="s">
        <v>1002</v>
      </c>
      <c r="E18" s="12" t="s">
        <v>131</v>
      </c>
      <c r="F18" s="19" t="s">
        <v>132</v>
      </c>
      <c r="G18" s="6"/>
      <c r="H18" s="25">
        <f>일위대가!I123</f>
        <v>434</v>
      </c>
      <c r="I18" s="25">
        <f t="shared" si="0"/>
        <v>434</v>
      </c>
      <c r="J18" s="25"/>
      <c r="K18" s="25">
        <f>일위대가!L123</f>
        <v>3996</v>
      </c>
      <c r="L18" s="25">
        <f t="shared" si="1"/>
        <v>3996</v>
      </c>
      <c r="M18" s="25">
        <f>일위대가!N123</f>
        <v>0</v>
      </c>
      <c r="N18" s="25">
        <f t="shared" si="2"/>
        <v>0</v>
      </c>
      <c r="O18" s="25">
        <f t="shared" si="3"/>
        <v>4430</v>
      </c>
      <c r="P18" s="25">
        <f t="shared" si="4"/>
        <v>4430</v>
      </c>
      <c r="Q18" s="12"/>
    </row>
    <row r="19" spans="1:17" s="2" customFormat="1" ht="23.1" customHeight="1">
      <c r="A19" s="13" t="s">
        <v>1003</v>
      </c>
      <c r="B19" s="13" t="s">
        <v>1004</v>
      </c>
      <c r="C19" s="3" t="s">
        <v>1005</v>
      </c>
      <c r="D19" s="12" t="s">
        <v>1002</v>
      </c>
      <c r="E19" s="12" t="s">
        <v>1006</v>
      </c>
      <c r="F19" s="19" t="s">
        <v>132</v>
      </c>
      <c r="G19" s="6"/>
      <c r="H19" s="25">
        <f>일위대가!I133</f>
        <v>1344</v>
      </c>
      <c r="I19" s="25">
        <f t="shared" si="0"/>
        <v>1344</v>
      </c>
      <c r="J19" s="25"/>
      <c r="K19" s="25">
        <f>일위대가!L133</f>
        <v>8691</v>
      </c>
      <c r="L19" s="25">
        <f t="shared" si="1"/>
        <v>8691</v>
      </c>
      <c r="M19" s="25">
        <f>일위대가!N133</f>
        <v>0</v>
      </c>
      <c r="N19" s="25">
        <f t="shared" si="2"/>
        <v>0</v>
      </c>
      <c r="O19" s="25">
        <f t="shared" si="3"/>
        <v>10035</v>
      </c>
      <c r="P19" s="25">
        <f t="shared" si="4"/>
        <v>10035</v>
      </c>
      <c r="Q19" s="12"/>
    </row>
    <row r="20" spans="1:17" s="2" customFormat="1" ht="23.1" customHeight="1">
      <c r="A20" s="13" t="s">
        <v>1007</v>
      </c>
      <c r="B20" s="13" t="s">
        <v>1008</v>
      </c>
      <c r="C20" s="3" t="s">
        <v>1009</v>
      </c>
      <c r="D20" s="12" t="s">
        <v>1002</v>
      </c>
      <c r="E20" s="12" t="s">
        <v>1010</v>
      </c>
      <c r="F20" s="19" t="s">
        <v>132</v>
      </c>
      <c r="G20" s="6"/>
      <c r="H20" s="25">
        <f>일위대가!I143</f>
        <v>2024</v>
      </c>
      <c r="I20" s="25">
        <f t="shared" si="0"/>
        <v>2024</v>
      </c>
      <c r="J20" s="25"/>
      <c r="K20" s="25">
        <f>일위대가!L143</f>
        <v>8691</v>
      </c>
      <c r="L20" s="25">
        <f t="shared" si="1"/>
        <v>8691</v>
      </c>
      <c r="M20" s="25">
        <f>일위대가!N143</f>
        <v>0</v>
      </c>
      <c r="N20" s="25">
        <f t="shared" si="2"/>
        <v>0</v>
      </c>
      <c r="O20" s="25">
        <f t="shared" si="3"/>
        <v>10715</v>
      </c>
      <c r="P20" s="25">
        <f t="shared" si="4"/>
        <v>10715</v>
      </c>
      <c r="Q20" s="12"/>
    </row>
    <row r="21" spans="1:17" s="2" customFormat="1" ht="23.1" customHeight="1">
      <c r="A21" s="13" t="s">
        <v>1011</v>
      </c>
      <c r="B21" s="13" t="s">
        <v>1012</v>
      </c>
      <c r="C21" s="3" t="s">
        <v>1013</v>
      </c>
      <c r="D21" s="12" t="s">
        <v>141</v>
      </c>
      <c r="E21" s="12" t="s">
        <v>1014</v>
      </c>
      <c r="F21" s="19" t="s">
        <v>132</v>
      </c>
      <c r="G21" s="6"/>
      <c r="H21" s="25">
        <f>일위대가!I153</f>
        <v>624</v>
      </c>
      <c r="I21" s="25">
        <f t="shared" si="0"/>
        <v>624</v>
      </c>
      <c r="J21" s="25"/>
      <c r="K21" s="25">
        <f>일위대가!L153</f>
        <v>7095</v>
      </c>
      <c r="L21" s="25">
        <f t="shared" si="1"/>
        <v>7095</v>
      </c>
      <c r="M21" s="25">
        <f>일위대가!N153</f>
        <v>0</v>
      </c>
      <c r="N21" s="25">
        <f t="shared" si="2"/>
        <v>0</v>
      </c>
      <c r="O21" s="25">
        <f t="shared" si="3"/>
        <v>7719</v>
      </c>
      <c r="P21" s="25">
        <f t="shared" si="4"/>
        <v>7719</v>
      </c>
      <c r="Q21" s="12"/>
    </row>
    <row r="22" spans="1:17" s="2" customFormat="1" ht="23.1" customHeight="1">
      <c r="A22" s="13" t="s">
        <v>1015</v>
      </c>
      <c r="B22" s="13" t="s">
        <v>1016</v>
      </c>
      <c r="C22" s="3" t="s">
        <v>1017</v>
      </c>
      <c r="D22" s="12" t="s">
        <v>141</v>
      </c>
      <c r="E22" s="12" t="s">
        <v>1018</v>
      </c>
      <c r="F22" s="19" t="s">
        <v>132</v>
      </c>
      <c r="G22" s="6"/>
      <c r="H22" s="25">
        <f>일위대가!I163</f>
        <v>888</v>
      </c>
      <c r="I22" s="25">
        <f t="shared" si="0"/>
        <v>888</v>
      </c>
      <c r="J22" s="25"/>
      <c r="K22" s="25">
        <f>일위대가!L163</f>
        <v>8691</v>
      </c>
      <c r="L22" s="25">
        <f t="shared" si="1"/>
        <v>8691</v>
      </c>
      <c r="M22" s="25">
        <f>일위대가!N163</f>
        <v>0</v>
      </c>
      <c r="N22" s="25">
        <f t="shared" si="2"/>
        <v>0</v>
      </c>
      <c r="O22" s="25">
        <f t="shared" si="3"/>
        <v>9579</v>
      </c>
      <c r="P22" s="25">
        <f t="shared" si="4"/>
        <v>9579</v>
      </c>
      <c r="Q22" s="12"/>
    </row>
    <row r="23" spans="1:17" s="2" customFormat="1" ht="23.1" customHeight="1">
      <c r="A23" s="13" t="s">
        <v>1019</v>
      </c>
      <c r="B23" s="13" t="s">
        <v>1020</v>
      </c>
      <c r="C23" s="3" t="s">
        <v>1021</v>
      </c>
      <c r="D23" s="12" t="s">
        <v>141</v>
      </c>
      <c r="E23" s="12" t="s">
        <v>142</v>
      </c>
      <c r="F23" s="19" t="s">
        <v>132</v>
      </c>
      <c r="G23" s="6"/>
      <c r="H23" s="25">
        <f>일위대가!I173</f>
        <v>553</v>
      </c>
      <c r="I23" s="25">
        <f t="shared" si="0"/>
        <v>553</v>
      </c>
      <c r="J23" s="25"/>
      <c r="K23" s="25">
        <f>일위대가!L173</f>
        <v>4730</v>
      </c>
      <c r="L23" s="25">
        <f t="shared" si="1"/>
        <v>4730</v>
      </c>
      <c r="M23" s="25">
        <f>일위대가!N173</f>
        <v>0</v>
      </c>
      <c r="N23" s="25">
        <f t="shared" si="2"/>
        <v>0</v>
      </c>
      <c r="O23" s="25">
        <f t="shared" si="3"/>
        <v>5283</v>
      </c>
      <c r="P23" s="25">
        <f t="shared" si="4"/>
        <v>5283</v>
      </c>
      <c r="Q23" s="12"/>
    </row>
    <row r="24" spans="1:17" s="2" customFormat="1" ht="23.1" customHeight="1">
      <c r="A24" s="13" t="s">
        <v>1022</v>
      </c>
      <c r="B24" s="13" t="s">
        <v>1023</v>
      </c>
      <c r="C24" s="3" t="s">
        <v>1024</v>
      </c>
      <c r="D24" s="12" t="s">
        <v>141</v>
      </c>
      <c r="E24" s="12" t="s">
        <v>151</v>
      </c>
      <c r="F24" s="19" t="s">
        <v>132</v>
      </c>
      <c r="G24" s="6"/>
      <c r="H24" s="25">
        <f>일위대가!I183</f>
        <v>989</v>
      </c>
      <c r="I24" s="25">
        <f t="shared" si="0"/>
        <v>989</v>
      </c>
      <c r="J24" s="25"/>
      <c r="K24" s="25">
        <f>일위대가!L183</f>
        <v>5794</v>
      </c>
      <c r="L24" s="25">
        <f t="shared" si="1"/>
        <v>5794</v>
      </c>
      <c r="M24" s="25">
        <f>일위대가!N183</f>
        <v>0</v>
      </c>
      <c r="N24" s="25">
        <f t="shared" si="2"/>
        <v>0</v>
      </c>
      <c r="O24" s="25">
        <f t="shared" si="3"/>
        <v>6783</v>
      </c>
      <c r="P24" s="25">
        <f t="shared" si="4"/>
        <v>6783</v>
      </c>
      <c r="Q24" s="12"/>
    </row>
    <row r="25" spans="1:17" s="2" customFormat="1" ht="23.1" customHeight="1">
      <c r="A25" s="13" t="s">
        <v>1025</v>
      </c>
      <c r="B25" s="13" t="s">
        <v>1026</v>
      </c>
      <c r="C25" s="3" t="s">
        <v>1027</v>
      </c>
      <c r="D25" s="12" t="s">
        <v>141</v>
      </c>
      <c r="E25" s="12" t="s">
        <v>1028</v>
      </c>
      <c r="F25" s="19" t="s">
        <v>961</v>
      </c>
      <c r="G25" s="6"/>
      <c r="H25" s="25">
        <f>일위대가!I193</f>
        <v>3937</v>
      </c>
      <c r="I25" s="25">
        <f t="shared" si="0"/>
        <v>3937</v>
      </c>
      <c r="J25" s="25"/>
      <c r="K25" s="25">
        <f>일위대가!L193</f>
        <v>19412</v>
      </c>
      <c r="L25" s="25">
        <f t="shared" si="1"/>
        <v>19412</v>
      </c>
      <c r="M25" s="25">
        <f>일위대가!N193</f>
        <v>0</v>
      </c>
      <c r="N25" s="25">
        <f t="shared" si="2"/>
        <v>0</v>
      </c>
      <c r="O25" s="25">
        <f t="shared" si="3"/>
        <v>23349</v>
      </c>
      <c r="P25" s="25">
        <f t="shared" si="4"/>
        <v>23349</v>
      </c>
      <c r="Q25" s="12"/>
    </row>
    <row r="26" spans="1:17" s="2" customFormat="1" ht="23.1" customHeight="1">
      <c r="A26" s="13" t="s">
        <v>1029</v>
      </c>
      <c r="B26" s="13" t="s">
        <v>1030</v>
      </c>
      <c r="C26" s="3" t="s">
        <v>1031</v>
      </c>
      <c r="D26" s="12" t="s">
        <v>153</v>
      </c>
      <c r="E26" s="12" t="s">
        <v>158</v>
      </c>
      <c r="F26" s="19" t="s">
        <v>132</v>
      </c>
      <c r="G26" s="6"/>
      <c r="H26" s="25">
        <f>일위대가!I201</f>
        <v>1037</v>
      </c>
      <c r="I26" s="25">
        <f t="shared" si="0"/>
        <v>1037</v>
      </c>
      <c r="J26" s="25"/>
      <c r="K26" s="25">
        <f>일위대가!L201</f>
        <v>14269</v>
      </c>
      <c r="L26" s="25">
        <f t="shared" si="1"/>
        <v>14269</v>
      </c>
      <c r="M26" s="25">
        <f>일위대가!N201</f>
        <v>0</v>
      </c>
      <c r="N26" s="25">
        <f t="shared" si="2"/>
        <v>0</v>
      </c>
      <c r="O26" s="25">
        <f t="shared" si="3"/>
        <v>15306</v>
      </c>
      <c r="P26" s="25">
        <f t="shared" si="4"/>
        <v>15306</v>
      </c>
      <c r="Q26" s="12"/>
    </row>
    <row r="27" spans="1:17" s="2" customFormat="1" ht="23.1" customHeight="1">
      <c r="A27" s="13" t="s">
        <v>1032</v>
      </c>
      <c r="B27" s="13" t="s">
        <v>1033</v>
      </c>
      <c r="C27" s="3" t="s">
        <v>1034</v>
      </c>
      <c r="D27" s="12" t="s">
        <v>153</v>
      </c>
      <c r="E27" s="12" t="s">
        <v>160</v>
      </c>
      <c r="F27" s="19" t="s">
        <v>132</v>
      </c>
      <c r="G27" s="6"/>
      <c r="H27" s="25">
        <f>일위대가!I209</f>
        <v>3256</v>
      </c>
      <c r="I27" s="25">
        <f t="shared" si="0"/>
        <v>3256</v>
      </c>
      <c r="J27" s="25"/>
      <c r="K27" s="25">
        <f>일위대가!L209</f>
        <v>23349</v>
      </c>
      <c r="L27" s="25">
        <f t="shared" si="1"/>
        <v>23349</v>
      </c>
      <c r="M27" s="25">
        <f>일위대가!N209</f>
        <v>0</v>
      </c>
      <c r="N27" s="25">
        <f t="shared" si="2"/>
        <v>0</v>
      </c>
      <c r="O27" s="25">
        <f t="shared" si="3"/>
        <v>26605</v>
      </c>
      <c r="P27" s="25">
        <f t="shared" si="4"/>
        <v>26605</v>
      </c>
      <c r="Q27" s="12"/>
    </row>
    <row r="28" spans="1:17" s="2" customFormat="1" ht="23.1" customHeight="1">
      <c r="A28" s="13" t="s">
        <v>1035</v>
      </c>
      <c r="B28" s="13" t="s">
        <v>1036</v>
      </c>
      <c r="C28" s="3" t="s">
        <v>1037</v>
      </c>
      <c r="D28" s="12" t="s">
        <v>426</v>
      </c>
      <c r="E28" s="12" t="s">
        <v>427</v>
      </c>
      <c r="F28" s="19" t="s">
        <v>132</v>
      </c>
      <c r="G28" s="6"/>
      <c r="H28" s="25">
        <f>일위대가!I217</f>
        <v>2765</v>
      </c>
      <c r="I28" s="25">
        <f t="shared" si="0"/>
        <v>2765</v>
      </c>
      <c r="J28" s="25"/>
      <c r="K28" s="25">
        <f>일위대가!L217</f>
        <v>13512</v>
      </c>
      <c r="L28" s="25">
        <f t="shared" si="1"/>
        <v>13512</v>
      </c>
      <c r="M28" s="25">
        <f>일위대가!N217</f>
        <v>0</v>
      </c>
      <c r="N28" s="25">
        <f t="shared" si="2"/>
        <v>0</v>
      </c>
      <c r="O28" s="25">
        <f t="shared" si="3"/>
        <v>16277</v>
      </c>
      <c r="P28" s="25">
        <f t="shared" si="4"/>
        <v>16277</v>
      </c>
      <c r="Q28" s="12"/>
    </row>
    <row r="29" spans="1:17" s="2" customFormat="1" ht="23.1" customHeight="1">
      <c r="A29" s="13" t="s">
        <v>1038</v>
      </c>
      <c r="B29" s="13" t="s">
        <v>1039</v>
      </c>
      <c r="C29" s="3" t="s">
        <v>1040</v>
      </c>
      <c r="D29" s="12" t="s">
        <v>426</v>
      </c>
      <c r="E29" s="12" t="s">
        <v>429</v>
      </c>
      <c r="F29" s="19" t="s">
        <v>132</v>
      </c>
      <c r="G29" s="6"/>
      <c r="H29" s="25">
        <f>일위대가!I225</f>
        <v>3677</v>
      </c>
      <c r="I29" s="25">
        <f t="shared" si="0"/>
        <v>3677</v>
      </c>
      <c r="J29" s="25"/>
      <c r="K29" s="25">
        <f>일위대가!L225</f>
        <v>16215</v>
      </c>
      <c r="L29" s="25">
        <f t="shared" si="1"/>
        <v>16215</v>
      </c>
      <c r="M29" s="25">
        <f>일위대가!N225</f>
        <v>0</v>
      </c>
      <c r="N29" s="25">
        <f t="shared" si="2"/>
        <v>0</v>
      </c>
      <c r="O29" s="25">
        <f t="shared" si="3"/>
        <v>19892</v>
      </c>
      <c r="P29" s="25">
        <f t="shared" si="4"/>
        <v>19892</v>
      </c>
      <c r="Q29" s="12"/>
    </row>
    <row r="30" spans="1:17" s="2" customFormat="1" ht="23.1" customHeight="1">
      <c r="A30" s="13" t="s">
        <v>1041</v>
      </c>
      <c r="B30" s="13" t="s">
        <v>1042</v>
      </c>
      <c r="C30" s="3" t="s">
        <v>1043</v>
      </c>
      <c r="D30" s="12" t="s">
        <v>426</v>
      </c>
      <c r="E30" s="12" t="s">
        <v>431</v>
      </c>
      <c r="F30" s="19" t="s">
        <v>132</v>
      </c>
      <c r="G30" s="6"/>
      <c r="H30" s="25">
        <f>일위대가!I233</f>
        <v>5005</v>
      </c>
      <c r="I30" s="25">
        <f t="shared" si="0"/>
        <v>5005</v>
      </c>
      <c r="J30" s="25"/>
      <c r="K30" s="25">
        <f>일위대가!L233</f>
        <v>21620</v>
      </c>
      <c r="L30" s="25">
        <f t="shared" si="1"/>
        <v>21620</v>
      </c>
      <c r="M30" s="25">
        <f>일위대가!N233</f>
        <v>0</v>
      </c>
      <c r="N30" s="25">
        <f t="shared" si="2"/>
        <v>0</v>
      </c>
      <c r="O30" s="25">
        <f t="shared" si="3"/>
        <v>26625</v>
      </c>
      <c r="P30" s="25">
        <f t="shared" si="4"/>
        <v>26625</v>
      </c>
      <c r="Q30" s="12"/>
    </row>
    <row r="31" spans="1:17" s="2" customFormat="1" ht="23.1" customHeight="1">
      <c r="A31" s="13" t="s">
        <v>1044</v>
      </c>
      <c r="B31" s="13" t="s">
        <v>1045</v>
      </c>
      <c r="C31" s="3" t="s">
        <v>1046</v>
      </c>
      <c r="D31" s="12" t="s">
        <v>426</v>
      </c>
      <c r="E31" s="12" t="s">
        <v>433</v>
      </c>
      <c r="F31" s="19" t="s">
        <v>132</v>
      </c>
      <c r="G31" s="6"/>
      <c r="H31" s="25">
        <f>일위대가!I241</f>
        <v>8200</v>
      </c>
      <c r="I31" s="25">
        <f t="shared" si="0"/>
        <v>8200</v>
      </c>
      <c r="J31" s="25"/>
      <c r="K31" s="25">
        <f>일위대가!L241</f>
        <v>35132</v>
      </c>
      <c r="L31" s="25">
        <f t="shared" si="1"/>
        <v>35132</v>
      </c>
      <c r="M31" s="25">
        <f>일위대가!N241</f>
        <v>0</v>
      </c>
      <c r="N31" s="25">
        <f t="shared" si="2"/>
        <v>0</v>
      </c>
      <c r="O31" s="25">
        <f t="shared" si="3"/>
        <v>43332</v>
      </c>
      <c r="P31" s="25">
        <f t="shared" si="4"/>
        <v>43332</v>
      </c>
      <c r="Q31" s="12"/>
    </row>
    <row r="32" spans="1:17" s="2" customFormat="1" ht="23.1" customHeight="1">
      <c r="A32" s="13" t="s">
        <v>1047</v>
      </c>
      <c r="B32" s="13" t="s">
        <v>1048</v>
      </c>
      <c r="C32" s="3" t="s">
        <v>1049</v>
      </c>
      <c r="D32" s="12" t="s">
        <v>426</v>
      </c>
      <c r="E32" s="12" t="s">
        <v>435</v>
      </c>
      <c r="F32" s="19" t="s">
        <v>132</v>
      </c>
      <c r="G32" s="6"/>
      <c r="H32" s="25">
        <f>일위대가!I249</f>
        <v>15179</v>
      </c>
      <c r="I32" s="25">
        <f t="shared" si="0"/>
        <v>15179</v>
      </c>
      <c r="J32" s="25"/>
      <c r="K32" s="25">
        <f>일위대가!L249</f>
        <v>75670</v>
      </c>
      <c r="L32" s="25">
        <f t="shared" si="1"/>
        <v>75670</v>
      </c>
      <c r="M32" s="25">
        <f>일위대가!N249</f>
        <v>0</v>
      </c>
      <c r="N32" s="25">
        <f t="shared" si="2"/>
        <v>0</v>
      </c>
      <c r="O32" s="25">
        <f t="shared" si="3"/>
        <v>90849</v>
      </c>
      <c r="P32" s="25">
        <f t="shared" si="4"/>
        <v>90849</v>
      </c>
      <c r="Q32" s="12"/>
    </row>
    <row r="33" spans="1:17" s="2" customFormat="1" ht="23.1" customHeight="1">
      <c r="A33" s="13" t="s">
        <v>1050</v>
      </c>
      <c r="B33" s="13" t="s">
        <v>1051</v>
      </c>
      <c r="C33" s="3" t="s">
        <v>1052</v>
      </c>
      <c r="D33" s="12" t="s">
        <v>164</v>
      </c>
      <c r="E33" s="12" t="s">
        <v>165</v>
      </c>
      <c r="F33" s="19" t="s">
        <v>166</v>
      </c>
      <c r="G33" s="6"/>
      <c r="H33" s="25">
        <f>일위대가!I256</f>
        <v>13558</v>
      </c>
      <c r="I33" s="25">
        <f t="shared" si="0"/>
        <v>13558</v>
      </c>
      <c r="J33" s="25"/>
      <c r="K33" s="25">
        <f>일위대가!L256</f>
        <v>26964</v>
      </c>
      <c r="L33" s="25">
        <f t="shared" si="1"/>
        <v>26964</v>
      </c>
      <c r="M33" s="25">
        <f>일위대가!N256</f>
        <v>0</v>
      </c>
      <c r="N33" s="25">
        <f t="shared" si="2"/>
        <v>0</v>
      </c>
      <c r="O33" s="25">
        <f t="shared" si="3"/>
        <v>40522</v>
      </c>
      <c r="P33" s="25">
        <f t="shared" si="4"/>
        <v>40522</v>
      </c>
      <c r="Q33" s="12"/>
    </row>
    <row r="34" spans="1:17" s="2" customFormat="1" ht="23.1" customHeight="1">
      <c r="A34" s="13" t="s">
        <v>1053</v>
      </c>
      <c r="B34" s="13" t="s">
        <v>1054</v>
      </c>
      <c r="C34" s="3" t="s">
        <v>1055</v>
      </c>
      <c r="D34" s="12" t="s">
        <v>164</v>
      </c>
      <c r="E34" s="12" t="s">
        <v>169</v>
      </c>
      <c r="F34" s="19" t="s">
        <v>166</v>
      </c>
      <c r="G34" s="6"/>
      <c r="H34" s="25">
        <f>일위대가!I263</f>
        <v>15658</v>
      </c>
      <c r="I34" s="25">
        <f t="shared" si="0"/>
        <v>15658</v>
      </c>
      <c r="J34" s="25"/>
      <c r="K34" s="25">
        <f>일위대가!L263</f>
        <v>26964</v>
      </c>
      <c r="L34" s="25">
        <f t="shared" si="1"/>
        <v>26964</v>
      </c>
      <c r="M34" s="25">
        <f>일위대가!N263</f>
        <v>0</v>
      </c>
      <c r="N34" s="25">
        <f t="shared" si="2"/>
        <v>0</v>
      </c>
      <c r="O34" s="25">
        <f t="shared" si="3"/>
        <v>42622</v>
      </c>
      <c r="P34" s="25">
        <f t="shared" si="4"/>
        <v>42622</v>
      </c>
      <c r="Q34" s="12"/>
    </row>
    <row r="35" spans="1:17" s="2" customFormat="1" ht="23.1" customHeight="1">
      <c r="A35" s="13" t="s">
        <v>1056</v>
      </c>
      <c r="B35" s="13" t="s">
        <v>1057</v>
      </c>
      <c r="C35" s="3" t="s">
        <v>1058</v>
      </c>
      <c r="D35" s="12" t="s">
        <v>164</v>
      </c>
      <c r="E35" s="12" t="s">
        <v>171</v>
      </c>
      <c r="F35" s="19" t="s">
        <v>166</v>
      </c>
      <c r="G35" s="6"/>
      <c r="H35" s="25">
        <f>일위대가!I270</f>
        <v>34682</v>
      </c>
      <c r="I35" s="25">
        <f t="shared" si="0"/>
        <v>34682</v>
      </c>
      <c r="J35" s="25"/>
      <c r="K35" s="25">
        <f>일위대가!L270</f>
        <v>31092</v>
      </c>
      <c r="L35" s="25">
        <f t="shared" si="1"/>
        <v>31092</v>
      </c>
      <c r="M35" s="25">
        <f>일위대가!N270</f>
        <v>0</v>
      </c>
      <c r="N35" s="25">
        <f t="shared" si="2"/>
        <v>0</v>
      </c>
      <c r="O35" s="25">
        <f t="shared" si="3"/>
        <v>65774</v>
      </c>
      <c r="P35" s="25">
        <f t="shared" si="4"/>
        <v>65774</v>
      </c>
      <c r="Q35" s="12"/>
    </row>
    <row r="36" spans="1:17" s="2" customFormat="1" ht="23.1" customHeight="1">
      <c r="A36" s="13" t="s">
        <v>1059</v>
      </c>
      <c r="B36" s="13" t="s">
        <v>1060</v>
      </c>
      <c r="C36" s="3" t="s">
        <v>1061</v>
      </c>
      <c r="D36" s="12" t="s">
        <v>1062</v>
      </c>
      <c r="E36" s="12" t="s">
        <v>1063</v>
      </c>
      <c r="F36" s="19" t="s">
        <v>405</v>
      </c>
      <c r="G36" s="6"/>
      <c r="H36" s="25">
        <f>일위대가!I276</f>
        <v>233</v>
      </c>
      <c r="I36" s="25">
        <f t="shared" ref="I36:I67" si="5">H36</f>
        <v>233</v>
      </c>
      <c r="J36" s="25"/>
      <c r="K36" s="25">
        <f>일위대가!L276</f>
        <v>4864</v>
      </c>
      <c r="L36" s="25">
        <f t="shared" ref="L36:L67" si="6">K36</f>
        <v>4864</v>
      </c>
      <c r="M36" s="25">
        <f>일위대가!N276</f>
        <v>0</v>
      </c>
      <c r="N36" s="25">
        <f t="shared" ref="N36:N67" si="7">M36</f>
        <v>0</v>
      </c>
      <c r="O36" s="25">
        <f t="shared" ref="O36:O67" si="8">IF((H36+K36+M36)=0, "", (H36+K36+M36))</f>
        <v>5097</v>
      </c>
      <c r="P36" s="25">
        <f t="shared" ref="P36:P67" si="9">SUM(I36,L36,N36)</f>
        <v>5097</v>
      </c>
      <c r="Q36" s="12"/>
    </row>
    <row r="37" spans="1:17" s="2" customFormat="1" ht="23.1" customHeight="1">
      <c r="A37" s="13" t="s">
        <v>1064</v>
      </c>
      <c r="B37" s="13" t="s">
        <v>1065</v>
      </c>
      <c r="C37" s="3" t="s">
        <v>1066</v>
      </c>
      <c r="D37" s="12" t="s">
        <v>1062</v>
      </c>
      <c r="E37" s="12" t="s">
        <v>1067</v>
      </c>
      <c r="F37" s="19" t="s">
        <v>405</v>
      </c>
      <c r="G37" s="6"/>
      <c r="H37" s="25">
        <f>일위대가!I282</f>
        <v>238</v>
      </c>
      <c r="I37" s="25">
        <f t="shared" si="5"/>
        <v>238</v>
      </c>
      <c r="J37" s="25"/>
      <c r="K37" s="25">
        <f>일위대가!L282</f>
        <v>4864</v>
      </c>
      <c r="L37" s="25">
        <f t="shared" si="6"/>
        <v>4864</v>
      </c>
      <c r="M37" s="25">
        <f>일위대가!N282</f>
        <v>0</v>
      </c>
      <c r="N37" s="25">
        <f t="shared" si="7"/>
        <v>0</v>
      </c>
      <c r="O37" s="25">
        <f t="shared" si="8"/>
        <v>5102</v>
      </c>
      <c r="P37" s="25">
        <f t="shared" si="9"/>
        <v>5102</v>
      </c>
      <c r="Q37" s="12"/>
    </row>
    <row r="38" spans="1:17" s="2" customFormat="1" ht="23.1" customHeight="1">
      <c r="A38" s="13" t="s">
        <v>1068</v>
      </c>
      <c r="B38" s="13" t="s">
        <v>1069</v>
      </c>
      <c r="C38" s="3" t="s">
        <v>1070</v>
      </c>
      <c r="D38" s="12" t="s">
        <v>1062</v>
      </c>
      <c r="E38" s="12" t="s">
        <v>1071</v>
      </c>
      <c r="F38" s="19" t="s">
        <v>405</v>
      </c>
      <c r="G38" s="6"/>
      <c r="H38" s="25">
        <f>일위대가!I288</f>
        <v>269</v>
      </c>
      <c r="I38" s="25">
        <f t="shared" si="5"/>
        <v>269</v>
      </c>
      <c r="J38" s="25"/>
      <c r="K38" s="25">
        <f>일위대가!L288</f>
        <v>4864</v>
      </c>
      <c r="L38" s="25">
        <f t="shared" si="6"/>
        <v>4864</v>
      </c>
      <c r="M38" s="25">
        <f>일위대가!N288</f>
        <v>0</v>
      </c>
      <c r="N38" s="25">
        <f t="shared" si="7"/>
        <v>0</v>
      </c>
      <c r="O38" s="25">
        <f t="shared" si="8"/>
        <v>5133</v>
      </c>
      <c r="P38" s="25">
        <f t="shared" si="9"/>
        <v>5133</v>
      </c>
      <c r="Q38" s="12"/>
    </row>
    <row r="39" spans="1:17" s="2" customFormat="1" ht="23.1" customHeight="1">
      <c r="A39" s="13" t="s">
        <v>1072</v>
      </c>
      <c r="B39" s="13" t="s">
        <v>1073</v>
      </c>
      <c r="C39" s="3" t="s">
        <v>1074</v>
      </c>
      <c r="D39" s="12" t="s">
        <v>1062</v>
      </c>
      <c r="E39" s="12" t="s">
        <v>1075</v>
      </c>
      <c r="F39" s="19" t="s">
        <v>405</v>
      </c>
      <c r="G39" s="6"/>
      <c r="H39" s="25">
        <f>일위대가!I294</f>
        <v>320</v>
      </c>
      <c r="I39" s="25">
        <f t="shared" si="5"/>
        <v>320</v>
      </c>
      <c r="J39" s="25"/>
      <c r="K39" s="25">
        <f>일위대가!L294</f>
        <v>4864</v>
      </c>
      <c r="L39" s="25">
        <f t="shared" si="6"/>
        <v>4864</v>
      </c>
      <c r="M39" s="25">
        <f>일위대가!N294</f>
        <v>0</v>
      </c>
      <c r="N39" s="25">
        <f t="shared" si="7"/>
        <v>0</v>
      </c>
      <c r="O39" s="25">
        <f t="shared" si="8"/>
        <v>5184</v>
      </c>
      <c r="P39" s="25">
        <f t="shared" si="9"/>
        <v>5184</v>
      </c>
      <c r="Q39" s="12" t="s">
        <v>36</v>
      </c>
    </row>
    <row r="40" spans="1:17" s="2" customFormat="1" ht="23.1" customHeight="1">
      <c r="A40" s="13" t="s">
        <v>1076</v>
      </c>
      <c r="B40" s="13" t="s">
        <v>1077</v>
      </c>
      <c r="C40" s="3" t="s">
        <v>1078</v>
      </c>
      <c r="D40" s="12" t="s">
        <v>1062</v>
      </c>
      <c r="E40" s="12" t="s">
        <v>1079</v>
      </c>
      <c r="F40" s="19" t="s">
        <v>405</v>
      </c>
      <c r="G40" s="6"/>
      <c r="H40" s="25">
        <f>일위대가!I300</f>
        <v>732</v>
      </c>
      <c r="I40" s="25">
        <f t="shared" si="5"/>
        <v>732</v>
      </c>
      <c r="J40" s="25"/>
      <c r="K40" s="25">
        <f>일위대가!L300</f>
        <v>4864</v>
      </c>
      <c r="L40" s="25">
        <f t="shared" si="6"/>
        <v>4864</v>
      </c>
      <c r="M40" s="25">
        <f>일위대가!N300</f>
        <v>0</v>
      </c>
      <c r="N40" s="25">
        <f t="shared" si="7"/>
        <v>0</v>
      </c>
      <c r="O40" s="25">
        <f t="shared" si="8"/>
        <v>5596</v>
      </c>
      <c r="P40" s="25">
        <f t="shared" si="9"/>
        <v>5596</v>
      </c>
      <c r="Q40" s="12" t="s">
        <v>2</v>
      </c>
    </row>
    <row r="41" spans="1:17" s="2" customFormat="1" ht="23.1" customHeight="1">
      <c r="A41" s="13" t="s">
        <v>1080</v>
      </c>
      <c r="B41" s="13" t="s">
        <v>1081</v>
      </c>
      <c r="C41" s="3" t="s">
        <v>1082</v>
      </c>
      <c r="D41" s="12" t="s">
        <v>1083</v>
      </c>
      <c r="E41" s="12" t="s">
        <v>1084</v>
      </c>
      <c r="F41" s="19" t="s">
        <v>405</v>
      </c>
      <c r="G41" s="6"/>
      <c r="H41" s="25">
        <f>일위대가!I310</f>
        <v>1946</v>
      </c>
      <c r="I41" s="25">
        <f t="shared" si="5"/>
        <v>1946</v>
      </c>
      <c r="J41" s="25"/>
      <c r="K41" s="25">
        <f>일위대가!L310</f>
        <v>14593</v>
      </c>
      <c r="L41" s="25">
        <f t="shared" si="6"/>
        <v>14593</v>
      </c>
      <c r="M41" s="25">
        <f>일위대가!N310</f>
        <v>0</v>
      </c>
      <c r="N41" s="25">
        <f t="shared" si="7"/>
        <v>0</v>
      </c>
      <c r="O41" s="25">
        <f t="shared" si="8"/>
        <v>16539</v>
      </c>
      <c r="P41" s="25">
        <f t="shared" si="9"/>
        <v>16539</v>
      </c>
      <c r="Q41" s="12"/>
    </row>
    <row r="42" spans="1:17" s="2" customFormat="1" ht="23.1" customHeight="1">
      <c r="A42" s="13" t="s">
        <v>1085</v>
      </c>
      <c r="B42" s="13" t="s">
        <v>1086</v>
      </c>
      <c r="C42" s="3" t="s">
        <v>1087</v>
      </c>
      <c r="D42" s="12" t="s">
        <v>1083</v>
      </c>
      <c r="E42" s="12" t="s">
        <v>1088</v>
      </c>
      <c r="F42" s="19" t="s">
        <v>405</v>
      </c>
      <c r="G42" s="6"/>
      <c r="H42" s="25">
        <f>일위대가!I320</f>
        <v>1952</v>
      </c>
      <c r="I42" s="25">
        <f t="shared" si="5"/>
        <v>1952</v>
      </c>
      <c r="J42" s="25"/>
      <c r="K42" s="25">
        <f>일위대가!L320</f>
        <v>14593</v>
      </c>
      <c r="L42" s="25">
        <f t="shared" si="6"/>
        <v>14593</v>
      </c>
      <c r="M42" s="25">
        <f>일위대가!N320</f>
        <v>0</v>
      </c>
      <c r="N42" s="25">
        <f t="shared" si="7"/>
        <v>0</v>
      </c>
      <c r="O42" s="25">
        <f t="shared" si="8"/>
        <v>16545</v>
      </c>
      <c r="P42" s="25">
        <f t="shared" si="9"/>
        <v>16545</v>
      </c>
      <c r="Q42" s="12"/>
    </row>
    <row r="43" spans="1:17" s="2" customFormat="1" ht="23.1" customHeight="1">
      <c r="A43" s="13" t="s">
        <v>1089</v>
      </c>
      <c r="B43" s="13" t="s">
        <v>1090</v>
      </c>
      <c r="C43" s="3" t="s">
        <v>1091</v>
      </c>
      <c r="D43" s="12" t="s">
        <v>1083</v>
      </c>
      <c r="E43" s="12" t="s">
        <v>1092</v>
      </c>
      <c r="F43" s="19" t="s">
        <v>405</v>
      </c>
      <c r="G43" s="6"/>
      <c r="H43" s="25">
        <f>일위대가!I330</f>
        <v>1975</v>
      </c>
      <c r="I43" s="25">
        <f t="shared" si="5"/>
        <v>1975</v>
      </c>
      <c r="J43" s="25"/>
      <c r="K43" s="25">
        <f>일위대가!L330</f>
        <v>14593</v>
      </c>
      <c r="L43" s="25">
        <f t="shared" si="6"/>
        <v>14593</v>
      </c>
      <c r="M43" s="25">
        <f>일위대가!N330</f>
        <v>0</v>
      </c>
      <c r="N43" s="25">
        <f t="shared" si="7"/>
        <v>0</v>
      </c>
      <c r="O43" s="25">
        <f t="shared" si="8"/>
        <v>16568</v>
      </c>
      <c r="P43" s="25">
        <f t="shared" si="9"/>
        <v>16568</v>
      </c>
      <c r="Q43" s="12"/>
    </row>
    <row r="44" spans="1:17" s="2" customFormat="1" ht="23.1" customHeight="1">
      <c r="A44" s="13" t="s">
        <v>1093</v>
      </c>
      <c r="B44" s="13" t="s">
        <v>1094</v>
      </c>
      <c r="C44" s="3" t="s">
        <v>1095</v>
      </c>
      <c r="D44" s="12" t="s">
        <v>1083</v>
      </c>
      <c r="E44" s="12" t="s">
        <v>1096</v>
      </c>
      <c r="F44" s="19" t="s">
        <v>405</v>
      </c>
      <c r="G44" s="6"/>
      <c r="H44" s="25">
        <f>일위대가!I340</f>
        <v>2027</v>
      </c>
      <c r="I44" s="25">
        <f t="shared" si="5"/>
        <v>2027</v>
      </c>
      <c r="J44" s="25"/>
      <c r="K44" s="25">
        <f>일위대가!L340</f>
        <v>14593</v>
      </c>
      <c r="L44" s="25">
        <f t="shared" si="6"/>
        <v>14593</v>
      </c>
      <c r="M44" s="25">
        <f>일위대가!N340</f>
        <v>0</v>
      </c>
      <c r="N44" s="25">
        <f t="shared" si="7"/>
        <v>0</v>
      </c>
      <c r="O44" s="25">
        <f t="shared" si="8"/>
        <v>16620</v>
      </c>
      <c r="P44" s="25">
        <f t="shared" si="9"/>
        <v>16620</v>
      </c>
      <c r="Q44" s="12"/>
    </row>
    <row r="45" spans="1:17" s="2" customFormat="1" ht="23.1" customHeight="1">
      <c r="A45" s="13" t="s">
        <v>1097</v>
      </c>
      <c r="B45" s="13" t="s">
        <v>1098</v>
      </c>
      <c r="C45" s="3" t="s">
        <v>1099</v>
      </c>
      <c r="D45" s="12" t="s">
        <v>173</v>
      </c>
      <c r="E45" s="12" t="s">
        <v>174</v>
      </c>
      <c r="F45" s="19" t="s">
        <v>155</v>
      </c>
      <c r="G45" s="6"/>
      <c r="H45" s="25">
        <f>일위대가!I346</f>
        <v>1589</v>
      </c>
      <c r="I45" s="25">
        <f t="shared" si="5"/>
        <v>1589</v>
      </c>
      <c r="J45" s="25"/>
      <c r="K45" s="25">
        <f>일위대가!L346</f>
        <v>32430</v>
      </c>
      <c r="L45" s="25">
        <f t="shared" si="6"/>
        <v>32430</v>
      </c>
      <c r="M45" s="25">
        <f>일위대가!N346</f>
        <v>0</v>
      </c>
      <c r="N45" s="25">
        <f t="shared" si="7"/>
        <v>0</v>
      </c>
      <c r="O45" s="25">
        <f t="shared" si="8"/>
        <v>34019</v>
      </c>
      <c r="P45" s="25">
        <f t="shared" si="9"/>
        <v>34019</v>
      </c>
      <c r="Q45" s="12"/>
    </row>
    <row r="46" spans="1:17" s="2" customFormat="1" ht="23.1" customHeight="1">
      <c r="A46" s="13" t="s">
        <v>1100</v>
      </c>
      <c r="B46" s="13" t="s">
        <v>1101</v>
      </c>
      <c r="C46" s="3" t="s">
        <v>1102</v>
      </c>
      <c r="D46" s="12" t="s">
        <v>173</v>
      </c>
      <c r="E46" s="12" t="s">
        <v>179</v>
      </c>
      <c r="F46" s="19" t="s">
        <v>155</v>
      </c>
      <c r="G46" s="6"/>
      <c r="H46" s="25">
        <f>일위대가!I352</f>
        <v>1892</v>
      </c>
      <c r="I46" s="25">
        <f t="shared" si="5"/>
        <v>1892</v>
      </c>
      <c r="J46" s="25"/>
      <c r="K46" s="25">
        <f>일위대가!L352</f>
        <v>32430</v>
      </c>
      <c r="L46" s="25">
        <f t="shared" si="6"/>
        <v>32430</v>
      </c>
      <c r="M46" s="25">
        <f>일위대가!N352</f>
        <v>0</v>
      </c>
      <c r="N46" s="25">
        <f t="shared" si="7"/>
        <v>0</v>
      </c>
      <c r="O46" s="25">
        <f t="shared" si="8"/>
        <v>34322</v>
      </c>
      <c r="P46" s="25">
        <f t="shared" si="9"/>
        <v>34322</v>
      </c>
      <c r="Q46" s="12"/>
    </row>
    <row r="47" spans="1:17" s="2" customFormat="1" ht="23.1" customHeight="1">
      <c r="A47" s="13" t="s">
        <v>1103</v>
      </c>
      <c r="B47" s="13" t="s">
        <v>1104</v>
      </c>
      <c r="C47" s="3" t="s">
        <v>1105</v>
      </c>
      <c r="D47" s="12" t="s">
        <v>181</v>
      </c>
      <c r="E47" s="12" t="s">
        <v>182</v>
      </c>
      <c r="F47" s="19" t="s">
        <v>155</v>
      </c>
      <c r="G47" s="6"/>
      <c r="H47" s="25">
        <f>일위대가!I358</f>
        <v>2204</v>
      </c>
      <c r="I47" s="25">
        <f t="shared" si="5"/>
        <v>2204</v>
      </c>
      <c r="J47" s="25"/>
      <c r="K47" s="25">
        <f>일위대가!L358</f>
        <v>54050</v>
      </c>
      <c r="L47" s="25">
        <f t="shared" si="6"/>
        <v>54050</v>
      </c>
      <c r="M47" s="25">
        <f>일위대가!N358</f>
        <v>0</v>
      </c>
      <c r="N47" s="25">
        <f t="shared" si="7"/>
        <v>0</v>
      </c>
      <c r="O47" s="25">
        <f t="shared" si="8"/>
        <v>56254</v>
      </c>
      <c r="P47" s="25">
        <f t="shared" si="9"/>
        <v>56254</v>
      </c>
      <c r="Q47" s="12"/>
    </row>
    <row r="48" spans="1:17" s="2" customFormat="1" ht="23.1" customHeight="1">
      <c r="A48" s="13" t="s">
        <v>1106</v>
      </c>
      <c r="B48" s="13" t="s">
        <v>1107</v>
      </c>
      <c r="C48" s="3" t="s">
        <v>1108</v>
      </c>
      <c r="D48" s="12" t="s">
        <v>181</v>
      </c>
      <c r="E48" s="12" t="s">
        <v>184</v>
      </c>
      <c r="F48" s="19" t="s">
        <v>155</v>
      </c>
      <c r="G48" s="6"/>
      <c r="H48" s="25">
        <f>일위대가!I364</f>
        <v>2432</v>
      </c>
      <c r="I48" s="25">
        <f t="shared" si="5"/>
        <v>2432</v>
      </c>
      <c r="J48" s="25"/>
      <c r="K48" s="25">
        <f>일위대가!L364</f>
        <v>54050</v>
      </c>
      <c r="L48" s="25">
        <f t="shared" si="6"/>
        <v>54050</v>
      </c>
      <c r="M48" s="25">
        <f>일위대가!N364</f>
        <v>0</v>
      </c>
      <c r="N48" s="25">
        <f t="shared" si="7"/>
        <v>0</v>
      </c>
      <c r="O48" s="25">
        <f t="shared" si="8"/>
        <v>56482</v>
      </c>
      <c r="P48" s="25">
        <f t="shared" si="9"/>
        <v>56482</v>
      </c>
      <c r="Q48" s="12"/>
    </row>
    <row r="49" spans="1:33" s="2" customFormat="1" ht="23.1" customHeight="1">
      <c r="A49" s="13" t="s">
        <v>1109</v>
      </c>
      <c r="B49" s="13" t="s">
        <v>1110</v>
      </c>
      <c r="C49" s="3" t="s">
        <v>1111</v>
      </c>
      <c r="D49" s="12" t="s">
        <v>193</v>
      </c>
      <c r="E49" s="12" t="s">
        <v>194</v>
      </c>
      <c r="F49" s="19" t="s">
        <v>155</v>
      </c>
      <c r="G49" s="6"/>
      <c r="H49" s="25">
        <f>일위대가!I370</f>
        <v>2608</v>
      </c>
      <c r="I49" s="25">
        <f t="shared" si="5"/>
        <v>2608</v>
      </c>
      <c r="J49" s="25"/>
      <c r="K49" s="25">
        <f>일위대가!L370</f>
        <v>10810</v>
      </c>
      <c r="L49" s="25">
        <f t="shared" si="6"/>
        <v>10810</v>
      </c>
      <c r="M49" s="25">
        <f>일위대가!N370</f>
        <v>0</v>
      </c>
      <c r="N49" s="25">
        <f t="shared" si="7"/>
        <v>0</v>
      </c>
      <c r="O49" s="25">
        <f t="shared" si="8"/>
        <v>13418</v>
      </c>
      <c r="P49" s="25">
        <f t="shared" si="9"/>
        <v>13418</v>
      </c>
      <c r="Q49" s="12"/>
    </row>
    <row r="50" spans="1:33" s="2" customFormat="1" ht="23.1" customHeight="1">
      <c r="A50" s="13" t="s">
        <v>1112</v>
      </c>
      <c r="B50" s="13" t="s">
        <v>1113</v>
      </c>
      <c r="C50" s="3" t="s">
        <v>1114</v>
      </c>
      <c r="D50" s="12" t="s">
        <v>196</v>
      </c>
      <c r="E50" s="12" t="s">
        <v>197</v>
      </c>
      <c r="F50" s="19" t="s">
        <v>155</v>
      </c>
      <c r="G50" s="6"/>
      <c r="H50" s="25">
        <f>일위대가!I376</f>
        <v>4112</v>
      </c>
      <c r="I50" s="25">
        <f t="shared" si="5"/>
        <v>4112</v>
      </c>
      <c r="J50" s="25"/>
      <c r="K50" s="25">
        <f>일위대가!L376</f>
        <v>45942</v>
      </c>
      <c r="L50" s="25">
        <f t="shared" si="6"/>
        <v>45942</v>
      </c>
      <c r="M50" s="25">
        <f>일위대가!N376</f>
        <v>0</v>
      </c>
      <c r="N50" s="25">
        <f t="shared" si="7"/>
        <v>0</v>
      </c>
      <c r="O50" s="25">
        <f t="shared" si="8"/>
        <v>50054</v>
      </c>
      <c r="P50" s="25">
        <f t="shared" si="9"/>
        <v>50054</v>
      </c>
      <c r="Q50" s="12"/>
    </row>
    <row r="51" spans="1:33" s="2" customFormat="1" ht="23.1" customHeight="1">
      <c r="A51" s="13" t="s">
        <v>1115</v>
      </c>
      <c r="B51" s="13" t="s">
        <v>1116</v>
      </c>
      <c r="C51" s="3" t="s">
        <v>1117</v>
      </c>
      <c r="D51" s="12" t="s">
        <v>196</v>
      </c>
      <c r="E51" s="12" t="s">
        <v>199</v>
      </c>
      <c r="F51" s="19" t="s">
        <v>155</v>
      </c>
      <c r="G51" s="6"/>
      <c r="H51" s="25">
        <f>일위대가!I382</f>
        <v>7313</v>
      </c>
      <c r="I51" s="25">
        <f t="shared" si="5"/>
        <v>7313</v>
      </c>
      <c r="J51" s="25"/>
      <c r="K51" s="25">
        <f>일위대가!L382</f>
        <v>148638</v>
      </c>
      <c r="L51" s="25">
        <f t="shared" si="6"/>
        <v>148638</v>
      </c>
      <c r="M51" s="25">
        <f>일위대가!N382</f>
        <v>0</v>
      </c>
      <c r="N51" s="25">
        <f t="shared" si="7"/>
        <v>0</v>
      </c>
      <c r="O51" s="25">
        <f t="shared" si="8"/>
        <v>155951</v>
      </c>
      <c r="P51" s="25">
        <f t="shared" si="9"/>
        <v>155951</v>
      </c>
      <c r="Q51" s="12"/>
    </row>
    <row r="52" spans="1:33" s="2" customFormat="1" ht="23.1" customHeight="1">
      <c r="A52" s="13" t="s">
        <v>1118</v>
      </c>
      <c r="B52" s="13" t="s">
        <v>1119</v>
      </c>
      <c r="C52" s="3" t="s">
        <v>1120</v>
      </c>
      <c r="D52" s="12" t="s">
        <v>1121</v>
      </c>
      <c r="E52" s="12" t="s">
        <v>809</v>
      </c>
      <c r="F52" s="19" t="s">
        <v>405</v>
      </c>
      <c r="G52" s="6"/>
      <c r="H52" s="25">
        <f>일위대가!I387</f>
        <v>364</v>
      </c>
      <c r="I52" s="25">
        <f t="shared" si="5"/>
        <v>364</v>
      </c>
      <c r="J52" s="25"/>
      <c r="K52" s="25">
        <f>일위대가!L387</f>
        <v>12161</v>
      </c>
      <c r="L52" s="25">
        <f t="shared" si="6"/>
        <v>12161</v>
      </c>
      <c r="M52" s="25">
        <f>일위대가!N387</f>
        <v>0</v>
      </c>
      <c r="N52" s="25">
        <f t="shared" si="7"/>
        <v>0</v>
      </c>
      <c r="O52" s="25">
        <f t="shared" si="8"/>
        <v>12525</v>
      </c>
      <c r="P52" s="25">
        <f t="shared" si="9"/>
        <v>12525</v>
      </c>
      <c r="Q52" s="12"/>
    </row>
    <row r="53" spans="1:33" s="2" customFormat="1" ht="23.1" customHeight="1">
      <c r="A53" s="13" t="s">
        <v>1122</v>
      </c>
      <c r="B53" s="13" t="s">
        <v>1123</v>
      </c>
      <c r="C53" s="3" t="s">
        <v>1124</v>
      </c>
      <c r="D53" s="12" t="s">
        <v>201</v>
      </c>
      <c r="E53" s="12" t="s">
        <v>202</v>
      </c>
      <c r="F53" s="19" t="s">
        <v>961</v>
      </c>
      <c r="G53" s="6"/>
      <c r="H53" s="25">
        <f>일위대가!I393</f>
        <v>13532</v>
      </c>
      <c r="I53" s="25">
        <f t="shared" si="5"/>
        <v>13532</v>
      </c>
      <c r="J53" s="25"/>
      <c r="K53" s="25">
        <f>일위대가!L393</f>
        <v>62157</v>
      </c>
      <c r="L53" s="25">
        <f t="shared" si="6"/>
        <v>62157</v>
      </c>
      <c r="M53" s="25">
        <f>일위대가!N393</f>
        <v>0</v>
      </c>
      <c r="N53" s="25">
        <f t="shared" si="7"/>
        <v>0</v>
      </c>
      <c r="O53" s="25">
        <f t="shared" si="8"/>
        <v>75689</v>
      </c>
      <c r="P53" s="25">
        <f t="shared" si="9"/>
        <v>75689</v>
      </c>
      <c r="Q53" s="12"/>
    </row>
    <row r="54" spans="1:33" s="2" customFormat="1" ht="23.1" customHeight="1">
      <c r="A54" s="13" t="s">
        <v>1125</v>
      </c>
      <c r="B54" s="13" t="s">
        <v>1126</v>
      </c>
      <c r="C54" s="3" t="s">
        <v>1127</v>
      </c>
      <c r="D54" s="12" t="s">
        <v>201</v>
      </c>
      <c r="E54" s="12" t="s">
        <v>207</v>
      </c>
      <c r="F54" s="19" t="s">
        <v>961</v>
      </c>
      <c r="G54" s="6"/>
      <c r="H54" s="25">
        <f>일위대가!I399</f>
        <v>27609</v>
      </c>
      <c r="I54" s="25">
        <f t="shared" si="5"/>
        <v>27609</v>
      </c>
      <c r="J54" s="25"/>
      <c r="K54" s="25">
        <f>일위대가!L399</f>
        <v>12431</v>
      </c>
      <c r="L54" s="25">
        <f t="shared" si="6"/>
        <v>12431</v>
      </c>
      <c r="M54" s="25">
        <f>일위대가!N399</f>
        <v>0</v>
      </c>
      <c r="N54" s="25">
        <f t="shared" si="7"/>
        <v>0</v>
      </c>
      <c r="O54" s="25">
        <f t="shared" si="8"/>
        <v>40040</v>
      </c>
      <c r="P54" s="25">
        <f t="shared" si="9"/>
        <v>40040</v>
      </c>
      <c r="Q54" s="12"/>
    </row>
    <row r="55" spans="1:33" s="2" customFormat="1" ht="23.1" customHeight="1">
      <c r="A55" s="13" t="s">
        <v>1128</v>
      </c>
      <c r="B55" s="13" t="s">
        <v>1129</v>
      </c>
      <c r="C55" s="3" t="s">
        <v>1130</v>
      </c>
      <c r="D55" s="12" t="s">
        <v>209</v>
      </c>
      <c r="E55" s="12" t="s">
        <v>210</v>
      </c>
      <c r="F55" s="19" t="s">
        <v>155</v>
      </c>
      <c r="G55" s="6"/>
      <c r="H55" s="25">
        <f>일위대가!I405</f>
        <v>17533</v>
      </c>
      <c r="I55" s="25">
        <f t="shared" si="5"/>
        <v>17533</v>
      </c>
      <c r="J55" s="25"/>
      <c r="K55" s="25">
        <f>일위대가!L405</f>
        <v>62157</v>
      </c>
      <c r="L55" s="25">
        <f t="shared" si="6"/>
        <v>62157</v>
      </c>
      <c r="M55" s="25">
        <f>일위대가!N405</f>
        <v>0</v>
      </c>
      <c r="N55" s="25">
        <f t="shared" si="7"/>
        <v>0</v>
      </c>
      <c r="O55" s="25">
        <f t="shared" si="8"/>
        <v>79690</v>
      </c>
      <c r="P55" s="25">
        <f t="shared" si="9"/>
        <v>79690</v>
      </c>
      <c r="Q55" s="12"/>
    </row>
    <row r="56" spans="1:33" ht="23.1" customHeight="1">
      <c r="A56" s="13" t="s">
        <v>1131</v>
      </c>
      <c r="B56" s="13" t="s">
        <v>1132</v>
      </c>
      <c r="C56" s="3" t="s">
        <v>1133</v>
      </c>
      <c r="D56" s="12" t="s">
        <v>209</v>
      </c>
      <c r="E56" s="12" t="s">
        <v>212</v>
      </c>
      <c r="F56" s="19" t="s">
        <v>155</v>
      </c>
      <c r="G56" s="6"/>
      <c r="H56" s="25">
        <f>일위대가!I411</f>
        <v>12932</v>
      </c>
      <c r="I56" s="25">
        <f t="shared" si="5"/>
        <v>12932</v>
      </c>
      <c r="J56" s="25"/>
      <c r="K56" s="25">
        <f>일위대가!L411</f>
        <v>62157</v>
      </c>
      <c r="L56" s="25">
        <f t="shared" si="6"/>
        <v>62157</v>
      </c>
      <c r="M56" s="25">
        <f>일위대가!N411</f>
        <v>0</v>
      </c>
      <c r="N56" s="25">
        <f t="shared" si="7"/>
        <v>0</v>
      </c>
      <c r="O56" s="25">
        <f t="shared" si="8"/>
        <v>75089</v>
      </c>
      <c r="P56" s="25">
        <f t="shared" si="9"/>
        <v>75089</v>
      </c>
      <c r="Q56" s="12" t="s">
        <v>2</v>
      </c>
      <c r="R56" s="2"/>
      <c r="S56" s="2"/>
      <c r="T56" s="2"/>
      <c r="U56" s="2"/>
      <c r="V56" s="2"/>
      <c r="W56" s="2"/>
      <c r="X56" s="2"/>
      <c r="Y56" s="2"/>
      <c r="Z56" s="2"/>
      <c r="AA56" s="2"/>
      <c r="AB56" s="2"/>
      <c r="AC56" s="2"/>
      <c r="AD56" s="2"/>
      <c r="AE56" s="2"/>
      <c r="AF56" s="2"/>
      <c r="AG56" s="2"/>
    </row>
    <row r="57" spans="1:33" ht="23.1" customHeight="1">
      <c r="A57" s="13" t="s">
        <v>1134</v>
      </c>
      <c r="B57" s="13" t="s">
        <v>1135</v>
      </c>
      <c r="C57" s="3" t="s">
        <v>1136</v>
      </c>
      <c r="D57" s="12" t="s">
        <v>1137</v>
      </c>
      <c r="E57" s="12" t="s">
        <v>1138</v>
      </c>
      <c r="F57" s="19" t="s">
        <v>405</v>
      </c>
      <c r="G57" s="6"/>
      <c r="H57" s="25">
        <f>일위대가!I420</f>
        <v>6268</v>
      </c>
      <c r="I57" s="25">
        <f t="shared" si="5"/>
        <v>6268</v>
      </c>
      <c r="J57" s="25"/>
      <c r="K57" s="25">
        <f>일위대가!L420</f>
        <v>0</v>
      </c>
      <c r="L57" s="25">
        <f t="shared" si="6"/>
        <v>0</v>
      </c>
      <c r="M57" s="25">
        <f>일위대가!N420</f>
        <v>0</v>
      </c>
      <c r="N57" s="25">
        <f t="shared" si="7"/>
        <v>0</v>
      </c>
      <c r="O57" s="25">
        <f t="shared" si="8"/>
        <v>6268</v>
      </c>
      <c r="P57" s="25">
        <f t="shared" si="9"/>
        <v>6268</v>
      </c>
      <c r="Q57" s="12"/>
      <c r="R57" s="2"/>
      <c r="S57" s="2"/>
      <c r="T57" s="2"/>
      <c r="U57" s="2"/>
      <c r="V57" s="2"/>
      <c r="W57" s="2"/>
      <c r="X57" s="2"/>
      <c r="Y57" s="2"/>
      <c r="Z57" s="2"/>
      <c r="AA57" s="2"/>
      <c r="AB57" s="2"/>
      <c r="AC57" s="2"/>
      <c r="AD57" s="2"/>
      <c r="AE57" s="2"/>
      <c r="AF57" s="2"/>
      <c r="AG57" s="2"/>
    </row>
    <row r="58" spans="1:33" ht="23.1" customHeight="1">
      <c r="A58" s="13" t="s">
        <v>1139</v>
      </c>
      <c r="B58" s="13" t="s">
        <v>1140</v>
      </c>
      <c r="C58" s="3" t="s">
        <v>1141</v>
      </c>
      <c r="D58" s="12" t="s">
        <v>1142</v>
      </c>
      <c r="E58" s="12" t="s">
        <v>1138</v>
      </c>
      <c r="F58" s="19" t="s">
        <v>405</v>
      </c>
      <c r="G58" s="6"/>
      <c r="H58" s="25">
        <f>일위대가!I429</f>
        <v>4488</v>
      </c>
      <c r="I58" s="25">
        <f t="shared" si="5"/>
        <v>4488</v>
      </c>
      <c r="J58" s="25"/>
      <c r="K58" s="25">
        <f>일위대가!L429</f>
        <v>0</v>
      </c>
      <c r="L58" s="25">
        <f t="shared" si="6"/>
        <v>0</v>
      </c>
      <c r="M58" s="25">
        <f>일위대가!N429</f>
        <v>0</v>
      </c>
      <c r="N58" s="25">
        <f t="shared" si="7"/>
        <v>0</v>
      </c>
      <c r="O58" s="25">
        <f t="shared" si="8"/>
        <v>4488</v>
      </c>
      <c r="P58" s="25">
        <f t="shared" si="9"/>
        <v>4488</v>
      </c>
      <c r="Q58" s="12"/>
      <c r="R58" s="2"/>
      <c r="S58" s="2"/>
      <c r="T58" s="2"/>
      <c r="U58" s="2"/>
      <c r="V58" s="2"/>
      <c r="W58" s="2"/>
      <c r="X58" s="2"/>
      <c r="Y58" s="2"/>
      <c r="Z58" s="2"/>
      <c r="AA58" s="2"/>
      <c r="AB58" s="2"/>
      <c r="AC58" s="2"/>
      <c r="AD58" s="2"/>
      <c r="AE58" s="2"/>
      <c r="AF58" s="2"/>
      <c r="AG58" s="2"/>
    </row>
    <row r="59" spans="1:33" ht="23.1" customHeight="1">
      <c r="A59" s="13" t="s">
        <v>1143</v>
      </c>
      <c r="B59" s="13" t="s">
        <v>1144</v>
      </c>
      <c r="C59" s="3" t="s">
        <v>1145</v>
      </c>
      <c r="D59" s="12" t="s">
        <v>1146</v>
      </c>
      <c r="E59" s="12" t="s">
        <v>1147</v>
      </c>
      <c r="F59" s="19" t="s">
        <v>405</v>
      </c>
      <c r="G59" s="6"/>
      <c r="H59" s="25">
        <f>일위대가!I435</f>
        <v>53774</v>
      </c>
      <c r="I59" s="25">
        <f t="shared" si="5"/>
        <v>53774</v>
      </c>
      <c r="J59" s="25"/>
      <c r="K59" s="25">
        <f>일위대가!L435</f>
        <v>58667</v>
      </c>
      <c r="L59" s="25">
        <f t="shared" si="6"/>
        <v>58667</v>
      </c>
      <c r="M59" s="25">
        <f>일위대가!N435</f>
        <v>0</v>
      </c>
      <c r="N59" s="25">
        <f t="shared" si="7"/>
        <v>0</v>
      </c>
      <c r="O59" s="25">
        <f t="shared" si="8"/>
        <v>112441</v>
      </c>
      <c r="P59" s="25">
        <f t="shared" si="9"/>
        <v>112441</v>
      </c>
      <c r="Q59" s="12"/>
      <c r="R59" s="2"/>
      <c r="S59" s="2"/>
      <c r="T59" s="2"/>
      <c r="U59" s="2"/>
      <c r="V59" s="2"/>
      <c r="W59" s="2"/>
      <c r="X59" s="2"/>
      <c r="Y59" s="2"/>
      <c r="Z59" s="2"/>
      <c r="AA59" s="2"/>
      <c r="AB59" s="2"/>
      <c r="AC59" s="2"/>
      <c r="AD59" s="2"/>
      <c r="AE59" s="2"/>
      <c r="AF59" s="2"/>
      <c r="AG59" s="2"/>
    </row>
    <row r="60" spans="1:33" ht="23.1" customHeight="1">
      <c r="A60" s="13" t="s">
        <v>1148</v>
      </c>
      <c r="B60" s="13" t="s">
        <v>1149</v>
      </c>
      <c r="C60" s="3" t="s">
        <v>1150</v>
      </c>
      <c r="D60" s="12" t="s">
        <v>265</v>
      </c>
      <c r="E60" s="12" t="s">
        <v>266</v>
      </c>
      <c r="F60" s="19" t="s">
        <v>132</v>
      </c>
      <c r="G60" s="6"/>
      <c r="H60" s="25">
        <f>일위대가!I443</f>
        <v>531</v>
      </c>
      <c r="I60" s="25">
        <f t="shared" si="5"/>
        <v>531</v>
      </c>
      <c r="J60" s="25"/>
      <c r="K60" s="25">
        <f>일위대가!L443</f>
        <v>2702</v>
      </c>
      <c r="L60" s="25">
        <f t="shared" si="6"/>
        <v>2702</v>
      </c>
      <c r="M60" s="25">
        <f>일위대가!N443</f>
        <v>0</v>
      </c>
      <c r="N60" s="25">
        <f t="shared" si="7"/>
        <v>0</v>
      </c>
      <c r="O60" s="25">
        <f t="shared" si="8"/>
        <v>3233</v>
      </c>
      <c r="P60" s="25">
        <f t="shared" si="9"/>
        <v>3233</v>
      </c>
      <c r="Q60" s="12"/>
      <c r="R60" s="2"/>
      <c r="S60" s="2"/>
      <c r="T60" s="2"/>
      <c r="U60" s="2"/>
      <c r="V60" s="2"/>
      <c r="W60" s="2"/>
      <c r="X60" s="2"/>
      <c r="Y60" s="2"/>
      <c r="Z60" s="2"/>
      <c r="AA60" s="2"/>
      <c r="AB60" s="2"/>
      <c r="AC60" s="2"/>
      <c r="AD60" s="2"/>
      <c r="AE60" s="2"/>
      <c r="AF60" s="2"/>
      <c r="AG60" s="2"/>
    </row>
    <row r="61" spans="1:33" ht="23.1" customHeight="1">
      <c r="A61" s="13" t="s">
        <v>1151</v>
      </c>
      <c r="B61" s="13" t="s">
        <v>1152</v>
      </c>
      <c r="C61" s="3" t="s">
        <v>1153</v>
      </c>
      <c r="D61" s="12" t="s">
        <v>265</v>
      </c>
      <c r="E61" s="12" t="s">
        <v>271</v>
      </c>
      <c r="F61" s="19" t="s">
        <v>132</v>
      </c>
      <c r="G61" s="6"/>
      <c r="H61" s="25">
        <f>일위대가!I451</f>
        <v>770</v>
      </c>
      <c r="I61" s="25">
        <f t="shared" si="5"/>
        <v>770</v>
      </c>
      <c r="J61" s="25"/>
      <c r="K61" s="25">
        <f>일위대가!L451</f>
        <v>2702</v>
      </c>
      <c r="L61" s="25">
        <f t="shared" si="6"/>
        <v>2702</v>
      </c>
      <c r="M61" s="25">
        <f>일위대가!N451</f>
        <v>0</v>
      </c>
      <c r="N61" s="25">
        <f t="shared" si="7"/>
        <v>0</v>
      </c>
      <c r="O61" s="25">
        <f t="shared" si="8"/>
        <v>3472</v>
      </c>
      <c r="P61" s="25">
        <f t="shared" si="9"/>
        <v>3472</v>
      </c>
      <c r="Q61" s="12"/>
      <c r="R61" s="2"/>
      <c r="S61" s="2"/>
      <c r="T61" s="2"/>
      <c r="U61" s="2"/>
      <c r="V61" s="2"/>
      <c r="W61" s="2"/>
      <c r="X61" s="2"/>
      <c r="Y61" s="2"/>
      <c r="Z61" s="2"/>
      <c r="AA61" s="2"/>
      <c r="AB61" s="2"/>
      <c r="AC61" s="2"/>
      <c r="AD61" s="2"/>
      <c r="AE61" s="2"/>
      <c r="AF61" s="2"/>
      <c r="AG61" s="2"/>
    </row>
    <row r="62" spans="1:33" ht="23.1" customHeight="1">
      <c r="A62" s="13" t="s">
        <v>1154</v>
      </c>
      <c r="B62" s="13" t="s">
        <v>1155</v>
      </c>
      <c r="C62" s="3" t="s">
        <v>1156</v>
      </c>
      <c r="D62" s="12" t="s">
        <v>273</v>
      </c>
      <c r="E62" s="12" t="s">
        <v>274</v>
      </c>
      <c r="F62" s="19" t="s">
        <v>132</v>
      </c>
      <c r="G62" s="6"/>
      <c r="H62" s="25">
        <f>일위대가!I459</f>
        <v>954</v>
      </c>
      <c r="I62" s="25">
        <f t="shared" si="5"/>
        <v>954</v>
      </c>
      <c r="J62" s="25"/>
      <c r="K62" s="25">
        <f>일위대가!L459</f>
        <v>2432</v>
      </c>
      <c r="L62" s="25">
        <f t="shared" si="6"/>
        <v>2432</v>
      </c>
      <c r="M62" s="25">
        <f>일위대가!N459</f>
        <v>0</v>
      </c>
      <c r="N62" s="25">
        <f t="shared" si="7"/>
        <v>0</v>
      </c>
      <c r="O62" s="25">
        <f t="shared" si="8"/>
        <v>3386</v>
      </c>
      <c r="P62" s="25">
        <f t="shared" si="9"/>
        <v>3386</v>
      </c>
      <c r="Q62" s="12"/>
      <c r="R62" s="2"/>
      <c r="S62" s="2"/>
      <c r="T62" s="2"/>
      <c r="U62" s="2"/>
      <c r="V62" s="2"/>
      <c r="W62" s="2"/>
      <c r="X62" s="2"/>
      <c r="Y62" s="2"/>
      <c r="Z62" s="2"/>
      <c r="AA62" s="2"/>
      <c r="AB62" s="2"/>
      <c r="AC62" s="2"/>
      <c r="AD62" s="2"/>
      <c r="AE62" s="2"/>
      <c r="AF62" s="2"/>
      <c r="AG62" s="2"/>
    </row>
    <row r="63" spans="1:33" ht="23.1" customHeight="1">
      <c r="A63" s="13" t="s">
        <v>1157</v>
      </c>
      <c r="B63" s="13" t="s">
        <v>1158</v>
      </c>
      <c r="C63" s="3" t="s">
        <v>1159</v>
      </c>
      <c r="D63" s="12" t="s">
        <v>273</v>
      </c>
      <c r="E63" s="12" t="s">
        <v>278</v>
      </c>
      <c r="F63" s="19" t="s">
        <v>132</v>
      </c>
      <c r="G63" s="6"/>
      <c r="H63" s="25">
        <f>일위대가!I467</f>
        <v>1076</v>
      </c>
      <c r="I63" s="25">
        <f t="shared" si="5"/>
        <v>1076</v>
      </c>
      <c r="J63" s="25"/>
      <c r="K63" s="25">
        <f>일위대가!L467</f>
        <v>2432</v>
      </c>
      <c r="L63" s="25">
        <f t="shared" si="6"/>
        <v>2432</v>
      </c>
      <c r="M63" s="25">
        <f>일위대가!N467</f>
        <v>0</v>
      </c>
      <c r="N63" s="25">
        <f t="shared" si="7"/>
        <v>0</v>
      </c>
      <c r="O63" s="25">
        <f t="shared" si="8"/>
        <v>3508</v>
      </c>
      <c r="P63" s="25">
        <f t="shared" si="9"/>
        <v>3508</v>
      </c>
      <c r="Q63" s="12"/>
      <c r="R63" s="2"/>
      <c r="S63" s="2"/>
      <c r="T63" s="2"/>
      <c r="U63" s="2"/>
      <c r="V63" s="2"/>
      <c r="W63" s="2"/>
      <c r="X63" s="2"/>
      <c r="Y63" s="2"/>
      <c r="Z63" s="2"/>
      <c r="AA63" s="2"/>
      <c r="AB63" s="2"/>
      <c r="AC63" s="2"/>
      <c r="AD63" s="2"/>
      <c r="AE63" s="2"/>
      <c r="AF63" s="2"/>
      <c r="AG63" s="2"/>
    </row>
    <row r="64" spans="1:33" ht="23.1" customHeight="1">
      <c r="A64" s="13" t="s">
        <v>1160</v>
      </c>
      <c r="B64" s="13" t="s">
        <v>1161</v>
      </c>
      <c r="C64" s="3" t="s">
        <v>1162</v>
      </c>
      <c r="D64" s="12" t="s">
        <v>273</v>
      </c>
      <c r="E64" s="12" t="s">
        <v>280</v>
      </c>
      <c r="F64" s="19" t="s">
        <v>132</v>
      </c>
      <c r="G64" s="6"/>
      <c r="H64" s="25">
        <f>일위대가!I475</f>
        <v>1778</v>
      </c>
      <c r="I64" s="25">
        <f t="shared" si="5"/>
        <v>1778</v>
      </c>
      <c r="J64" s="25"/>
      <c r="K64" s="25">
        <f>일위대가!L475</f>
        <v>2432</v>
      </c>
      <c r="L64" s="25">
        <f t="shared" si="6"/>
        <v>2432</v>
      </c>
      <c r="M64" s="25">
        <f>일위대가!N475</f>
        <v>0</v>
      </c>
      <c r="N64" s="25">
        <f t="shared" si="7"/>
        <v>0</v>
      </c>
      <c r="O64" s="25">
        <f t="shared" si="8"/>
        <v>4210</v>
      </c>
      <c r="P64" s="25">
        <f t="shared" si="9"/>
        <v>4210</v>
      </c>
      <c r="Q64" s="12"/>
      <c r="R64" s="2"/>
      <c r="S64" s="2"/>
      <c r="T64" s="2"/>
      <c r="U64" s="2"/>
      <c r="V64" s="2"/>
      <c r="W64" s="2"/>
      <c r="X64" s="2"/>
      <c r="Y64" s="2"/>
      <c r="Z64" s="2"/>
      <c r="AA64" s="2"/>
      <c r="AB64" s="2"/>
      <c r="AC64" s="2"/>
      <c r="AD64" s="2"/>
      <c r="AE64" s="2"/>
      <c r="AF64" s="2"/>
      <c r="AG64" s="2"/>
    </row>
    <row r="65" spans="1:33" ht="23.1" customHeight="1">
      <c r="A65" s="13" t="s">
        <v>1163</v>
      </c>
      <c r="B65" s="13" t="s">
        <v>1164</v>
      </c>
      <c r="C65" s="3" t="s">
        <v>1165</v>
      </c>
      <c r="D65" s="12" t="s">
        <v>273</v>
      </c>
      <c r="E65" s="12" t="s">
        <v>282</v>
      </c>
      <c r="F65" s="19" t="s">
        <v>132</v>
      </c>
      <c r="G65" s="6"/>
      <c r="H65" s="25">
        <f>일위대가!I483</f>
        <v>2393</v>
      </c>
      <c r="I65" s="25">
        <f t="shared" si="5"/>
        <v>2393</v>
      </c>
      <c r="J65" s="25"/>
      <c r="K65" s="25">
        <f>일위대가!L483</f>
        <v>2837</v>
      </c>
      <c r="L65" s="25">
        <f t="shared" si="6"/>
        <v>2837</v>
      </c>
      <c r="M65" s="25">
        <f>일위대가!N483</f>
        <v>0</v>
      </c>
      <c r="N65" s="25">
        <f t="shared" si="7"/>
        <v>0</v>
      </c>
      <c r="O65" s="25">
        <f t="shared" si="8"/>
        <v>5230</v>
      </c>
      <c r="P65" s="25">
        <f t="shared" si="9"/>
        <v>5230</v>
      </c>
      <c r="Q65" s="12"/>
      <c r="R65" s="2"/>
      <c r="S65" s="2"/>
      <c r="T65" s="2"/>
      <c r="U65" s="2"/>
      <c r="V65" s="2"/>
      <c r="W65" s="2"/>
      <c r="X65" s="2"/>
      <c r="Y65" s="2"/>
      <c r="Z65" s="2"/>
      <c r="AA65" s="2"/>
      <c r="AB65" s="2"/>
      <c r="AC65" s="2"/>
      <c r="AD65" s="2"/>
      <c r="AE65" s="2"/>
      <c r="AF65" s="2"/>
      <c r="AG65" s="2"/>
    </row>
    <row r="66" spans="1:33" ht="23.1" customHeight="1">
      <c r="A66" s="13" t="s">
        <v>1166</v>
      </c>
      <c r="B66" s="13" t="s">
        <v>1167</v>
      </c>
      <c r="C66" s="3" t="s">
        <v>1168</v>
      </c>
      <c r="D66" s="12" t="s">
        <v>273</v>
      </c>
      <c r="E66" s="12" t="s">
        <v>284</v>
      </c>
      <c r="F66" s="19" t="s">
        <v>132</v>
      </c>
      <c r="G66" s="6"/>
      <c r="H66" s="25">
        <f>일위대가!I491</f>
        <v>3660</v>
      </c>
      <c r="I66" s="25">
        <f t="shared" si="5"/>
        <v>3660</v>
      </c>
      <c r="J66" s="25"/>
      <c r="K66" s="25">
        <f>일위대가!L491</f>
        <v>2837</v>
      </c>
      <c r="L66" s="25">
        <f t="shared" si="6"/>
        <v>2837</v>
      </c>
      <c r="M66" s="25">
        <f>일위대가!N491</f>
        <v>0</v>
      </c>
      <c r="N66" s="25">
        <f t="shared" si="7"/>
        <v>0</v>
      </c>
      <c r="O66" s="25">
        <f t="shared" si="8"/>
        <v>6497</v>
      </c>
      <c r="P66" s="25">
        <f t="shared" si="9"/>
        <v>6497</v>
      </c>
      <c r="Q66" s="12"/>
      <c r="R66" s="2"/>
      <c r="S66" s="2"/>
      <c r="T66" s="2"/>
      <c r="U66" s="2"/>
      <c r="V66" s="2"/>
      <c r="W66" s="2"/>
      <c r="X66" s="2"/>
      <c r="Y66" s="2"/>
      <c r="Z66" s="2"/>
      <c r="AA66" s="2"/>
      <c r="AB66" s="2"/>
      <c r="AC66" s="2"/>
      <c r="AD66" s="2"/>
      <c r="AE66" s="2"/>
      <c r="AF66" s="2"/>
      <c r="AG66" s="2"/>
    </row>
    <row r="67" spans="1:33" ht="23.1" customHeight="1">
      <c r="A67" s="13" t="s">
        <v>1169</v>
      </c>
      <c r="B67" s="13" t="s">
        <v>1170</v>
      </c>
      <c r="C67" s="3" t="s">
        <v>1171</v>
      </c>
      <c r="D67" s="12" t="s">
        <v>273</v>
      </c>
      <c r="E67" s="12" t="s">
        <v>288</v>
      </c>
      <c r="F67" s="19" t="s">
        <v>132</v>
      </c>
      <c r="G67" s="6"/>
      <c r="H67" s="25">
        <f>일위대가!I499</f>
        <v>13067</v>
      </c>
      <c r="I67" s="25">
        <f t="shared" si="5"/>
        <v>13067</v>
      </c>
      <c r="J67" s="25"/>
      <c r="K67" s="25">
        <f>일위대가!L499</f>
        <v>3243</v>
      </c>
      <c r="L67" s="25">
        <f t="shared" si="6"/>
        <v>3243</v>
      </c>
      <c r="M67" s="25">
        <f>일위대가!N499</f>
        <v>0</v>
      </c>
      <c r="N67" s="25">
        <f t="shared" si="7"/>
        <v>0</v>
      </c>
      <c r="O67" s="25">
        <f t="shared" si="8"/>
        <v>16310</v>
      </c>
      <c r="P67" s="25">
        <f t="shared" si="9"/>
        <v>16310</v>
      </c>
      <c r="Q67" s="12"/>
      <c r="R67" s="2"/>
      <c r="S67" s="2"/>
      <c r="T67" s="2"/>
      <c r="U67" s="2"/>
      <c r="V67" s="2"/>
      <c r="W67" s="2"/>
      <c r="X67" s="2"/>
      <c r="Y67" s="2"/>
      <c r="Z67" s="2"/>
      <c r="AA67" s="2"/>
      <c r="AB67" s="2"/>
      <c r="AC67" s="2"/>
      <c r="AD67" s="2"/>
      <c r="AE67" s="2"/>
      <c r="AF67" s="2"/>
      <c r="AG67" s="2"/>
    </row>
    <row r="68" spans="1:33" ht="23.1" customHeight="1">
      <c r="A68" s="13" t="s">
        <v>1172</v>
      </c>
      <c r="B68" s="13" t="s">
        <v>1173</v>
      </c>
      <c r="C68" s="3" t="s">
        <v>1174</v>
      </c>
      <c r="D68" s="12" t="s">
        <v>290</v>
      </c>
      <c r="E68" s="12" t="s">
        <v>1175</v>
      </c>
      <c r="F68" s="19" t="s">
        <v>961</v>
      </c>
      <c r="G68" s="6"/>
      <c r="H68" s="25">
        <f>일위대가!I507</f>
        <v>2010</v>
      </c>
      <c r="I68" s="25">
        <f t="shared" ref="I68:I99" si="10">H68</f>
        <v>2010</v>
      </c>
      <c r="J68" s="25"/>
      <c r="K68" s="25">
        <f>일위대가!L507</f>
        <v>4525</v>
      </c>
      <c r="L68" s="25">
        <f t="shared" ref="L68:L99" si="11">K68</f>
        <v>4525</v>
      </c>
      <c r="M68" s="25">
        <f>일위대가!N507</f>
        <v>0</v>
      </c>
      <c r="N68" s="25">
        <f t="shared" ref="N68:N99" si="12">M68</f>
        <v>0</v>
      </c>
      <c r="O68" s="25">
        <f t="shared" ref="O68:O99" si="13">IF((H68+K68+M68)=0, "", (H68+K68+M68))</f>
        <v>6535</v>
      </c>
      <c r="P68" s="25">
        <f t="shared" ref="P68:P99" si="14">SUM(I68,L68,N68)</f>
        <v>6535</v>
      </c>
      <c r="Q68" s="12"/>
      <c r="R68" s="2"/>
      <c r="S68" s="2"/>
      <c r="T68" s="2"/>
      <c r="U68" s="2"/>
      <c r="V68" s="2"/>
      <c r="W68" s="2"/>
      <c r="X68" s="2"/>
      <c r="Y68" s="2"/>
      <c r="Z68" s="2"/>
      <c r="AA68" s="2"/>
      <c r="AB68" s="2"/>
      <c r="AC68" s="2"/>
      <c r="AD68" s="2"/>
      <c r="AE68" s="2"/>
      <c r="AF68" s="2"/>
      <c r="AG68" s="2"/>
    </row>
    <row r="69" spans="1:33" ht="23.1" customHeight="1">
      <c r="A69" s="13" t="s">
        <v>1176</v>
      </c>
      <c r="B69" s="13" t="s">
        <v>1177</v>
      </c>
      <c r="C69" s="3" t="s">
        <v>1178</v>
      </c>
      <c r="D69" s="12" t="s">
        <v>290</v>
      </c>
      <c r="E69" s="12" t="s">
        <v>1179</v>
      </c>
      <c r="F69" s="19" t="s">
        <v>961</v>
      </c>
      <c r="G69" s="6"/>
      <c r="H69" s="25">
        <f>일위대가!I515</f>
        <v>3059</v>
      </c>
      <c r="I69" s="25">
        <f t="shared" si="10"/>
        <v>3059</v>
      </c>
      <c r="J69" s="25"/>
      <c r="K69" s="25">
        <f>일위대가!L515</f>
        <v>5782</v>
      </c>
      <c r="L69" s="25">
        <f t="shared" si="11"/>
        <v>5782</v>
      </c>
      <c r="M69" s="25">
        <f>일위대가!N515</f>
        <v>0</v>
      </c>
      <c r="N69" s="25">
        <f t="shared" si="12"/>
        <v>0</v>
      </c>
      <c r="O69" s="25">
        <f t="shared" si="13"/>
        <v>8841</v>
      </c>
      <c r="P69" s="25">
        <f t="shared" si="14"/>
        <v>8841</v>
      </c>
      <c r="Q69" s="12"/>
      <c r="R69" s="2"/>
      <c r="S69" s="2"/>
      <c r="T69" s="2"/>
      <c r="U69" s="2"/>
      <c r="V69" s="2"/>
      <c r="W69" s="2"/>
      <c r="X69" s="2"/>
      <c r="Y69" s="2"/>
      <c r="Z69" s="2"/>
      <c r="AA69" s="2"/>
      <c r="AB69" s="2"/>
      <c r="AC69" s="2"/>
      <c r="AD69" s="2"/>
      <c r="AE69" s="2"/>
      <c r="AF69" s="2"/>
      <c r="AG69" s="2"/>
    </row>
    <row r="70" spans="1:33" ht="23.1" customHeight="1">
      <c r="A70" s="13" t="s">
        <v>1180</v>
      </c>
      <c r="B70" s="13" t="s">
        <v>1181</v>
      </c>
      <c r="C70" s="3" t="s">
        <v>1182</v>
      </c>
      <c r="D70" s="12" t="s">
        <v>290</v>
      </c>
      <c r="E70" s="12" t="s">
        <v>1183</v>
      </c>
      <c r="F70" s="19" t="s">
        <v>961</v>
      </c>
      <c r="G70" s="6"/>
      <c r="H70" s="25">
        <f>일위대가!I523</f>
        <v>8371</v>
      </c>
      <c r="I70" s="25">
        <f t="shared" si="10"/>
        <v>8371</v>
      </c>
      <c r="J70" s="25"/>
      <c r="K70" s="25">
        <f>일위대가!L523</f>
        <v>10810</v>
      </c>
      <c r="L70" s="25">
        <f t="shared" si="11"/>
        <v>10810</v>
      </c>
      <c r="M70" s="25">
        <f>일위대가!N523</f>
        <v>0</v>
      </c>
      <c r="N70" s="25">
        <f t="shared" si="12"/>
        <v>0</v>
      </c>
      <c r="O70" s="25">
        <f t="shared" si="13"/>
        <v>19181</v>
      </c>
      <c r="P70" s="25">
        <f t="shared" si="14"/>
        <v>19181</v>
      </c>
      <c r="Q70" s="12"/>
      <c r="R70" s="2"/>
      <c r="S70" s="2"/>
      <c r="T70" s="2"/>
      <c r="U70" s="2"/>
      <c r="V70" s="2"/>
      <c r="W70" s="2"/>
      <c r="X70" s="2"/>
      <c r="Y70" s="2"/>
      <c r="Z70" s="2"/>
      <c r="AA70" s="2"/>
      <c r="AB70" s="2"/>
      <c r="AC70" s="2"/>
      <c r="AD70" s="2"/>
      <c r="AE70" s="2"/>
      <c r="AF70" s="2"/>
      <c r="AG70" s="2"/>
    </row>
    <row r="71" spans="1:33" ht="23.1" customHeight="1">
      <c r="A71" s="13" t="s">
        <v>1184</v>
      </c>
      <c r="B71" s="13" t="s">
        <v>1185</v>
      </c>
      <c r="C71" s="3" t="s">
        <v>1186</v>
      </c>
      <c r="D71" s="12" t="s">
        <v>290</v>
      </c>
      <c r="E71" s="12" t="s">
        <v>1187</v>
      </c>
      <c r="F71" s="19" t="s">
        <v>961</v>
      </c>
      <c r="G71" s="6"/>
      <c r="H71" s="25">
        <f>일위대가!I531</f>
        <v>24467</v>
      </c>
      <c r="I71" s="25">
        <f t="shared" si="10"/>
        <v>24467</v>
      </c>
      <c r="J71" s="25"/>
      <c r="K71" s="25">
        <f>일위대가!L531</f>
        <v>24387</v>
      </c>
      <c r="L71" s="25">
        <f t="shared" si="11"/>
        <v>24387</v>
      </c>
      <c r="M71" s="25">
        <f>일위대가!N531</f>
        <v>0</v>
      </c>
      <c r="N71" s="25">
        <f t="shared" si="12"/>
        <v>0</v>
      </c>
      <c r="O71" s="25">
        <f t="shared" si="13"/>
        <v>48854</v>
      </c>
      <c r="P71" s="25">
        <f t="shared" si="14"/>
        <v>48854</v>
      </c>
      <c r="Q71" s="12"/>
      <c r="R71" s="2"/>
      <c r="S71" s="2"/>
      <c r="T71" s="2"/>
      <c r="U71" s="2"/>
      <c r="V71" s="2"/>
      <c r="W71" s="2"/>
      <c r="X71" s="2"/>
      <c r="Y71" s="2"/>
      <c r="Z71" s="2"/>
      <c r="AA71" s="2"/>
      <c r="AB71" s="2"/>
      <c r="AC71" s="2"/>
      <c r="AD71" s="2"/>
      <c r="AE71" s="2"/>
      <c r="AF71" s="2"/>
      <c r="AG71" s="2"/>
    </row>
    <row r="72" spans="1:33" ht="23.1" customHeight="1">
      <c r="A72" s="13" t="s">
        <v>1188</v>
      </c>
      <c r="B72" s="13" t="s">
        <v>1189</v>
      </c>
      <c r="C72" s="3" t="s">
        <v>1190</v>
      </c>
      <c r="D72" s="12" t="s">
        <v>290</v>
      </c>
      <c r="E72" s="12" t="s">
        <v>300</v>
      </c>
      <c r="F72" s="19" t="s">
        <v>132</v>
      </c>
      <c r="G72" s="6"/>
      <c r="H72" s="25">
        <f>일위대가!I539</f>
        <v>4079</v>
      </c>
      <c r="I72" s="25">
        <f t="shared" si="10"/>
        <v>4079</v>
      </c>
      <c r="J72" s="25"/>
      <c r="K72" s="25">
        <f>일위대가!L539</f>
        <v>7394</v>
      </c>
      <c r="L72" s="25">
        <f t="shared" si="11"/>
        <v>7394</v>
      </c>
      <c r="M72" s="25">
        <f>일위대가!N539</f>
        <v>0</v>
      </c>
      <c r="N72" s="25">
        <f t="shared" si="12"/>
        <v>0</v>
      </c>
      <c r="O72" s="25">
        <f t="shared" si="13"/>
        <v>11473</v>
      </c>
      <c r="P72" s="25">
        <f t="shared" si="14"/>
        <v>11473</v>
      </c>
      <c r="Q72" s="12"/>
      <c r="R72" s="2"/>
      <c r="S72" s="2"/>
      <c r="T72" s="2"/>
      <c r="U72" s="2"/>
      <c r="V72" s="2"/>
      <c r="W72" s="2"/>
      <c r="X72" s="2"/>
      <c r="Y72" s="2"/>
      <c r="Z72" s="2"/>
      <c r="AA72" s="2"/>
      <c r="AB72" s="2"/>
      <c r="AC72" s="2"/>
      <c r="AD72" s="2"/>
      <c r="AE72" s="2"/>
      <c r="AF72" s="2"/>
      <c r="AG72" s="2"/>
    </row>
    <row r="73" spans="1:33" ht="23.1" customHeight="1">
      <c r="A73" s="13" t="s">
        <v>1191</v>
      </c>
      <c r="B73" s="13" t="s">
        <v>1192</v>
      </c>
      <c r="C73" s="3" t="s">
        <v>1193</v>
      </c>
      <c r="D73" s="12" t="s">
        <v>290</v>
      </c>
      <c r="E73" s="12" t="s">
        <v>302</v>
      </c>
      <c r="F73" s="19" t="s">
        <v>132</v>
      </c>
      <c r="G73" s="6"/>
      <c r="H73" s="25">
        <f>일위대가!I547</f>
        <v>9619</v>
      </c>
      <c r="I73" s="25">
        <f t="shared" si="10"/>
        <v>9619</v>
      </c>
      <c r="J73" s="25"/>
      <c r="K73" s="25">
        <f>일위대가!L547</f>
        <v>12422</v>
      </c>
      <c r="L73" s="25">
        <f t="shared" si="11"/>
        <v>12422</v>
      </c>
      <c r="M73" s="25">
        <f>일위대가!N547</f>
        <v>0</v>
      </c>
      <c r="N73" s="25">
        <f t="shared" si="12"/>
        <v>0</v>
      </c>
      <c r="O73" s="25">
        <f t="shared" si="13"/>
        <v>22041</v>
      </c>
      <c r="P73" s="25">
        <f t="shared" si="14"/>
        <v>22041</v>
      </c>
      <c r="Q73" s="12"/>
      <c r="R73" s="2"/>
      <c r="S73" s="2"/>
      <c r="T73" s="2"/>
      <c r="U73" s="2"/>
      <c r="V73" s="2"/>
      <c r="W73" s="2"/>
      <c r="X73" s="2"/>
      <c r="Y73" s="2"/>
      <c r="Z73" s="2"/>
      <c r="AA73" s="2"/>
      <c r="AB73" s="2"/>
      <c r="AC73" s="2"/>
      <c r="AD73" s="2"/>
      <c r="AE73" s="2"/>
      <c r="AF73" s="2"/>
      <c r="AG73" s="2"/>
    </row>
    <row r="74" spans="1:33" ht="23.1" customHeight="1">
      <c r="A74" s="13" t="s">
        <v>1194</v>
      </c>
      <c r="B74" s="13" t="s">
        <v>1195</v>
      </c>
      <c r="C74" s="3" t="s">
        <v>1196</v>
      </c>
      <c r="D74" s="12" t="s">
        <v>290</v>
      </c>
      <c r="E74" s="12" t="s">
        <v>304</v>
      </c>
      <c r="F74" s="19" t="s">
        <v>132</v>
      </c>
      <c r="G74" s="6"/>
      <c r="H74" s="25">
        <f>일위대가!I555</f>
        <v>13020</v>
      </c>
      <c r="I74" s="25">
        <f t="shared" si="10"/>
        <v>13020</v>
      </c>
      <c r="J74" s="25"/>
      <c r="K74" s="25">
        <f>일위대가!L555</f>
        <v>14907</v>
      </c>
      <c r="L74" s="25">
        <f t="shared" si="11"/>
        <v>14907</v>
      </c>
      <c r="M74" s="25">
        <f>일위대가!N555</f>
        <v>0</v>
      </c>
      <c r="N74" s="25">
        <f t="shared" si="12"/>
        <v>0</v>
      </c>
      <c r="O74" s="25">
        <f t="shared" si="13"/>
        <v>27927</v>
      </c>
      <c r="P74" s="25">
        <f t="shared" si="14"/>
        <v>27927</v>
      </c>
      <c r="Q74" s="12"/>
      <c r="R74" s="2"/>
      <c r="S74" s="2"/>
      <c r="T74" s="2"/>
      <c r="U74" s="2"/>
      <c r="V74" s="2"/>
      <c r="W74" s="2"/>
      <c r="X74" s="2"/>
      <c r="Y74" s="2"/>
      <c r="Z74" s="2"/>
      <c r="AA74" s="2"/>
      <c r="AB74" s="2"/>
      <c r="AC74" s="2"/>
      <c r="AD74" s="2"/>
      <c r="AE74" s="2"/>
      <c r="AF74" s="2"/>
      <c r="AG74" s="2"/>
    </row>
    <row r="75" spans="1:33" ht="23.1" customHeight="1">
      <c r="A75" s="13" t="s">
        <v>1197</v>
      </c>
      <c r="B75" s="13" t="s">
        <v>1198</v>
      </c>
      <c r="C75" s="3" t="s">
        <v>1199</v>
      </c>
      <c r="D75" s="12" t="s">
        <v>290</v>
      </c>
      <c r="E75" s="12" t="s">
        <v>306</v>
      </c>
      <c r="F75" s="19" t="s">
        <v>132</v>
      </c>
      <c r="G75" s="6"/>
      <c r="H75" s="25">
        <f>일위대가!I563</f>
        <v>5942</v>
      </c>
      <c r="I75" s="25">
        <f t="shared" si="10"/>
        <v>5942</v>
      </c>
      <c r="J75" s="25"/>
      <c r="K75" s="25">
        <f>일위대가!L563</f>
        <v>10648</v>
      </c>
      <c r="L75" s="25">
        <f t="shared" si="11"/>
        <v>10648</v>
      </c>
      <c r="M75" s="25">
        <f>일위대가!N563</f>
        <v>0</v>
      </c>
      <c r="N75" s="25">
        <f t="shared" si="12"/>
        <v>0</v>
      </c>
      <c r="O75" s="25">
        <f t="shared" si="13"/>
        <v>16590</v>
      </c>
      <c r="P75" s="25">
        <f t="shared" si="14"/>
        <v>16590</v>
      </c>
      <c r="Q75" s="12"/>
      <c r="R75" s="2"/>
      <c r="S75" s="2"/>
      <c r="T75" s="2"/>
      <c r="U75" s="2"/>
      <c r="V75" s="2"/>
      <c r="W75" s="2"/>
      <c r="X75" s="2"/>
      <c r="Y75" s="2"/>
      <c r="Z75" s="2"/>
      <c r="AA75" s="2"/>
      <c r="AB75" s="2"/>
      <c r="AC75" s="2"/>
      <c r="AD75" s="2"/>
      <c r="AE75" s="2"/>
      <c r="AF75" s="2"/>
      <c r="AG75" s="2"/>
    </row>
    <row r="76" spans="1:33" ht="23.1" customHeight="1">
      <c r="A76" s="13" t="s">
        <v>1200</v>
      </c>
      <c r="B76" s="13" t="s">
        <v>1201</v>
      </c>
      <c r="C76" s="3" t="s">
        <v>1202</v>
      </c>
      <c r="D76" s="12" t="s">
        <v>290</v>
      </c>
      <c r="E76" s="12" t="s">
        <v>308</v>
      </c>
      <c r="F76" s="19" t="s">
        <v>132</v>
      </c>
      <c r="G76" s="6"/>
      <c r="H76" s="25">
        <f>일위대가!I571</f>
        <v>25733</v>
      </c>
      <c r="I76" s="25">
        <f t="shared" si="10"/>
        <v>25733</v>
      </c>
      <c r="J76" s="25"/>
      <c r="K76" s="25">
        <f>일위대가!L571</f>
        <v>25437</v>
      </c>
      <c r="L76" s="25">
        <f t="shared" si="11"/>
        <v>25437</v>
      </c>
      <c r="M76" s="25">
        <f>일위대가!N571</f>
        <v>0</v>
      </c>
      <c r="N76" s="25">
        <f t="shared" si="12"/>
        <v>0</v>
      </c>
      <c r="O76" s="25">
        <f t="shared" si="13"/>
        <v>51170</v>
      </c>
      <c r="P76" s="25">
        <f t="shared" si="14"/>
        <v>51170</v>
      </c>
      <c r="Q76" s="12"/>
      <c r="R76" s="2"/>
      <c r="S76" s="2"/>
      <c r="T76" s="2"/>
      <c r="U76" s="2"/>
      <c r="V76" s="2"/>
      <c r="W76" s="2"/>
      <c r="X76" s="2"/>
      <c r="Y76" s="2"/>
      <c r="Z76" s="2"/>
      <c r="AA76" s="2"/>
      <c r="AB76" s="2"/>
      <c r="AC76" s="2"/>
      <c r="AD76" s="2"/>
      <c r="AE76" s="2"/>
      <c r="AF76" s="2"/>
      <c r="AG76" s="2"/>
    </row>
    <row r="77" spans="1:33" ht="23.1" customHeight="1">
      <c r="A77" s="13" t="s">
        <v>1203</v>
      </c>
      <c r="B77" s="13" t="s">
        <v>1204</v>
      </c>
      <c r="C77" s="3" t="s">
        <v>1205</v>
      </c>
      <c r="D77" s="12" t="s">
        <v>290</v>
      </c>
      <c r="E77" s="12" t="s">
        <v>310</v>
      </c>
      <c r="F77" s="19" t="s">
        <v>132</v>
      </c>
      <c r="G77" s="6"/>
      <c r="H77" s="25">
        <f>일위대가!I579</f>
        <v>3436</v>
      </c>
      <c r="I77" s="25">
        <f t="shared" si="10"/>
        <v>3436</v>
      </c>
      <c r="J77" s="25"/>
      <c r="K77" s="25">
        <f>일위대가!L579</f>
        <v>8577</v>
      </c>
      <c r="L77" s="25">
        <f t="shared" si="11"/>
        <v>8577</v>
      </c>
      <c r="M77" s="25">
        <f>일위대가!N579</f>
        <v>0</v>
      </c>
      <c r="N77" s="25">
        <f t="shared" si="12"/>
        <v>0</v>
      </c>
      <c r="O77" s="25">
        <f t="shared" si="13"/>
        <v>12013</v>
      </c>
      <c r="P77" s="25">
        <f t="shared" si="14"/>
        <v>12013</v>
      </c>
      <c r="Q77" s="12"/>
      <c r="R77" s="2"/>
      <c r="S77" s="2"/>
      <c r="T77" s="2"/>
      <c r="U77" s="2"/>
      <c r="V77" s="2"/>
      <c r="W77" s="2"/>
      <c r="X77" s="2"/>
      <c r="Y77" s="2"/>
      <c r="Z77" s="2"/>
      <c r="AA77" s="2"/>
      <c r="AB77" s="2"/>
      <c r="AC77" s="2"/>
      <c r="AD77" s="2"/>
      <c r="AE77" s="2"/>
      <c r="AF77" s="2"/>
      <c r="AG77" s="2"/>
    </row>
    <row r="78" spans="1:33" ht="23.1" customHeight="1">
      <c r="A78" s="13" t="s">
        <v>1206</v>
      </c>
      <c r="B78" s="13" t="s">
        <v>1207</v>
      </c>
      <c r="C78" s="3" t="s">
        <v>1208</v>
      </c>
      <c r="D78" s="12" t="s">
        <v>290</v>
      </c>
      <c r="E78" s="12" t="s">
        <v>312</v>
      </c>
      <c r="F78" s="19" t="s">
        <v>132</v>
      </c>
      <c r="G78" s="6"/>
      <c r="H78" s="25">
        <f>일위대가!I587</f>
        <v>4905</v>
      </c>
      <c r="I78" s="25">
        <f t="shared" si="10"/>
        <v>4905</v>
      </c>
      <c r="J78" s="25"/>
      <c r="K78" s="25">
        <f>일위대가!L587</f>
        <v>10056</v>
      </c>
      <c r="L78" s="25">
        <f t="shared" si="11"/>
        <v>10056</v>
      </c>
      <c r="M78" s="25">
        <f>일위대가!N587</f>
        <v>0</v>
      </c>
      <c r="N78" s="25">
        <f t="shared" si="12"/>
        <v>0</v>
      </c>
      <c r="O78" s="25">
        <f t="shared" si="13"/>
        <v>14961</v>
      </c>
      <c r="P78" s="25">
        <f t="shared" si="14"/>
        <v>14961</v>
      </c>
      <c r="Q78" s="12"/>
      <c r="R78" s="2"/>
      <c r="S78" s="2"/>
      <c r="T78" s="2"/>
      <c r="U78" s="2"/>
      <c r="V78" s="2"/>
      <c r="W78" s="2"/>
      <c r="X78" s="2"/>
      <c r="Y78" s="2"/>
      <c r="Z78" s="2"/>
      <c r="AA78" s="2"/>
      <c r="AB78" s="2"/>
      <c r="AC78" s="2"/>
      <c r="AD78" s="2"/>
      <c r="AE78" s="2"/>
      <c r="AF78" s="2"/>
      <c r="AG78" s="2"/>
    </row>
    <row r="79" spans="1:33" ht="23.1" customHeight="1">
      <c r="A79" s="13" t="s">
        <v>1209</v>
      </c>
      <c r="B79" s="13" t="s">
        <v>1210</v>
      </c>
      <c r="C79" s="3" t="s">
        <v>1211</v>
      </c>
      <c r="D79" s="12" t="s">
        <v>290</v>
      </c>
      <c r="E79" s="12" t="s">
        <v>314</v>
      </c>
      <c r="F79" s="19" t="s">
        <v>132</v>
      </c>
      <c r="G79" s="6"/>
      <c r="H79" s="25">
        <f>일위대가!I595</f>
        <v>18902</v>
      </c>
      <c r="I79" s="25">
        <f t="shared" si="10"/>
        <v>18902</v>
      </c>
      <c r="J79" s="25"/>
      <c r="K79" s="25">
        <f>일위대가!L595</f>
        <v>23071</v>
      </c>
      <c r="L79" s="25">
        <f t="shared" si="11"/>
        <v>23071</v>
      </c>
      <c r="M79" s="25">
        <f>일위대가!N595</f>
        <v>0</v>
      </c>
      <c r="N79" s="25">
        <f t="shared" si="12"/>
        <v>0</v>
      </c>
      <c r="O79" s="25">
        <f t="shared" si="13"/>
        <v>41973</v>
      </c>
      <c r="P79" s="25">
        <f t="shared" si="14"/>
        <v>41973</v>
      </c>
      <c r="Q79" s="12"/>
      <c r="R79" s="2"/>
      <c r="S79" s="2"/>
      <c r="T79" s="2"/>
      <c r="U79" s="2"/>
      <c r="V79" s="2"/>
      <c r="W79" s="2"/>
      <c r="X79" s="2"/>
      <c r="Y79" s="2"/>
      <c r="Z79" s="2"/>
      <c r="AA79" s="2"/>
      <c r="AB79" s="2"/>
      <c r="AC79" s="2"/>
      <c r="AD79" s="2"/>
      <c r="AE79" s="2"/>
      <c r="AF79" s="2"/>
      <c r="AG79" s="2"/>
    </row>
    <row r="80" spans="1:33" ht="23.1" customHeight="1">
      <c r="A80" s="13" t="s">
        <v>1212</v>
      </c>
      <c r="B80" s="13" t="s">
        <v>1213</v>
      </c>
      <c r="C80" s="3" t="s">
        <v>1214</v>
      </c>
      <c r="D80" s="12" t="s">
        <v>360</v>
      </c>
      <c r="E80" s="12" t="s">
        <v>361</v>
      </c>
      <c r="F80" s="19" t="s">
        <v>155</v>
      </c>
      <c r="G80" s="6"/>
      <c r="H80" s="25">
        <f>일위대가!I601</f>
        <v>6452</v>
      </c>
      <c r="I80" s="25">
        <f t="shared" si="10"/>
        <v>6452</v>
      </c>
      <c r="J80" s="25"/>
      <c r="K80" s="25">
        <f>일위대가!L601</f>
        <v>72407</v>
      </c>
      <c r="L80" s="25">
        <f t="shared" si="11"/>
        <v>72407</v>
      </c>
      <c r="M80" s="25">
        <f>일위대가!N601</f>
        <v>0</v>
      </c>
      <c r="N80" s="25">
        <f t="shared" si="12"/>
        <v>0</v>
      </c>
      <c r="O80" s="25">
        <f t="shared" si="13"/>
        <v>78859</v>
      </c>
      <c r="P80" s="25">
        <f t="shared" si="14"/>
        <v>78859</v>
      </c>
      <c r="Q80" s="12"/>
      <c r="R80" s="2"/>
      <c r="S80" s="2"/>
      <c r="T80" s="2"/>
      <c r="U80" s="2"/>
      <c r="V80" s="2"/>
      <c r="W80" s="2"/>
      <c r="X80" s="2"/>
      <c r="Y80" s="2"/>
      <c r="Z80" s="2"/>
      <c r="AA80" s="2"/>
      <c r="AB80" s="2"/>
      <c r="AC80" s="2"/>
      <c r="AD80" s="2"/>
      <c r="AE80" s="2"/>
      <c r="AF80" s="2"/>
      <c r="AG80" s="2"/>
    </row>
    <row r="81" spans="1:33" ht="23.1" customHeight="1">
      <c r="A81" s="13" t="s">
        <v>1215</v>
      </c>
      <c r="B81" s="13" t="s">
        <v>1216</v>
      </c>
      <c r="C81" s="3" t="s">
        <v>1217</v>
      </c>
      <c r="D81" s="12" t="s">
        <v>366</v>
      </c>
      <c r="E81" s="12" t="s">
        <v>367</v>
      </c>
      <c r="F81" s="19" t="s">
        <v>155</v>
      </c>
      <c r="G81" s="6"/>
      <c r="H81" s="25">
        <f>일위대가!I607</f>
        <v>989</v>
      </c>
      <c r="I81" s="25">
        <f t="shared" si="10"/>
        <v>989</v>
      </c>
      <c r="J81" s="25"/>
      <c r="K81" s="25">
        <f>일위대가!L607</f>
        <v>28750</v>
      </c>
      <c r="L81" s="25">
        <f t="shared" si="11"/>
        <v>28750</v>
      </c>
      <c r="M81" s="25">
        <f>일위대가!N607</f>
        <v>0</v>
      </c>
      <c r="N81" s="25">
        <f t="shared" si="12"/>
        <v>0</v>
      </c>
      <c r="O81" s="25">
        <f t="shared" si="13"/>
        <v>29739</v>
      </c>
      <c r="P81" s="25">
        <f t="shared" si="14"/>
        <v>29739</v>
      </c>
      <c r="Q81" s="12"/>
      <c r="R81" s="2"/>
      <c r="S81" s="2"/>
      <c r="T81" s="2"/>
      <c r="U81" s="2"/>
      <c r="V81" s="2"/>
      <c r="W81" s="2"/>
      <c r="X81" s="2"/>
      <c r="Y81" s="2"/>
      <c r="Z81" s="2"/>
      <c r="AA81" s="2"/>
      <c r="AB81" s="2"/>
      <c r="AC81" s="2"/>
      <c r="AD81" s="2"/>
      <c r="AE81" s="2"/>
      <c r="AF81" s="2"/>
      <c r="AG81" s="2"/>
    </row>
    <row r="82" spans="1:33" ht="23.1" customHeight="1">
      <c r="A82" s="13" t="s">
        <v>1218</v>
      </c>
      <c r="B82" s="13" t="s">
        <v>1219</v>
      </c>
      <c r="C82" s="3" t="s">
        <v>1220</v>
      </c>
      <c r="D82" s="12" t="s">
        <v>366</v>
      </c>
      <c r="E82" s="12" t="s">
        <v>369</v>
      </c>
      <c r="F82" s="19" t="s">
        <v>155</v>
      </c>
      <c r="G82" s="6"/>
      <c r="H82" s="25">
        <f>일위대가!I613</f>
        <v>1241</v>
      </c>
      <c r="I82" s="25">
        <f t="shared" si="10"/>
        <v>1241</v>
      </c>
      <c r="J82" s="25"/>
      <c r="K82" s="25">
        <f>일위대가!L613</f>
        <v>35139</v>
      </c>
      <c r="L82" s="25">
        <f t="shared" si="11"/>
        <v>35139</v>
      </c>
      <c r="M82" s="25">
        <f>일위대가!N613</f>
        <v>0</v>
      </c>
      <c r="N82" s="25">
        <f t="shared" si="12"/>
        <v>0</v>
      </c>
      <c r="O82" s="25">
        <f t="shared" si="13"/>
        <v>36380</v>
      </c>
      <c r="P82" s="25">
        <f t="shared" si="14"/>
        <v>36380</v>
      </c>
      <c r="Q82" s="12" t="s">
        <v>2</v>
      </c>
      <c r="R82" s="2"/>
      <c r="S82" s="2"/>
      <c r="T82" s="2"/>
      <c r="U82" s="2"/>
      <c r="V82" s="2"/>
      <c r="W82" s="2"/>
      <c r="X82" s="2"/>
      <c r="Y82" s="2"/>
      <c r="Z82" s="2"/>
      <c r="AA82" s="2"/>
      <c r="AB82" s="2"/>
      <c r="AC82" s="2"/>
      <c r="AD82" s="2"/>
      <c r="AE82" s="2"/>
      <c r="AF82" s="2"/>
      <c r="AG82" s="2"/>
    </row>
    <row r="83" spans="1:33" ht="23.1" customHeight="1">
      <c r="A83" s="13" t="s">
        <v>1221</v>
      </c>
      <c r="B83" s="13" t="s">
        <v>1222</v>
      </c>
      <c r="C83" s="3" t="s">
        <v>1223</v>
      </c>
      <c r="D83" s="12" t="s">
        <v>366</v>
      </c>
      <c r="E83" s="12" t="s">
        <v>371</v>
      </c>
      <c r="F83" s="19" t="s">
        <v>155</v>
      </c>
      <c r="G83" s="6"/>
      <c r="H83" s="25">
        <f>일위대가!I619</f>
        <v>1391</v>
      </c>
      <c r="I83" s="25">
        <f t="shared" si="10"/>
        <v>1391</v>
      </c>
      <c r="J83" s="25"/>
      <c r="K83" s="25">
        <f>일위대가!L619</f>
        <v>38333</v>
      </c>
      <c r="L83" s="25">
        <f t="shared" si="11"/>
        <v>38333</v>
      </c>
      <c r="M83" s="25">
        <f>일위대가!N619</f>
        <v>0</v>
      </c>
      <c r="N83" s="25">
        <f t="shared" si="12"/>
        <v>0</v>
      </c>
      <c r="O83" s="25">
        <f t="shared" si="13"/>
        <v>39724</v>
      </c>
      <c r="P83" s="25">
        <f t="shared" si="14"/>
        <v>39724</v>
      </c>
      <c r="Q83" s="12"/>
      <c r="R83" s="2"/>
      <c r="S83" s="2"/>
      <c r="T83" s="2"/>
      <c r="U83" s="2"/>
      <c r="V83" s="2"/>
      <c r="W83" s="2"/>
      <c r="X83" s="2"/>
      <c r="Y83" s="2"/>
      <c r="Z83" s="2"/>
      <c r="AA83" s="2"/>
      <c r="AB83" s="2"/>
      <c r="AC83" s="2"/>
      <c r="AD83" s="2"/>
      <c r="AE83" s="2"/>
      <c r="AF83" s="2"/>
      <c r="AG83" s="2"/>
    </row>
    <row r="84" spans="1:33" ht="23.1" customHeight="1">
      <c r="A84" s="13" t="s">
        <v>1224</v>
      </c>
      <c r="B84" s="13" t="s">
        <v>1225</v>
      </c>
      <c r="C84" s="3" t="s">
        <v>1226</v>
      </c>
      <c r="D84" s="12" t="s">
        <v>366</v>
      </c>
      <c r="E84" s="12" t="s">
        <v>373</v>
      </c>
      <c r="F84" s="19" t="s">
        <v>155</v>
      </c>
      <c r="G84" s="6"/>
      <c r="H84" s="25">
        <f>일위대가!I625</f>
        <v>1680</v>
      </c>
      <c r="I84" s="25">
        <f t="shared" si="10"/>
        <v>1680</v>
      </c>
      <c r="J84" s="25"/>
      <c r="K84" s="25">
        <f>일위대가!L625</f>
        <v>42592</v>
      </c>
      <c r="L84" s="25">
        <f t="shared" si="11"/>
        <v>42592</v>
      </c>
      <c r="M84" s="25">
        <f>일위대가!N625</f>
        <v>0</v>
      </c>
      <c r="N84" s="25">
        <f t="shared" si="12"/>
        <v>0</v>
      </c>
      <c r="O84" s="25">
        <f t="shared" si="13"/>
        <v>44272</v>
      </c>
      <c r="P84" s="25">
        <f t="shared" si="14"/>
        <v>44272</v>
      </c>
      <c r="Q84" s="12"/>
      <c r="R84" s="2"/>
      <c r="S84" s="2"/>
      <c r="T84" s="2"/>
      <c r="U84" s="2"/>
      <c r="V84" s="2"/>
      <c r="W84" s="2"/>
      <c r="X84" s="2"/>
      <c r="Y84" s="2"/>
      <c r="Z84" s="2"/>
      <c r="AA84" s="2"/>
      <c r="AB84" s="2"/>
      <c r="AC84" s="2"/>
      <c r="AD84" s="2"/>
      <c r="AE84" s="2"/>
      <c r="AF84" s="2"/>
      <c r="AG84" s="2"/>
    </row>
    <row r="85" spans="1:33" ht="23.1" customHeight="1">
      <c r="A85" s="13" t="s">
        <v>1227</v>
      </c>
      <c r="B85" s="13" t="s">
        <v>1228</v>
      </c>
      <c r="C85" s="3" t="s">
        <v>1229</v>
      </c>
      <c r="D85" s="12" t="s">
        <v>420</v>
      </c>
      <c r="E85" s="12" t="s">
        <v>421</v>
      </c>
      <c r="F85" s="19" t="s">
        <v>155</v>
      </c>
      <c r="G85" s="6"/>
      <c r="H85" s="25">
        <f>일위대가!I631</f>
        <v>3139</v>
      </c>
      <c r="I85" s="25">
        <f t="shared" si="10"/>
        <v>3139</v>
      </c>
      <c r="J85" s="25"/>
      <c r="K85" s="25">
        <f>일위대가!L631</f>
        <v>4324</v>
      </c>
      <c r="L85" s="25">
        <f t="shared" si="11"/>
        <v>4324</v>
      </c>
      <c r="M85" s="25">
        <f>일위대가!N631</f>
        <v>0</v>
      </c>
      <c r="N85" s="25">
        <f t="shared" si="12"/>
        <v>0</v>
      </c>
      <c r="O85" s="25">
        <f t="shared" si="13"/>
        <v>7463</v>
      </c>
      <c r="P85" s="25">
        <f t="shared" si="14"/>
        <v>7463</v>
      </c>
      <c r="Q85" s="12"/>
      <c r="R85" s="2"/>
      <c r="S85" s="2"/>
      <c r="T85" s="2"/>
      <c r="U85" s="2"/>
      <c r="V85" s="2"/>
      <c r="W85" s="2"/>
      <c r="X85" s="2"/>
      <c r="Y85" s="2"/>
      <c r="Z85" s="2"/>
      <c r="AA85" s="2"/>
      <c r="AB85" s="2"/>
      <c r="AC85" s="2"/>
      <c r="AD85" s="2"/>
      <c r="AE85" s="2"/>
      <c r="AF85" s="2"/>
      <c r="AG85" s="2"/>
    </row>
    <row r="86" spans="1:33" ht="23.1" customHeight="1">
      <c r="A86" s="13" t="s">
        <v>1230</v>
      </c>
      <c r="B86" s="13" t="s">
        <v>1231</v>
      </c>
      <c r="C86" s="3" t="s">
        <v>1232</v>
      </c>
      <c r="D86" s="12" t="s">
        <v>423</v>
      </c>
      <c r="E86" s="12" t="s">
        <v>367</v>
      </c>
      <c r="F86" s="19" t="s">
        <v>155</v>
      </c>
      <c r="G86" s="6"/>
      <c r="H86" s="25">
        <f>일위대가!I637</f>
        <v>256</v>
      </c>
      <c r="I86" s="25">
        <f t="shared" si="10"/>
        <v>256</v>
      </c>
      <c r="J86" s="25"/>
      <c r="K86" s="25">
        <f>일위대가!L637</f>
        <v>4324</v>
      </c>
      <c r="L86" s="25">
        <f t="shared" si="11"/>
        <v>4324</v>
      </c>
      <c r="M86" s="25">
        <f>일위대가!N637</f>
        <v>0</v>
      </c>
      <c r="N86" s="25">
        <f t="shared" si="12"/>
        <v>0</v>
      </c>
      <c r="O86" s="25">
        <f t="shared" si="13"/>
        <v>4580</v>
      </c>
      <c r="P86" s="25">
        <f t="shared" si="14"/>
        <v>4580</v>
      </c>
      <c r="Q86" s="12"/>
      <c r="R86" s="2"/>
      <c r="S86" s="2"/>
      <c r="T86" s="2"/>
      <c r="U86" s="2"/>
      <c r="V86" s="2"/>
      <c r="W86" s="2"/>
      <c r="X86" s="2"/>
      <c r="Y86" s="2"/>
      <c r="Z86" s="2"/>
      <c r="AA86" s="2"/>
      <c r="AB86" s="2"/>
      <c r="AC86" s="2"/>
      <c r="AD86" s="2"/>
      <c r="AE86" s="2"/>
      <c r="AF86" s="2"/>
      <c r="AG86" s="2"/>
    </row>
    <row r="87" spans="1:33" ht="23.1" customHeight="1">
      <c r="A87" s="13" t="s">
        <v>1233</v>
      </c>
      <c r="B87" s="13" t="s">
        <v>1234</v>
      </c>
      <c r="C87" s="3" t="s">
        <v>1235</v>
      </c>
      <c r="D87" s="12" t="s">
        <v>423</v>
      </c>
      <c r="E87" s="12" t="s">
        <v>369</v>
      </c>
      <c r="F87" s="19" t="s">
        <v>155</v>
      </c>
      <c r="G87" s="6"/>
      <c r="H87" s="25">
        <f>일위대가!I643</f>
        <v>316</v>
      </c>
      <c r="I87" s="25">
        <f t="shared" si="10"/>
        <v>316</v>
      </c>
      <c r="J87" s="25"/>
      <c r="K87" s="25">
        <f>일위대가!L643</f>
        <v>4324</v>
      </c>
      <c r="L87" s="25">
        <f t="shared" si="11"/>
        <v>4324</v>
      </c>
      <c r="M87" s="25">
        <f>일위대가!N643</f>
        <v>0</v>
      </c>
      <c r="N87" s="25">
        <f t="shared" si="12"/>
        <v>0</v>
      </c>
      <c r="O87" s="25">
        <f t="shared" si="13"/>
        <v>4640</v>
      </c>
      <c r="P87" s="25">
        <f t="shared" si="14"/>
        <v>4640</v>
      </c>
      <c r="Q87" s="12"/>
      <c r="R87" s="2"/>
      <c r="S87" s="2"/>
      <c r="T87" s="2"/>
      <c r="U87" s="2"/>
      <c r="V87" s="2"/>
      <c r="W87" s="2"/>
      <c r="X87" s="2"/>
      <c r="Y87" s="2"/>
      <c r="Z87" s="2"/>
      <c r="AA87" s="2"/>
      <c r="AB87" s="2"/>
      <c r="AC87" s="2"/>
      <c r="AD87" s="2"/>
      <c r="AE87" s="2"/>
      <c r="AF87" s="2"/>
      <c r="AG87" s="2"/>
    </row>
    <row r="88" spans="1:33" ht="23.1" customHeight="1">
      <c r="A88" s="13" t="s">
        <v>1236</v>
      </c>
      <c r="B88" s="13" t="s">
        <v>1237</v>
      </c>
      <c r="C88" s="3" t="s">
        <v>1238</v>
      </c>
      <c r="D88" s="12" t="s">
        <v>316</v>
      </c>
      <c r="E88" s="12" t="s">
        <v>317</v>
      </c>
      <c r="F88" s="19" t="s">
        <v>155</v>
      </c>
      <c r="G88" s="6"/>
      <c r="H88" s="25">
        <f>일위대가!I649</f>
        <v>2013</v>
      </c>
      <c r="I88" s="25">
        <f t="shared" si="10"/>
        <v>2013</v>
      </c>
      <c r="J88" s="25"/>
      <c r="K88" s="25">
        <f>일위대가!L649</f>
        <v>22971</v>
      </c>
      <c r="L88" s="25">
        <f t="shared" si="11"/>
        <v>22971</v>
      </c>
      <c r="M88" s="25">
        <f>일위대가!N649</f>
        <v>0</v>
      </c>
      <c r="N88" s="25">
        <f t="shared" si="12"/>
        <v>0</v>
      </c>
      <c r="O88" s="25">
        <f t="shared" si="13"/>
        <v>24984</v>
      </c>
      <c r="P88" s="25">
        <f t="shared" si="14"/>
        <v>24984</v>
      </c>
      <c r="Q88" s="12"/>
      <c r="R88" s="2"/>
      <c r="S88" s="2"/>
      <c r="T88" s="2"/>
      <c r="U88" s="2"/>
      <c r="V88" s="2"/>
      <c r="W88" s="2"/>
      <c r="X88" s="2"/>
      <c r="Y88" s="2"/>
      <c r="Z88" s="2"/>
      <c r="AA88" s="2"/>
      <c r="AB88" s="2"/>
      <c r="AC88" s="2"/>
      <c r="AD88" s="2"/>
      <c r="AE88" s="2"/>
      <c r="AF88" s="2"/>
      <c r="AG88" s="2"/>
    </row>
    <row r="89" spans="1:33" ht="23.1" customHeight="1">
      <c r="A89" s="13" t="s">
        <v>1239</v>
      </c>
      <c r="B89" s="13" t="s">
        <v>1240</v>
      </c>
      <c r="C89" s="3" t="s">
        <v>1241</v>
      </c>
      <c r="D89" s="12" t="s">
        <v>316</v>
      </c>
      <c r="E89" s="12" t="s">
        <v>322</v>
      </c>
      <c r="F89" s="19" t="s">
        <v>155</v>
      </c>
      <c r="G89" s="6"/>
      <c r="H89" s="25">
        <f>일위대가!I655</f>
        <v>2542</v>
      </c>
      <c r="I89" s="25">
        <f t="shared" si="10"/>
        <v>2542</v>
      </c>
      <c r="J89" s="25"/>
      <c r="K89" s="25">
        <f>일위대가!L655</f>
        <v>22971</v>
      </c>
      <c r="L89" s="25">
        <f t="shared" si="11"/>
        <v>22971</v>
      </c>
      <c r="M89" s="25">
        <f>일위대가!N655</f>
        <v>0</v>
      </c>
      <c r="N89" s="25">
        <f t="shared" si="12"/>
        <v>0</v>
      </c>
      <c r="O89" s="25">
        <f t="shared" si="13"/>
        <v>25513</v>
      </c>
      <c r="P89" s="25">
        <f t="shared" si="14"/>
        <v>25513</v>
      </c>
      <c r="Q89" s="12"/>
      <c r="R89" s="2"/>
      <c r="S89" s="2"/>
      <c r="T89" s="2"/>
      <c r="U89" s="2"/>
      <c r="V89" s="2"/>
      <c r="W89" s="2"/>
      <c r="X89" s="2"/>
      <c r="Y89" s="2"/>
      <c r="Z89" s="2"/>
      <c r="AA89" s="2"/>
      <c r="AB89" s="2"/>
      <c r="AC89" s="2"/>
      <c r="AD89" s="2"/>
      <c r="AE89" s="2"/>
      <c r="AF89" s="2"/>
      <c r="AG89" s="2"/>
    </row>
    <row r="90" spans="1:33" ht="23.1" customHeight="1">
      <c r="A90" s="13" t="s">
        <v>1242</v>
      </c>
      <c r="B90" s="13" t="s">
        <v>1243</v>
      </c>
      <c r="C90" s="3" t="s">
        <v>1244</v>
      </c>
      <c r="D90" s="12" t="s">
        <v>316</v>
      </c>
      <c r="E90" s="12" t="s">
        <v>324</v>
      </c>
      <c r="F90" s="19" t="s">
        <v>155</v>
      </c>
      <c r="G90" s="6"/>
      <c r="H90" s="25">
        <f>일위대가!I661</f>
        <v>3084</v>
      </c>
      <c r="I90" s="25">
        <f t="shared" si="10"/>
        <v>3084</v>
      </c>
      <c r="J90" s="25"/>
      <c r="K90" s="25">
        <f>일위대가!L661</f>
        <v>22971</v>
      </c>
      <c r="L90" s="25">
        <f t="shared" si="11"/>
        <v>22971</v>
      </c>
      <c r="M90" s="25">
        <f>일위대가!N661</f>
        <v>0</v>
      </c>
      <c r="N90" s="25">
        <f t="shared" si="12"/>
        <v>0</v>
      </c>
      <c r="O90" s="25">
        <f t="shared" si="13"/>
        <v>26055</v>
      </c>
      <c r="P90" s="25">
        <f t="shared" si="14"/>
        <v>26055</v>
      </c>
      <c r="Q90" s="12"/>
      <c r="R90" s="2"/>
      <c r="S90" s="2"/>
      <c r="T90" s="2"/>
      <c r="U90" s="2"/>
      <c r="V90" s="2"/>
      <c r="W90" s="2"/>
      <c r="X90" s="2"/>
      <c r="Y90" s="2"/>
      <c r="Z90" s="2"/>
      <c r="AA90" s="2"/>
      <c r="AB90" s="2"/>
      <c r="AC90" s="2"/>
      <c r="AD90" s="2"/>
      <c r="AE90" s="2"/>
      <c r="AF90" s="2"/>
      <c r="AG90" s="2"/>
    </row>
    <row r="91" spans="1:33" ht="23.1" customHeight="1">
      <c r="A91" s="13" t="s">
        <v>1245</v>
      </c>
      <c r="B91" s="13" t="s">
        <v>1246</v>
      </c>
      <c r="C91" s="3" t="s">
        <v>1247</v>
      </c>
      <c r="D91" s="12" t="s">
        <v>326</v>
      </c>
      <c r="E91" s="12" t="s">
        <v>327</v>
      </c>
      <c r="F91" s="19" t="s">
        <v>155</v>
      </c>
      <c r="G91" s="6"/>
      <c r="H91" s="25">
        <f>일위대가!I667</f>
        <v>2033</v>
      </c>
      <c r="I91" s="25">
        <f t="shared" si="10"/>
        <v>2033</v>
      </c>
      <c r="J91" s="25"/>
      <c r="K91" s="25">
        <f>일위대가!L667</f>
        <v>21620</v>
      </c>
      <c r="L91" s="25">
        <f t="shared" si="11"/>
        <v>21620</v>
      </c>
      <c r="M91" s="25">
        <f>일위대가!N667</f>
        <v>0</v>
      </c>
      <c r="N91" s="25">
        <f t="shared" si="12"/>
        <v>0</v>
      </c>
      <c r="O91" s="25">
        <f t="shared" si="13"/>
        <v>23653</v>
      </c>
      <c r="P91" s="25">
        <f t="shared" si="14"/>
        <v>23653</v>
      </c>
      <c r="Q91" s="12"/>
      <c r="R91" s="2"/>
      <c r="S91" s="2"/>
      <c r="T91" s="2"/>
      <c r="U91" s="2"/>
      <c r="V91" s="2"/>
      <c r="W91" s="2"/>
      <c r="X91" s="2"/>
      <c r="Y91" s="2"/>
      <c r="Z91" s="2"/>
      <c r="AA91" s="2"/>
      <c r="AB91" s="2"/>
      <c r="AC91" s="2"/>
      <c r="AD91" s="2"/>
      <c r="AE91" s="2"/>
      <c r="AF91" s="2"/>
      <c r="AG91" s="2"/>
    </row>
    <row r="92" spans="1:33" ht="23.1" customHeight="1">
      <c r="A92" s="13" t="s">
        <v>1248</v>
      </c>
      <c r="B92" s="13" t="s">
        <v>1249</v>
      </c>
      <c r="C92" s="3" t="s">
        <v>1250</v>
      </c>
      <c r="D92" s="12" t="s">
        <v>331</v>
      </c>
      <c r="E92" s="12" t="s">
        <v>332</v>
      </c>
      <c r="F92" s="19" t="s">
        <v>155</v>
      </c>
      <c r="G92" s="6"/>
      <c r="H92" s="25">
        <f>일위대가!I673</f>
        <v>2685</v>
      </c>
      <c r="I92" s="25">
        <f t="shared" si="10"/>
        <v>2685</v>
      </c>
      <c r="J92" s="25"/>
      <c r="K92" s="25">
        <f>일위대가!L673</f>
        <v>21620</v>
      </c>
      <c r="L92" s="25">
        <f t="shared" si="11"/>
        <v>21620</v>
      </c>
      <c r="M92" s="25">
        <f>일위대가!N673</f>
        <v>0</v>
      </c>
      <c r="N92" s="25">
        <f t="shared" si="12"/>
        <v>0</v>
      </c>
      <c r="O92" s="25">
        <f t="shared" si="13"/>
        <v>24305</v>
      </c>
      <c r="P92" s="25">
        <f t="shared" si="14"/>
        <v>24305</v>
      </c>
      <c r="Q92" s="12"/>
      <c r="R92" s="2"/>
      <c r="S92" s="2"/>
      <c r="T92" s="2"/>
      <c r="U92" s="2"/>
      <c r="V92" s="2"/>
      <c r="W92" s="2"/>
      <c r="X92" s="2"/>
      <c r="Y92" s="2"/>
      <c r="Z92" s="2"/>
      <c r="AA92" s="2"/>
      <c r="AB92" s="2"/>
      <c r="AC92" s="2"/>
      <c r="AD92" s="2"/>
      <c r="AE92" s="2"/>
      <c r="AF92" s="2"/>
      <c r="AG92" s="2"/>
    </row>
    <row r="93" spans="1:33" ht="23.1" customHeight="1">
      <c r="A93" s="13" t="s">
        <v>1251</v>
      </c>
      <c r="B93" s="13" t="s">
        <v>1252</v>
      </c>
      <c r="C93" s="3" t="s">
        <v>1253</v>
      </c>
      <c r="D93" s="12" t="s">
        <v>352</v>
      </c>
      <c r="E93" s="12" t="s">
        <v>353</v>
      </c>
      <c r="F93" s="19" t="s">
        <v>354</v>
      </c>
      <c r="G93" s="6"/>
      <c r="H93" s="25">
        <f>일위대가!I679</f>
        <v>41575</v>
      </c>
      <c r="I93" s="25">
        <f t="shared" si="10"/>
        <v>41575</v>
      </c>
      <c r="J93" s="25"/>
      <c r="K93" s="25">
        <f>일위대가!L679</f>
        <v>49185</v>
      </c>
      <c r="L93" s="25">
        <f t="shared" si="11"/>
        <v>49185</v>
      </c>
      <c r="M93" s="25">
        <f>일위대가!N679</f>
        <v>0</v>
      </c>
      <c r="N93" s="25">
        <f t="shared" si="12"/>
        <v>0</v>
      </c>
      <c r="O93" s="25">
        <f t="shared" si="13"/>
        <v>90760</v>
      </c>
      <c r="P93" s="25">
        <f t="shared" si="14"/>
        <v>90760</v>
      </c>
      <c r="Q93" s="12"/>
      <c r="R93" s="2"/>
      <c r="S93" s="2"/>
      <c r="T93" s="2"/>
      <c r="U93" s="2"/>
      <c r="V93" s="2"/>
      <c r="W93" s="2"/>
      <c r="X93" s="2"/>
      <c r="Y93" s="2"/>
      <c r="Z93" s="2"/>
      <c r="AA93" s="2"/>
      <c r="AB93" s="2"/>
      <c r="AC93" s="2"/>
      <c r="AD93" s="2"/>
      <c r="AE93" s="2"/>
      <c r="AF93" s="2"/>
      <c r="AG93" s="2"/>
    </row>
    <row r="94" spans="1:33" ht="23.1" customHeight="1">
      <c r="A94" s="13" t="s">
        <v>1254</v>
      </c>
      <c r="B94" s="13" t="s">
        <v>1255</v>
      </c>
      <c r="C94" s="3" t="s">
        <v>1256</v>
      </c>
      <c r="D94" s="12" t="s">
        <v>352</v>
      </c>
      <c r="E94" s="12" t="s">
        <v>358</v>
      </c>
      <c r="F94" s="19" t="s">
        <v>354</v>
      </c>
      <c r="G94" s="6"/>
      <c r="H94" s="25">
        <f>일위대가!I685</f>
        <v>292853</v>
      </c>
      <c r="I94" s="25">
        <f t="shared" si="10"/>
        <v>292853</v>
      </c>
      <c r="J94" s="25"/>
      <c r="K94" s="25">
        <f>일위대가!L685</f>
        <v>165123</v>
      </c>
      <c r="L94" s="25">
        <f t="shared" si="11"/>
        <v>165123</v>
      </c>
      <c r="M94" s="25">
        <f>일위대가!N685</f>
        <v>0</v>
      </c>
      <c r="N94" s="25">
        <f t="shared" si="12"/>
        <v>0</v>
      </c>
      <c r="O94" s="25">
        <f t="shared" si="13"/>
        <v>457976</v>
      </c>
      <c r="P94" s="25">
        <f t="shared" si="14"/>
        <v>457976</v>
      </c>
      <c r="Q94" s="12"/>
      <c r="R94" s="2"/>
      <c r="S94" s="2"/>
      <c r="T94" s="2"/>
      <c r="U94" s="2"/>
      <c r="V94" s="2"/>
      <c r="W94" s="2"/>
      <c r="X94" s="2"/>
      <c r="Y94" s="2"/>
      <c r="Z94" s="2"/>
      <c r="AA94" s="2"/>
      <c r="AB94" s="2"/>
      <c r="AC94" s="2"/>
      <c r="AD94" s="2"/>
      <c r="AE94" s="2"/>
      <c r="AF94" s="2"/>
      <c r="AG94" s="2"/>
    </row>
    <row r="95" spans="1:33" ht="23.1" customHeight="1">
      <c r="A95" s="13" t="s">
        <v>1257</v>
      </c>
      <c r="B95" s="13" t="s">
        <v>1258</v>
      </c>
      <c r="C95" s="3" t="s">
        <v>1259</v>
      </c>
      <c r="D95" s="12" t="s">
        <v>1260</v>
      </c>
      <c r="E95" s="12" t="s">
        <v>1261</v>
      </c>
      <c r="F95" s="19" t="s">
        <v>405</v>
      </c>
      <c r="G95" s="6"/>
      <c r="H95" s="25">
        <f>일위대가!I696</f>
        <v>73543</v>
      </c>
      <c r="I95" s="25">
        <f t="shared" si="10"/>
        <v>73543</v>
      </c>
      <c r="J95" s="25"/>
      <c r="K95" s="25">
        <f>일위대가!L696</f>
        <v>141177</v>
      </c>
      <c r="L95" s="25">
        <f t="shared" si="11"/>
        <v>141177</v>
      </c>
      <c r="M95" s="25">
        <f>일위대가!N696</f>
        <v>2586</v>
      </c>
      <c r="N95" s="25">
        <f t="shared" si="12"/>
        <v>2586</v>
      </c>
      <c r="O95" s="25">
        <f t="shared" si="13"/>
        <v>217306</v>
      </c>
      <c r="P95" s="25">
        <f t="shared" si="14"/>
        <v>217306</v>
      </c>
      <c r="Q95" s="12"/>
      <c r="R95" s="2"/>
      <c r="S95" s="2"/>
      <c r="T95" s="2"/>
      <c r="U95" s="2"/>
      <c r="V95" s="2"/>
      <c r="W95" s="2"/>
      <c r="X95" s="2"/>
      <c r="Y95" s="2"/>
      <c r="Z95" s="2"/>
      <c r="AA95" s="2"/>
      <c r="AB95" s="2"/>
      <c r="AC95" s="2"/>
      <c r="AD95" s="2"/>
      <c r="AE95" s="2"/>
      <c r="AF95" s="2"/>
      <c r="AG95" s="2"/>
    </row>
    <row r="96" spans="1:33" ht="23.1" customHeight="1">
      <c r="A96" s="13" t="s">
        <v>1262</v>
      </c>
      <c r="B96" s="13" t="s">
        <v>1263</v>
      </c>
      <c r="C96" s="3" t="s">
        <v>1264</v>
      </c>
      <c r="D96" s="12" t="s">
        <v>486</v>
      </c>
      <c r="E96" s="12" t="s">
        <v>487</v>
      </c>
      <c r="F96" s="19" t="s">
        <v>242</v>
      </c>
      <c r="G96" s="6"/>
      <c r="H96" s="25">
        <f>일위대가!I702</f>
        <v>3080</v>
      </c>
      <c r="I96" s="25">
        <f t="shared" si="10"/>
        <v>3080</v>
      </c>
      <c r="J96" s="25"/>
      <c r="K96" s="25">
        <f>일위대가!L702</f>
        <v>102695</v>
      </c>
      <c r="L96" s="25">
        <f t="shared" si="11"/>
        <v>102695</v>
      </c>
      <c r="M96" s="25">
        <f>일위대가!N702</f>
        <v>0</v>
      </c>
      <c r="N96" s="25">
        <f t="shared" si="12"/>
        <v>0</v>
      </c>
      <c r="O96" s="25">
        <f t="shared" si="13"/>
        <v>105775</v>
      </c>
      <c r="P96" s="25">
        <f t="shared" si="14"/>
        <v>105775</v>
      </c>
      <c r="Q96" s="12"/>
      <c r="R96" s="2"/>
      <c r="S96" s="2"/>
      <c r="T96" s="2"/>
      <c r="U96" s="2"/>
      <c r="V96" s="2"/>
      <c r="W96" s="2"/>
      <c r="X96" s="2"/>
      <c r="Y96" s="2"/>
      <c r="Z96" s="2"/>
      <c r="AA96" s="2"/>
      <c r="AB96" s="2"/>
      <c r="AC96" s="2"/>
      <c r="AD96" s="2"/>
      <c r="AE96" s="2"/>
      <c r="AF96" s="2"/>
      <c r="AG96" s="2"/>
    </row>
    <row r="97" spans="1:33" ht="23.1" customHeight="1">
      <c r="A97" s="13" t="s">
        <v>1265</v>
      </c>
      <c r="B97" s="13" t="s">
        <v>1266</v>
      </c>
      <c r="C97" s="3" t="s">
        <v>1267</v>
      </c>
      <c r="D97" s="12" t="s">
        <v>491</v>
      </c>
      <c r="E97" s="12" t="s">
        <v>492</v>
      </c>
      <c r="F97" s="19" t="s">
        <v>242</v>
      </c>
      <c r="G97" s="6"/>
      <c r="H97" s="25">
        <f>일위대가!I708</f>
        <v>2480</v>
      </c>
      <c r="I97" s="25">
        <f t="shared" si="10"/>
        <v>2480</v>
      </c>
      <c r="J97" s="25"/>
      <c r="K97" s="25">
        <f>일위대가!L708</f>
        <v>82696</v>
      </c>
      <c r="L97" s="25">
        <f t="shared" si="11"/>
        <v>82696</v>
      </c>
      <c r="M97" s="25">
        <f>일위대가!N708</f>
        <v>0</v>
      </c>
      <c r="N97" s="25">
        <f t="shared" si="12"/>
        <v>0</v>
      </c>
      <c r="O97" s="25">
        <f t="shared" si="13"/>
        <v>85176</v>
      </c>
      <c r="P97" s="25">
        <f t="shared" si="14"/>
        <v>85176</v>
      </c>
      <c r="Q97" s="12"/>
      <c r="R97" s="2"/>
      <c r="S97" s="2"/>
      <c r="T97" s="2"/>
      <c r="U97" s="2"/>
      <c r="V97" s="2"/>
      <c r="W97" s="2"/>
      <c r="X97" s="2"/>
      <c r="Y97" s="2"/>
      <c r="Z97" s="2"/>
      <c r="AA97" s="2"/>
      <c r="AB97" s="2"/>
      <c r="AC97" s="2"/>
      <c r="AD97" s="2"/>
      <c r="AE97" s="2"/>
      <c r="AF97" s="2"/>
      <c r="AG97" s="2"/>
    </row>
    <row r="98" spans="1:33" ht="23.1" customHeight="1">
      <c r="A98" s="13" t="s">
        <v>1268</v>
      </c>
      <c r="B98" s="13" t="s">
        <v>1269</v>
      </c>
      <c r="C98" s="3" t="s">
        <v>1270</v>
      </c>
      <c r="D98" s="12" t="s">
        <v>493</v>
      </c>
      <c r="E98" s="12" t="s">
        <v>494</v>
      </c>
      <c r="F98" s="19" t="s">
        <v>242</v>
      </c>
      <c r="G98" s="6"/>
      <c r="H98" s="25">
        <f>일위대가!I714</f>
        <v>2018</v>
      </c>
      <c r="I98" s="25">
        <f t="shared" si="10"/>
        <v>2018</v>
      </c>
      <c r="J98" s="25"/>
      <c r="K98" s="25">
        <f>일위대가!L714</f>
        <v>67292</v>
      </c>
      <c r="L98" s="25">
        <f t="shared" si="11"/>
        <v>67292</v>
      </c>
      <c r="M98" s="25">
        <f>일위대가!N714</f>
        <v>0</v>
      </c>
      <c r="N98" s="25">
        <f t="shared" si="12"/>
        <v>0</v>
      </c>
      <c r="O98" s="25">
        <f t="shared" si="13"/>
        <v>69310</v>
      </c>
      <c r="P98" s="25">
        <f t="shared" si="14"/>
        <v>69310</v>
      </c>
      <c r="Q98" s="12"/>
      <c r="R98" s="2"/>
      <c r="S98" s="2"/>
      <c r="T98" s="2"/>
      <c r="U98" s="2"/>
      <c r="V98" s="2"/>
      <c r="W98" s="2"/>
      <c r="X98" s="2"/>
      <c r="Y98" s="2"/>
      <c r="Z98" s="2"/>
      <c r="AA98" s="2"/>
      <c r="AB98" s="2"/>
      <c r="AC98" s="2"/>
      <c r="AD98" s="2"/>
      <c r="AE98" s="2"/>
      <c r="AF98" s="2"/>
      <c r="AG98" s="2"/>
    </row>
    <row r="99" spans="1:33" ht="23.1" customHeight="1">
      <c r="A99" s="13" t="s">
        <v>1271</v>
      </c>
      <c r="B99" s="13" t="s">
        <v>1272</v>
      </c>
      <c r="C99" s="3" t="s">
        <v>1273</v>
      </c>
      <c r="D99" s="12" t="s">
        <v>495</v>
      </c>
      <c r="E99" s="12" t="s">
        <v>496</v>
      </c>
      <c r="F99" s="19" t="s">
        <v>242</v>
      </c>
      <c r="G99" s="6"/>
      <c r="H99" s="25">
        <f>일위대가!I720</f>
        <v>1256</v>
      </c>
      <c r="I99" s="25">
        <f t="shared" si="10"/>
        <v>1256</v>
      </c>
      <c r="J99" s="25"/>
      <c r="K99" s="25">
        <f>일위대가!L720</f>
        <v>41888</v>
      </c>
      <c r="L99" s="25">
        <f t="shared" si="11"/>
        <v>41888</v>
      </c>
      <c r="M99" s="25">
        <f>일위대가!N720</f>
        <v>0</v>
      </c>
      <c r="N99" s="25">
        <f t="shared" si="12"/>
        <v>0</v>
      </c>
      <c r="O99" s="25">
        <f t="shared" si="13"/>
        <v>43144</v>
      </c>
      <c r="P99" s="25">
        <f t="shared" si="14"/>
        <v>43144</v>
      </c>
      <c r="Q99" s="12"/>
      <c r="R99" s="2"/>
      <c r="S99" s="2"/>
      <c r="T99" s="2"/>
      <c r="U99" s="2"/>
      <c r="V99" s="2"/>
      <c r="W99" s="2"/>
      <c r="X99" s="2"/>
      <c r="Y99" s="2"/>
      <c r="Z99" s="2"/>
      <c r="AA99" s="2"/>
      <c r="AB99" s="2"/>
      <c r="AC99" s="2"/>
      <c r="AD99" s="2"/>
      <c r="AE99" s="2"/>
      <c r="AF99" s="2"/>
      <c r="AG99" s="2"/>
    </row>
    <row r="100" spans="1:33" ht="23.1" customHeight="1">
      <c r="A100" s="13" t="s">
        <v>1274</v>
      </c>
      <c r="B100" s="13" t="s">
        <v>1275</v>
      </c>
      <c r="C100" s="3" t="s">
        <v>1276</v>
      </c>
      <c r="D100" s="12" t="s">
        <v>497</v>
      </c>
      <c r="E100" s="12" t="s">
        <v>498</v>
      </c>
      <c r="F100" s="19" t="s">
        <v>242</v>
      </c>
      <c r="G100" s="6"/>
      <c r="H100" s="25">
        <f>일위대가!I726</f>
        <v>948</v>
      </c>
      <c r="I100" s="25">
        <f t="shared" ref="I100:I115" si="15">H100</f>
        <v>948</v>
      </c>
      <c r="J100" s="25"/>
      <c r="K100" s="25">
        <f>일위대가!L726</f>
        <v>31619</v>
      </c>
      <c r="L100" s="25">
        <f t="shared" ref="L100:L115" si="16">K100</f>
        <v>31619</v>
      </c>
      <c r="M100" s="25">
        <f>일위대가!N726</f>
        <v>0</v>
      </c>
      <c r="N100" s="25">
        <f t="shared" ref="N100:N115" si="17">M100</f>
        <v>0</v>
      </c>
      <c r="O100" s="25">
        <f t="shared" ref="O100:O115" si="18">IF((H100+K100+M100)=0, "", (H100+K100+M100))</f>
        <v>32567</v>
      </c>
      <c r="P100" s="25">
        <f t="shared" ref="P100:P115" si="19">SUM(I100,L100,N100)</f>
        <v>32567</v>
      </c>
      <c r="Q100" s="12"/>
      <c r="R100" s="2"/>
      <c r="S100" s="2"/>
      <c r="T100" s="2"/>
      <c r="U100" s="2"/>
      <c r="V100" s="2"/>
      <c r="W100" s="2"/>
      <c r="X100" s="2"/>
      <c r="Y100" s="2"/>
      <c r="Z100" s="2"/>
      <c r="AA100" s="2"/>
      <c r="AB100" s="2"/>
      <c r="AC100" s="2"/>
      <c r="AD100" s="2"/>
      <c r="AE100" s="2"/>
      <c r="AF100" s="2"/>
      <c r="AG100" s="2"/>
    </row>
    <row r="101" spans="1:33" ht="23.1" customHeight="1">
      <c r="A101" s="13" t="s">
        <v>1277</v>
      </c>
      <c r="B101" s="13" t="s">
        <v>1278</v>
      </c>
      <c r="C101" s="3" t="s">
        <v>1279</v>
      </c>
      <c r="D101" s="12" t="s">
        <v>499</v>
      </c>
      <c r="E101" s="12" t="s">
        <v>500</v>
      </c>
      <c r="F101" s="19" t="s">
        <v>242</v>
      </c>
      <c r="G101" s="6"/>
      <c r="H101" s="25">
        <f>일위대가!I732</f>
        <v>948</v>
      </c>
      <c r="I101" s="25">
        <f t="shared" si="15"/>
        <v>948</v>
      </c>
      <c r="J101" s="25"/>
      <c r="K101" s="25">
        <f>일위대가!L732</f>
        <v>31619</v>
      </c>
      <c r="L101" s="25">
        <f t="shared" si="16"/>
        <v>31619</v>
      </c>
      <c r="M101" s="25">
        <f>일위대가!N732</f>
        <v>0</v>
      </c>
      <c r="N101" s="25">
        <f t="shared" si="17"/>
        <v>0</v>
      </c>
      <c r="O101" s="25">
        <f t="shared" si="18"/>
        <v>32567</v>
      </c>
      <c r="P101" s="25">
        <f t="shared" si="19"/>
        <v>32567</v>
      </c>
      <c r="Q101" s="12"/>
      <c r="R101" s="2"/>
      <c r="S101" s="2"/>
      <c r="T101" s="2"/>
      <c r="U101" s="2"/>
      <c r="V101" s="2"/>
      <c r="W101" s="2"/>
      <c r="X101" s="2"/>
      <c r="Y101" s="2"/>
      <c r="Z101" s="2"/>
      <c r="AA101" s="2"/>
      <c r="AB101" s="2"/>
      <c r="AC101" s="2"/>
      <c r="AD101" s="2"/>
      <c r="AE101" s="2"/>
      <c r="AF101" s="2"/>
      <c r="AG101" s="2"/>
    </row>
    <row r="102" spans="1:33" ht="23.1" customHeight="1">
      <c r="A102" s="13" t="s">
        <v>1280</v>
      </c>
      <c r="B102" s="13" t="s">
        <v>1281</v>
      </c>
      <c r="C102" s="3" t="s">
        <v>1282</v>
      </c>
      <c r="D102" s="12" t="s">
        <v>474</v>
      </c>
      <c r="E102" s="12" t="s">
        <v>475</v>
      </c>
      <c r="F102" s="19" t="s">
        <v>242</v>
      </c>
      <c r="G102" s="6"/>
      <c r="H102" s="25">
        <f>일위대가!I738</f>
        <v>1726</v>
      </c>
      <c r="I102" s="25">
        <f t="shared" si="15"/>
        <v>1726</v>
      </c>
      <c r="J102" s="25"/>
      <c r="K102" s="25">
        <f>일위대가!L738</f>
        <v>57563</v>
      </c>
      <c r="L102" s="25">
        <f t="shared" si="16"/>
        <v>57563</v>
      </c>
      <c r="M102" s="25">
        <f>일위대가!N738</f>
        <v>0</v>
      </c>
      <c r="N102" s="25">
        <f t="shared" si="17"/>
        <v>0</v>
      </c>
      <c r="O102" s="25">
        <f t="shared" si="18"/>
        <v>59289</v>
      </c>
      <c r="P102" s="25">
        <f t="shared" si="19"/>
        <v>59289</v>
      </c>
      <c r="Q102" s="12"/>
      <c r="R102" s="2"/>
      <c r="S102" s="2"/>
      <c r="T102" s="2"/>
      <c r="U102" s="2"/>
      <c r="V102" s="2"/>
      <c r="W102" s="2"/>
      <c r="X102" s="2"/>
      <c r="Y102" s="2"/>
      <c r="Z102" s="2"/>
      <c r="AA102" s="2"/>
      <c r="AB102" s="2"/>
      <c r="AC102" s="2"/>
      <c r="AD102" s="2"/>
      <c r="AE102" s="2"/>
      <c r="AF102" s="2"/>
      <c r="AG102" s="2"/>
    </row>
    <row r="103" spans="1:33" ht="23.1" customHeight="1">
      <c r="A103" s="13" t="s">
        <v>1283</v>
      </c>
      <c r="B103" s="13" t="s">
        <v>1284</v>
      </c>
      <c r="C103" s="3" t="s">
        <v>1285</v>
      </c>
      <c r="D103" s="12" t="s">
        <v>1286</v>
      </c>
      <c r="E103" s="12" t="s">
        <v>1287</v>
      </c>
      <c r="F103" s="19" t="s">
        <v>242</v>
      </c>
      <c r="G103" s="6"/>
      <c r="H103" s="25">
        <f>일위대가!I745</f>
        <v>9971</v>
      </c>
      <c r="I103" s="25">
        <f t="shared" si="15"/>
        <v>9971</v>
      </c>
      <c r="J103" s="25"/>
      <c r="K103" s="25">
        <f>일위대가!L745</f>
        <v>45726</v>
      </c>
      <c r="L103" s="25">
        <f t="shared" si="16"/>
        <v>45726</v>
      </c>
      <c r="M103" s="25">
        <f>일위대가!N745</f>
        <v>0</v>
      </c>
      <c r="N103" s="25">
        <f t="shared" si="17"/>
        <v>0</v>
      </c>
      <c r="O103" s="25">
        <f t="shared" si="18"/>
        <v>55697</v>
      </c>
      <c r="P103" s="25">
        <f t="shared" si="19"/>
        <v>55697</v>
      </c>
      <c r="Q103" s="12"/>
      <c r="R103" s="2"/>
      <c r="S103" s="2"/>
      <c r="T103" s="2"/>
      <c r="U103" s="2"/>
      <c r="V103" s="2"/>
      <c r="W103" s="2"/>
      <c r="X103" s="2"/>
      <c r="Y103" s="2"/>
      <c r="Z103" s="2"/>
      <c r="AA103" s="2"/>
      <c r="AB103" s="2"/>
      <c r="AC103" s="2"/>
      <c r="AD103" s="2"/>
      <c r="AE103" s="2"/>
      <c r="AF103" s="2"/>
      <c r="AG103" s="2"/>
    </row>
    <row r="104" spans="1:33" ht="23.1" customHeight="1">
      <c r="A104" s="13" t="s">
        <v>1288</v>
      </c>
      <c r="B104" s="13" t="s">
        <v>1289</v>
      </c>
      <c r="C104" s="3" t="s">
        <v>1290</v>
      </c>
      <c r="D104" s="12" t="s">
        <v>1291</v>
      </c>
      <c r="E104" s="12" t="s">
        <v>1292</v>
      </c>
      <c r="F104" s="19" t="s">
        <v>405</v>
      </c>
      <c r="G104" s="6"/>
      <c r="H104" s="25">
        <f>일위대가!I751</f>
        <v>12134</v>
      </c>
      <c r="I104" s="25">
        <f t="shared" si="15"/>
        <v>12134</v>
      </c>
      <c r="J104" s="25"/>
      <c r="K104" s="25">
        <f>일위대가!L751</f>
        <v>125982</v>
      </c>
      <c r="L104" s="25">
        <f t="shared" si="16"/>
        <v>125982</v>
      </c>
      <c r="M104" s="25">
        <f>일위대가!N751</f>
        <v>32904</v>
      </c>
      <c r="N104" s="25">
        <f t="shared" si="17"/>
        <v>32904</v>
      </c>
      <c r="O104" s="25">
        <f t="shared" si="18"/>
        <v>171020</v>
      </c>
      <c r="P104" s="25">
        <f t="shared" si="19"/>
        <v>171020</v>
      </c>
      <c r="Q104" s="12"/>
      <c r="R104" s="2"/>
      <c r="S104" s="2"/>
      <c r="T104" s="2"/>
      <c r="U104" s="2"/>
      <c r="V104" s="2"/>
      <c r="W104" s="2"/>
      <c r="X104" s="2"/>
      <c r="Y104" s="2"/>
      <c r="Z104" s="2"/>
      <c r="AA104" s="2"/>
      <c r="AB104" s="2"/>
      <c r="AC104" s="2"/>
      <c r="AD104" s="2"/>
      <c r="AE104" s="2"/>
      <c r="AF104" s="2"/>
      <c r="AG104" s="2"/>
    </row>
    <row r="105" spans="1:33" ht="23.1" customHeight="1">
      <c r="A105" s="13" t="s">
        <v>1293</v>
      </c>
      <c r="B105" s="13" t="s">
        <v>1294</v>
      </c>
      <c r="C105" s="3" t="s">
        <v>1295</v>
      </c>
      <c r="D105" s="12" t="s">
        <v>506</v>
      </c>
      <c r="E105" s="12"/>
      <c r="F105" s="19" t="s">
        <v>242</v>
      </c>
      <c r="G105" s="6"/>
      <c r="H105" s="25">
        <f>일위대가!I757</f>
        <v>1540</v>
      </c>
      <c r="I105" s="25">
        <f t="shared" si="15"/>
        <v>1540</v>
      </c>
      <c r="J105" s="25"/>
      <c r="K105" s="25">
        <f>일위대가!L757</f>
        <v>51347</v>
      </c>
      <c r="L105" s="25">
        <f t="shared" si="16"/>
        <v>51347</v>
      </c>
      <c r="M105" s="25">
        <f>일위대가!N757</f>
        <v>0</v>
      </c>
      <c r="N105" s="25">
        <f t="shared" si="17"/>
        <v>0</v>
      </c>
      <c r="O105" s="25">
        <f t="shared" si="18"/>
        <v>52887</v>
      </c>
      <c r="P105" s="25">
        <f t="shared" si="19"/>
        <v>52887</v>
      </c>
      <c r="Q105" s="12"/>
      <c r="R105" s="2"/>
      <c r="S105" s="2"/>
      <c r="T105" s="2"/>
      <c r="U105" s="2"/>
      <c r="V105" s="2"/>
      <c r="W105" s="2"/>
      <c r="X105" s="2"/>
      <c r="Y105" s="2"/>
      <c r="Z105" s="2"/>
      <c r="AA105" s="2"/>
      <c r="AB105" s="2"/>
      <c r="AC105" s="2"/>
      <c r="AD105" s="2"/>
      <c r="AE105" s="2"/>
      <c r="AF105" s="2"/>
      <c r="AG105" s="2"/>
    </row>
    <row r="106" spans="1:33" ht="23.1" customHeight="1">
      <c r="A106" s="13" t="s">
        <v>1296</v>
      </c>
      <c r="B106" s="13" t="s">
        <v>1297</v>
      </c>
      <c r="C106" s="3" t="s">
        <v>1298</v>
      </c>
      <c r="D106" s="12" t="s">
        <v>501</v>
      </c>
      <c r="E106" s="12" t="s">
        <v>502</v>
      </c>
      <c r="F106" s="19" t="s">
        <v>473</v>
      </c>
      <c r="G106" s="6"/>
      <c r="H106" s="25">
        <f>일위대가!I763</f>
        <v>9972</v>
      </c>
      <c r="I106" s="25">
        <f t="shared" si="15"/>
        <v>9972</v>
      </c>
      <c r="J106" s="25"/>
      <c r="K106" s="25">
        <f>일위대가!L763</f>
        <v>332408</v>
      </c>
      <c r="L106" s="25">
        <f t="shared" si="16"/>
        <v>332408</v>
      </c>
      <c r="M106" s="25">
        <f>일위대가!N763</f>
        <v>0</v>
      </c>
      <c r="N106" s="25">
        <f t="shared" si="17"/>
        <v>0</v>
      </c>
      <c r="O106" s="25">
        <f t="shared" si="18"/>
        <v>342380</v>
      </c>
      <c r="P106" s="25">
        <f t="shared" si="19"/>
        <v>342380</v>
      </c>
      <c r="Q106" s="12"/>
      <c r="R106" s="2"/>
      <c r="S106" s="2"/>
      <c r="T106" s="2"/>
      <c r="U106" s="2"/>
      <c r="V106" s="2"/>
      <c r="W106" s="2"/>
      <c r="X106" s="2"/>
      <c r="Y106" s="2"/>
      <c r="Z106" s="2"/>
      <c r="AA106" s="2"/>
      <c r="AB106" s="2"/>
      <c r="AC106" s="2"/>
      <c r="AD106" s="2"/>
      <c r="AE106" s="2"/>
      <c r="AF106" s="2"/>
      <c r="AG106" s="2"/>
    </row>
    <row r="107" spans="1:33" ht="23.1" customHeight="1">
      <c r="A107" s="13" t="s">
        <v>1299</v>
      </c>
      <c r="B107" s="13" t="s">
        <v>1300</v>
      </c>
      <c r="C107" s="3" t="s">
        <v>1301</v>
      </c>
      <c r="D107" s="12" t="s">
        <v>501</v>
      </c>
      <c r="E107" s="12" t="s">
        <v>503</v>
      </c>
      <c r="F107" s="19" t="s">
        <v>473</v>
      </c>
      <c r="G107" s="6"/>
      <c r="H107" s="25">
        <f>일위대가!I769</f>
        <v>9972</v>
      </c>
      <c r="I107" s="25">
        <f t="shared" si="15"/>
        <v>9972</v>
      </c>
      <c r="J107" s="25"/>
      <c r="K107" s="25">
        <f>일위대가!L769</f>
        <v>332408</v>
      </c>
      <c r="L107" s="25">
        <f t="shared" si="16"/>
        <v>332408</v>
      </c>
      <c r="M107" s="25">
        <f>일위대가!N769</f>
        <v>0</v>
      </c>
      <c r="N107" s="25">
        <f t="shared" si="17"/>
        <v>0</v>
      </c>
      <c r="O107" s="25">
        <f t="shared" si="18"/>
        <v>342380</v>
      </c>
      <c r="P107" s="25">
        <f t="shared" si="19"/>
        <v>342380</v>
      </c>
      <c r="Q107" s="12"/>
      <c r="R107" s="2"/>
      <c r="S107" s="2"/>
      <c r="T107" s="2"/>
      <c r="U107" s="2"/>
      <c r="V107" s="2"/>
      <c r="W107" s="2"/>
      <c r="X107" s="2"/>
      <c r="Y107" s="2"/>
      <c r="Z107" s="2"/>
      <c r="AA107" s="2"/>
      <c r="AB107" s="2"/>
      <c r="AC107" s="2"/>
      <c r="AD107" s="2"/>
      <c r="AE107" s="2"/>
      <c r="AF107" s="2"/>
      <c r="AG107" s="2"/>
    </row>
    <row r="108" spans="1:33" ht="23.1" customHeight="1">
      <c r="A108" s="13" t="s">
        <v>1302</v>
      </c>
      <c r="B108" s="13" t="s">
        <v>1303</v>
      </c>
      <c r="C108" s="3" t="s">
        <v>1304</v>
      </c>
      <c r="D108" s="12" t="s">
        <v>501</v>
      </c>
      <c r="E108" s="12" t="s">
        <v>504</v>
      </c>
      <c r="F108" s="19" t="s">
        <v>473</v>
      </c>
      <c r="G108" s="6"/>
      <c r="H108" s="25">
        <f>일위대가!I775</f>
        <v>9972</v>
      </c>
      <c r="I108" s="25">
        <f t="shared" si="15"/>
        <v>9972</v>
      </c>
      <c r="J108" s="25"/>
      <c r="K108" s="25">
        <f>일위대가!L775</f>
        <v>332408</v>
      </c>
      <c r="L108" s="25">
        <f t="shared" si="16"/>
        <v>332408</v>
      </c>
      <c r="M108" s="25">
        <f>일위대가!N775</f>
        <v>0</v>
      </c>
      <c r="N108" s="25">
        <f t="shared" si="17"/>
        <v>0</v>
      </c>
      <c r="O108" s="25">
        <f t="shared" si="18"/>
        <v>342380</v>
      </c>
      <c r="P108" s="25">
        <f t="shared" si="19"/>
        <v>342380</v>
      </c>
      <c r="Q108" s="12" t="s">
        <v>2</v>
      </c>
      <c r="R108" s="2"/>
      <c r="S108" s="2"/>
      <c r="T108" s="2"/>
      <c r="U108" s="2"/>
      <c r="V108" s="2"/>
      <c r="W108" s="2"/>
      <c r="X108" s="2"/>
      <c r="Y108" s="2"/>
      <c r="Z108" s="2"/>
      <c r="AA108" s="2"/>
      <c r="AB108" s="2"/>
      <c r="AC108" s="2"/>
      <c r="AD108" s="2"/>
      <c r="AE108" s="2"/>
      <c r="AF108" s="2"/>
      <c r="AG108" s="2"/>
    </row>
    <row r="109" spans="1:33" ht="23.1" customHeight="1">
      <c r="A109" s="13" t="s">
        <v>1305</v>
      </c>
      <c r="B109" s="13" t="s">
        <v>1306</v>
      </c>
      <c r="C109" s="3" t="s">
        <v>1307</v>
      </c>
      <c r="D109" s="12" t="s">
        <v>501</v>
      </c>
      <c r="E109" s="12" t="s">
        <v>505</v>
      </c>
      <c r="F109" s="19" t="s">
        <v>473</v>
      </c>
      <c r="G109" s="6"/>
      <c r="H109" s="25">
        <f>일위대가!I781</f>
        <v>9972</v>
      </c>
      <c r="I109" s="25">
        <f t="shared" si="15"/>
        <v>9972</v>
      </c>
      <c r="J109" s="25"/>
      <c r="K109" s="25">
        <f>일위대가!L781</f>
        <v>332408</v>
      </c>
      <c r="L109" s="25">
        <f t="shared" si="16"/>
        <v>332408</v>
      </c>
      <c r="M109" s="25">
        <f>일위대가!N781</f>
        <v>0</v>
      </c>
      <c r="N109" s="25">
        <f t="shared" si="17"/>
        <v>0</v>
      </c>
      <c r="O109" s="25">
        <f t="shared" si="18"/>
        <v>342380</v>
      </c>
      <c r="P109" s="25">
        <f t="shared" si="19"/>
        <v>342380</v>
      </c>
      <c r="Q109" s="12"/>
      <c r="R109" s="2"/>
      <c r="S109" s="2"/>
      <c r="T109" s="2"/>
      <c r="U109" s="2"/>
      <c r="V109" s="2"/>
      <c r="W109" s="2"/>
      <c r="X109" s="2"/>
      <c r="Y109" s="2"/>
      <c r="Z109" s="2"/>
      <c r="AA109" s="2"/>
      <c r="AB109" s="2"/>
      <c r="AC109" s="2"/>
      <c r="AD109" s="2"/>
      <c r="AE109" s="2"/>
      <c r="AF109" s="2"/>
      <c r="AG109" s="2"/>
    </row>
    <row r="110" spans="1:33" ht="23.1" customHeight="1">
      <c r="A110" s="13" t="s">
        <v>1308</v>
      </c>
      <c r="B110" s="13" t="s">
        <v>1309</v>
      </c>
      <c r="C110" s="3" t="s">
        <v>1310</v>
      </c>
      <c r="D110" s="12" t="s">
        <v>514</v>
      </c>
      <c r="E110" s="12"/>
      <c r="F110" s="19" t="s">
        <v>515</v>
      </c>
      <c r="G110" s="6"/>
      <c r="H110" s="25">
        <f>일위대가!I787</f>
        <v>4966</v>
      </c>
      <c r="I110" s="25">
        <f t="shared" si="15"/>
        <v>4966</v>
      </c>
      <c r="J110" s="25"/>
      <c r="K110" s="25">
        <f>일위대가!L787</f>
        <v>165545</v>
      </c>
      <c r="L110" s="25">
        <f t="shared" si="16"/>
        <v>165545</v>
      </c>
      <c r="M110" s="25">
        <f>일위대가!N787</f>
        <v>0</v>
      </c>
      <c r="N110" s="25">
        <f t="shared" si="17"/>
        <v>0</v>
      </c>
      <c r="O110" s="25">
        <f t="shared" si="18"/>
        <v>170511</v>
      </c>
      <c r="P110" s="25">
        <f t="shared" si="19"/>
        <v>170511</v>
      </c>
      <c r="Q110" s="12"/>
      <c r="R110" s="2"/>
      <c r="S110" s="2"/>
      <c r="T110" s="2"/>
      <c r="U110" s="2"/>
      <c r="V110" s="2"/>
      <c r="W110" s="2"/>
      <c r="X110" s="2"/>
      <c r="Y110" s="2"/>
      <c r="Z110" s="2"/>
      <c r="AA110" s="2"/>
      <c r="AB110" s="2"/>
      <c r="AC110" s="2"/>
      <c r="AD110" s="2"/>
      <c r="AE110" s="2"/>
      <c r="AF110" s="2"/>
      <c r="AG110" s="2"/>
    </row>
    <row r="111" spans="1:33" ht="23.1" customHeight="1">
      <c r="A111" s="13" t="s">
        <v>1311</v>
      </c>
      <c r="B111" s="13" t="s">
        <v>1312</v>
      </c>
      <c r="C111" s="3" t="s">
        <v>1313</v>
      </c>
      <c r="D111" s="12" t="s">
        <v>470</v>
      </c>
      <c r="E111" s="12" t="s">
        <v>471</v>
      </c>
      <c r="F111" s="19" t="s">
        <v>354</v>
      </c>
      <c r="G111" s="6"/>
      <c r="H111" s="25">
        <f>일위대가!I793</f>
        <v>2476</v>
      </c>
      <c r="I111" s="25">
        <f t="shared" si="15"/>
        <v>2476</v>
      </c>
      <c r="J111" s="25"/>
      <c r="K111" s="25">
        <f>일위대가!L793</f>
        <v>82561</v>
      </c>
      <c r="L111" s="25">
        <f t="shared" si="16"/>
        <v>82561</v>
      </c>
      <c r="M111" s="25">
        <f>일위대가!N793</f>
        <v>0</v>
      </c>
      <c r="N111" s="25">
        <f t="shared" si="17"/>
        <v>0</v>
      </c>
      <c r="O111" s="25">
        <f t="shared" si="18"/>
        <v>85037</v>
      </c>
      <c r="P111" s="25">
        <f t="shared" si="19"/>
        <v>85037</v>
      </c>
      <c r="Q111" s="12"/>
      <c r="R111" s="2"/>
      <c r="S111" s="2"/>
      <c r="T111" s="2"/>
      <c r="U111" s="2"/>
      <c r="V111" s="2"/>
      <c r="W111" s="2"/>
      <c r="X111" s="2"/>
      <c r="Y111" s="2"/>
      <c r="Z111" s="2"/>
      <c r="AA111" s="2"/>
      <c r="AB111" s="2"/>
      <c r="AC111" s="2"/>
      <c r="AD111" s="2"/>
      <c r="AE111" s="2"/>
      <c r="AF111" s="2"/>
      <c r="AG111" s="2"/>
    </row>
    <row r="112" spans="1:33" ht="23.1" customHeight="1">
      <c r="A112" s="13" t="s">
        <v>1314</v>
      </c>
      <c r="B112" s="13" t="s">
        <v>1315</v>
      </c>
      <c r="C112" s="3" t="s">
        <v>1316</v>
      </c>
      <c r="D112" s="12" t="s">
        <v>1317</v>
      </c>
      <c r="E112" s="12" t="s">
        <v>518</v>
      </c>
      <c r="F112" s="19" t="s">
        <v>405</v>
      </c>
      <c r="G112" s="6"/>
      <c r="H112" s="25">
        <f>일위대가!I802</f>
        <v>5622</v>
      </c>
      <c r="I112" s="25">
        <f t="shared" si="15"/>
        <v>5622</v>
      </c>
      <c r="J112" s="25"/>
      <c r="K112" s="25">
        <f>일위대가!L802</f>
        <v>50040</v>
      </c>
      <c r="L112" s="25">
        <f t="shared" si="16"/>
        <v>50040</v>
      </c>
      <c r="M112" s="25">
        <f>일위대가!N802</f>
        <v>5493</v>
      </c>
      <c r="N112" s="25">
        <f t="shared" si="17"/>
        <v>5493</v>
      </c>
      <c r="O112" s="25">
        <f t="shared" si="18"/>
        <v>61155</v>
      </c>
      <c r="P112" s="25">
        <f t="shared" si="19"/>
        <v>61155</v>
      </c>
      <c r="Q112" s="12"/>
      <c r="R112" s="2"/>
      <c r="S112" s="2"/>
      <c r="T112" s="2"/>
      <c r="U112" s="2"/>
      <c r="V112" s="2"/>
      <c r="W112" s="2"/>
      <c r="X112" s="2"/>
      <c r="Y112" s="2"/>
      <c r="Z112" s="2"/>
      <c r="AA112" s="2"/>
      <c r="AB112" s="2"/>
      <c r="AC112" s="2"/>
      <c r="AD112" s="2"/>
      <c r="AE112" s="2"/>
      <c r="AF112" s="2"/>
      <c r="AG112" s="2"/>
    </row>
    <row r="113" spans="1:33" ht="23.1" customHeight="1">
      <c r="A113" s="13" t="s">
        <v>1318</v>
      </c>
      <c r="B113" s="13" t="s">
        <v>1319</v>
      </c>
      <c r="C113" s="3" t="s">
        <v>1320</v>
      </c>
      <c r="D113" s="12" t="s">
        <v>1321</v>
      </c>
      <c r="E113" s="12" t="s">
        <v>1292</v>
      </c>
      <c r="F113" s="19" t="s">
        <v>405</v>
      </c>
      <c r="G113" s="6"/>
      <c r="H113" s="25">
        <f>일위대가!I808</f>
        <v>10675</v>
      </c>
      <c r="I113" s="25">
        <f t="shared" si="15"/>
        <v>10675</v>
      </c>
      <c r="J113" s="25"/>
      <c r="K113" s="25">
        <f>일위대가!L808</f>
        <v>77337</v>
      </c>
      <c r="L113" s="25">
        <f t="shared" si="16"/>
        <v>77337</v>
      </c>
      <c r="M113" s="25">
        <f>일위대가!N808</f>
        <v>32904</v>
      </c>
      <c r="N113" s="25">
        <f t="shared" si="17"/>
        <v>32904</v>
      </c>
      <c r="O113" s="25">
        <f t="shared" si="18"/>
        <v>120916</v>
      </c>
      <c r="P113" s="25">
        <f t="shared" si="19"/>
        <v>120916</v>
      </c>
      <c r="Q113" s="12"/>
      <c r="R113" s="2"/>
      <c r="S113" s="2"/>
      <c r="T113" s="2"/>
      <c r="U113" s="2"/>
      <c r="V113" s="2"/>
      <c r="W113" s="2"/>
      <c r="X113" s="2"/>
      <c r="Y113" s="2"/>
      <c r="Z113" s="2"/>
      <c r="AA113" s="2"/>
      <c r="AB113" s="2"/>
      <c r="AC113" s="2"/>
      <c r="AD113" s="2"/>
      <c r="AE113" s="2"/>
      <c r="AF113" s="2"/>
      <c r="AG113" s="2"/>
    </row>
    <row r="114" spans="1:33" ht="23.1" customHeight="1">
      <c r="A114" s="13" t="s">
        <v>1322</v>
      </c>
      <c r="B114" s="13" t="s">
        <v>1323</v>
      </c>
      <c r="C114" s="3" t="s">
        <v>1324</v>
      </c>
      <c r="D114" s="12" t="s">
        <v>1325</v>
      </c>
      <c r="E114" s="12" t="s">
        <v>384</v>
      </c>
      <c r="F114" s="19" t="s">
        <v>405</v>
      </c>
      <c r="G114" s="6"/>
      <c r="H114" s="25">
        <f>일위대가!I817</f>
        <v>462668</v>
      </c>
      <c r="I114" s="25">
        <f t="shared" si="15"/>
        <v>462668</v>
      </c>
      <c r="J114" s="25"/>
      <c r="K114" s="25">
        <f>일위대가!L817</f>
        <v>162288</v>
      </c>
      <c r="L114" s="25">
        <f t="shared" si="16"/>
        <v>162288</v>
      </c>
      <c r="M114" s="25">
        <f>일위대가!N817</f>
        <v>17438</v>
      </c>
      <c r="N114" s="25">
        <f t="shared" si="17"/>
        <v>17438</v>
      </c>
      <c r="O114" s="25">
        <f t="shared" si="18"/>
        <v>642394</v>
      </c>
      <c r="P114" s="25">
        <f t="shared" si="19"/>
        <v>642394</v>
      </c>
      <c r="Q114" s="12"/>
      <c r="R114" s="2"/>
      <c r="S114" s="2"/>
      <c r="T114" s="2"/>
      <c r="U114" s="2"/>
      <c r="V114" s="2"/>
      <c r="W114" s="2"/>
      <c r="X114" s="2"/>
      <c r="Y114" s="2"/>
      <c r="Z114" s="2"/>
      <c r="AA114" s="2"/>
      <c r="AB114" s="2"/>
      <c r="AC114" s="2"/>
      <c r="AD114" s="2"/>
      <c r="AE114" s="2"/>
      <c r="AF114" s="2"/>
      <c r="AG114" s="2"/>
    </row>
    <row r="115" spans="1:33" ht="23.1" customHeight="1">
      <c r="A115" s="13" t="s">
        <v>1326</v>
      </c>
      <c r="B115" s="13" t="s">
        <v>1327</v>
      </c>
      <c r="C115" s="3" t="s">
        <v>1328</v>
      </c>
      <c r="D115" s="12" t="s">
        <v>472</v>
      </c>
      <c r="E115" s="12"/>
      <c r="F115" s="19" t="s">
        <v>473</v>
      </c>
      <c r="G115" s="6"/>
      <c r="H115" s="25">
        <f>일위대가!I823</f>
        <v>12550</v>
      </c>
      <c r="I115" s="25">
        <f t="shared" si="15"/>
        <v>12550</v>
      </c>
      <c r="J115" s="25"/>
      <c r="K115" s="25">
        <f>일위대가!L823</f>
        <v>418348</v>
      </c>
      <c r="L115" s="25">
        <f t="shared" si="16"/>
        <v>418348</v>
      </c>
      <c r="M115" s="25">
        <f>일위대가!N823</f>
        <v>0</v>
      </c>
      <c r="N115" s="25">
        <f t="shared" si="17"/>
        <v>0</v>
      </c>
      <c r="O115" s="25">
        <f t="shared" si="18"/>
        <v>430898</v>
      </c>
      <c r="P115" s="25">
        <f t="shared" si="19"/>
        <v>430898</v>
      </c>
      <c r="Q115" s="12"/>
      <c r="R115" s="2"/>
      <c r="S115" s="2"/>
      <c r="T115" s="2"/>
      <c r="U115" s="2"/>
      <c r="V115" s="2"/>
      <c r="W115" s="2"/>
      <c r="X115" s="2"/>
      <c r="Y115" s="2"/>
      <c r="Z115" s="2"/>
      <c r="AA115" s="2"/>
      <c r="AB115" s="2"/>
      <c r="AC115" s="2"/>
      <c r="AD115" s="2"/>
      <c r="AE115" s="2"/>
      <c r="AF115" s="2"/>
      <c r="AG115" s="2"/>
    </row>
    <row r="116" spans="1:33" ht="23.1" customHeight="1">
      <c r="C116" s="3"/>
      <c r="D116" s="12"/>
      <c r="E116" s="12"/>
      <c r="F116" s="19"/>
      <c r="G116" s="6"/>
      <c r="H116" s="25"/>
      <c r="I116" s="25"/>
      <c r="J116" s="25"/>
      <c r="K116" s="25"/>
      <c r="L116" s="25"/>
      <c r="M116" s="25"/>
      <c r="N116" s="25"/>
      <c r="O116" s="25"/>
      <c r="P116" s="25"/>
      <c r="Q116" s="12"/>
      <c r="R116" s="2"/>
      <c r="S116" s="2"/>
      <c r="T116" s="2"/>
      <c r="U116" s="2"/>
      <c r="V116" s="2"/>
      <c r="W116" s="2"/>
      <c r="X116" s="2"/>
      <c r="Y116" s="2"/>
      <c r="Z116" s="2"/>
      <c r="AA116" s="2"/>
      <c r="AB116" s="2"/>
      <c r="AC116" s="2"/>
      <c r="AD116" s="2"/>
      <c r="AE116" s="2"/>
      <c r="AF116" s="2"/>
      <c r="AG116" s="2"/>
    </row>
    <row r="117" spans="1:33" ht="23.1" customHeight="1">
      <c r="C117" s="3"/>
      <c r="D117" s="12"/>
      <c r="E117" s="12"/>
      <c r="F117" s="19"/>
      <c r="G117" s="6"/>
      <c r="H117" s="25"/>
      <c r="I117" s="25"/>
      <c r="J117" s="25"/>
      <c r="K117" s="25"/>
      <c r="L117" s="25"/>
      <c r="M117" s="25"/>
      <c r="N117" s="25"/>
      <c r="O117" s="25"/>
      <c r="P117" s="25"/>
      <c r="Q117" s="12"/>
      <c r="R117" s="2"/>
      <c r="S117" s="2"/>
      <c r="T117" s="2"/>
      <c r="U117" s="2"/>
      <c r="V117" s="2"/>
      <c r="W117" s="2"/>
      <c r="X117" s="2"/>
      <c r="Y117" s="2"/>
      <c r="Z117" s="2"/>
      <c r="AA117" s="2"/>
      <c r="AB117" s="2"/>
      <c r="AC117" s="2"/>
      <c r="AD117" s="2"/>
      <c r="AE117" s="2"/>
      <c r="AF117" s="2"/>
      <c r="AG117" s="2"/>
    </row>
    <row r="118" spans="1:33" ht="23.1" customHeight="1">
      <c r="C118" s="3"/>
      <c r="D118" s="12"/>
      <c r="E118" s="12"/>
      <c r="F118" s="19"/>
      <c r="G118" s="6"/>
      <c r="H118" s="25"/>
      <c r="I118" s="25"/>
      <c r="J118" s="25"/>
      <c r="K118" s="25"/>
      <c r="L118" s="25"/>
      <c r="M118" s="25"/>
      <c r="N118" s="25"/>
      <c r="O118" s="25"/>
      <c r="P118" s="25"/>
      <c r="Q118" s="12"/>
      <c r="R118" s="2"/>
      <c r="S118" s="2"/>
      <c r="T118" s="2"/>
      <c r="U118" s="2"/>
      <c r="V118" s="2"/>
      <c r="W118" s="2"/>
      <c r="X118" s="2"/>
      <c r="Y118" s="2"/>
      <c r="Z118" s="2"/>
      <c r="AA118" s="2"/>
      <c r="AB118" s="2"/>
      <c r="AC118" s="2"/>
      <c r="AD118" s="2"/>
      <c r="AE118" s="2"/>
      <c r="AF118" s="2"/>
      <c r="AG118" s="2"/>
    </row>
    <row r="119" spans="1:33" ht="23.1" customHeight="1">
      <c r="C119" s="3"/>
      <c r="D119" s="12"/>
      <c r="E119" s="12"/>
      <c r="F119" s="19"/>
      <c r="G119" s="6"/>
      <c r="H119" s="25"/>
      <c r="I119" s="25"/>
      <c r="J119" s="25"/>
      <c r="K119" s="25"/>
      <c r="L119" s="25"/>
      <c r="M119" s="25"/>
      <c r="N119" s="25"/>
      <c r="O119" s="25"/>
      <c r="P119" s="25"/>
      <c r="Q119" s="12"/>
      <c r="R119" s="2"/>
      <c r="S119" s="2"/>
      <c r="T119" s="2"/>
      <c r="U119" s="2"/>
      <c r="V119" s="2"/>
      <c r="W119" s="2"/>
      <c r="X119" s="2"/>
      <c r="Y119" s="2"/>
      <c r="Z119" s="2"/>
      <c r="AA119" s="2"/>
      <c r="AB119" s="2"/>
      <c r="AC119" s="2"/>
      <c r="AD119" s="2"/>
      <c r="AE119" s="2"/>
      <c r="AF119" s="2"/>
      <c r="AG119" s="2"/>
    </row>
    <row r="120" spans="1:33" ht="23.1" customHeight="1">
      <c r="C120" s="3"/>
      <c r="D120" s="12"/>
      <c r="E120" s="12"/>
      <c r="F120" s="19"/>
      <c r="G120" s="6"/>
      <c r="H120" s="25"/>
      <c r="I120" s="25"/>
      <c r="J120" s="25"/>
      <c r="K120" s="25"/>
      <c r="L120" s="25"/>
      <c r="M120" s="25"/>
      <c r="N120" s="25"/>
      <c r="O120" s="25"/>
      <c r="P120" s="25"/>
      <c r="Q120" s="12"/>
      <c r="R120" s="2"/>
      <c r="S120" s="2"/>
      <c r="T120" s="2"/>
      <c r="U120" s="2"/>
      <c r="V120" s="2"/>
      <c r="W120" s="2"/>
      <c r="X120" s="2"/>
      <c r="Y120" s="2"/>
      <c r="Z120" s="2"/>
      <c r="AA120" s="2"/>
      <c r="AB120" s="2"/>
      <c r="AC120" s="2"/>
      <c r="AD120" s="2"/>
      <c r="AE120" s="2"/>
      <c r="AF120" s="2"/>
      <c r="AG120" s="2"/>
    </row>
    <row r="121" spans="1:33" ht="23.1" customHeight="1">
      <c r="C121" s="3"/>
      <c r="D121" s="12"/>
      <c r="E121" s="12"/>
      <c r="F121" s="19"/>
      <c r="G121" s="6"/>
      <c r="H121" s="25"/>
      <c r="I121" s="25"/>
      <c r="J121" s="25"/>
      <c r="K121" s="25"/>
      <c r="L121" s="25"/>
      <c r="M121" s="25"/>
      <c r="N121" s="25"/>
      <c r="O121" s="25"/>
      <c r="P121" s="25"/>
      <c r="Q121" s="12"/>
      <c r="R121" s="2"/>
      <c r="S121" s="2"/>
      <c r="T121" s="2"/>
      <c r="U121" s="2"/>
      <c r="V121" s="2"/>
      <c r="W121" s="2"/>
      <c r="X121" s="2"/>
      <c r="Y121" s="2"/>
      <c r="Z121" s="2"/>
      <c r="AA121" s="2"/>
      <c r="AB121" s="2"/>
      <c r="AC121" s="2"/>
      <c r="AD121" s="2"/>
      <c r="AE121" s="2"/>
      <c r="AF121" s="2"/>
      <c r="AG121" s="2"/>
    </row>
    <row r="122" spans="1:33" ht="23.1" customHeight="1">
      <c r="C122" s="3"/>
      <c r="D122" s="12"/>
      <c r="E122" s="12"/>
      <c r="F122" s="19"/>
      <c r="G122" s="6"/>
      <c r="H122" s="25"/>
      <c r="I122" s="25"/>
      <c r="J122" s="25"/>
      <c r="K122" s="25"/>
      <c r="L122" s="25"/>
      <c r="M122" s="25"/>
      <c r="N122" s="25"/>
      <c r="O122" s="25"/>
      <c r="P122" s="25"/>
      <c r="Q122" s="12"/>
      <c r="R122" s="2"/>
      <c r="S122" s="2"/>
      <c r="T122" s="2"/>
      <c r="U122" s="2"/>
      <c r="V122" s="2"/>
      <c r="W122" s="2"/>
      <c r="X122" s="2"/>
      <c r="Y122" s="2"/>
      <c r="Z122" s="2"/>
      <c r="AA122" s="2"/>
      <c r="AB122" s="2"/>
      <c r="AC122" s="2"/>
      <c r="AD122" s="2"/>
      <c r="AE122" s="2"/>
      <c r="AF122" s="2"/>
      <c r="AG122" s="2"/>
    </row>
    <row r="123" spans="1:33" ht="23.1" customHeight="1">
      <c r="C123" s="3"/>
      <c r="D123" s="12"/>
      <c r="E123" s="12"/>
      <c r="F123" s="19"/>
      <c r="G123" s="6"/>
      <c r="H123" s="25"/>
      <c r="I123" s="25"/>
      <c r="J123" s="25"/>
      <c r="K123" s="25"/>
      <c r="L123" s="25"/>
      <c r="M123" s="25"/>
      <c r="N123" s="25"/>
      <c r="O123" s="25"/>
      <c r="P123" s="25"/>
      <c r="Q123" s="12"/>
      <c r="R123" s="2"/>
      <c r="S123" s="2"/>
      <c r="T123" s="2"/>
      <c r="U123" s="2"/>
      <c r="V123" s="2"/>
      <c r="W123" s="2"/>
      <c r="X123" s="2"/>
      <c r="Y123" s="2"/>
      <c r="Z123" s="2"/>
      <c r="AA123" s="2"/>
      <c r="AB123" s="2"/>
      <c r="AC123" s="2"/>
      <c r="AD123" s="2"/>
      <c r="AE123" s="2"/>
      <c r="AF123" s="2"/>
      <c r="AG123" s="2"/>
    </row>
    <row r="124" spans="1:33" ht="23.1" customHeight="1">
      <c r="C124" s="3"/>
      <c r="D124" s="12"/>
      <c r="E124" s="12"/>
      <c r="F124" s="19"/>
      <c r="G124" s="6"/>
      <c r="H124" s="25"/>
      <c r="I124" s="25"/>
      <c r="J124" s="25"/>
      <c r="K124" s="25"/>
      <c r="L124" s="25"/>
      <c r="M124" s="25"/>
      <c r="N124" s="25"/>
      <c r="O124" s="25"/>
      <c r="P124" s="25"/>
      <c r="Q124" s="12"/>
      <c r="R124" s="2"/>
      <c r="S124" s="2"/>
      <c r="T124" s="2"/>
      <c r="U124" s="2"/>
      <c r="V124" s="2"/>
      <c r="W124" s="2"/>
      <c r="X124" s="2"/>
      <c r="Y124" s="2"/>
      <c r="Z124" s="2"/>
      <c r="AA124" s="2"/>
      <c r="AB124" s="2"/>
      <c r="AC124" s="2"/>
      <c r="AD124" s="2"/>
      <c r="AE124" s="2"/>
      <c r="AF124" s="2"/>
      <c r="AG124" s="2"/>
    </row>
    <row r="125" spans="1:33" ht="23.1" customHeight="1">
      <c r="C125" s="3"/>
      <c r="D125" s="12"/>
      <c r="E125" s="12"/>
      <c r="F125" s="19"/>
      <c r="G125" s="6"/>
      <c r="H125" s="25"/>
      <c r="I125" s="25"/>
      <c r="J125" s="25"/>
      <c r="K125" s="25"/>
      <c r="L125" s="25"/>
      <c r="M125" s="25"/>
      <c r="N125" s="25"/>
      <c r="O125" s="25"/>
      <c r="P125" s="25"/>
      <c r="Q125" s="12"/>
      <c r="R125" s="2"/>
      <c r="S125" s="2"/>
      <c r="T125" s="2"/>
      <c r="U125" s="2"/>
      <c r="V125" s="2"/>
      <c r="W125" s="2"/>
      <c r="X125" s="2"/>
      <c r="Y125" s="2"/>
      <c r="Z125" s="2"/>
      <c r="AA125" s="2"/>
      <c r="AB125" s="2"/>
      <c r="AC125" s="2"/>
      <c r="AD125" s="2"/>
      <c r="AE125" s="2"/>
      <c r="AF125" s="2"/>
      <c r="AG125" s="2"/>
    </row>
    <row r="126" spans="1:33" ht="23.1" customHeight="1">
      <c r="C126" s="3"/>
      <c r="D126" s="12"/>
      <c r="E126" s="12"/>
      <c r="F126" s="19"/>
      <c r="G126" s="6"/>
      <c r="H126" s="25"/>
      <c r="I126" s="25"/>
      <c r="J126" s="25"/>
      <c r="K126" s="25"/>
      <c r="L126" s="25"/>
      <c r="M126" s="25"/>
      <c r="N126" s="25"/>
      <c r="O126" s="25"/>
      <c r="P126" s="25"/>
      <c r="Q126" s="12"/>
      <c r="R126" s="2"/>
      <c r="S126" s="2"/>
      <c r="T126" s="2"/>
      <c r="U126" s="2"/>
      <c r="V126" s="2"/>
      <c r="W126" s="2"/>
      <c r="X126" s="2"/>
      <c r="Y126" s="2"/>
      <c r="Z126" s="2"/>
      <c r="AA126" s="2"/>
      <c r="AB126" s="2"/>
      <c r="AC126" s="2"/>
      <c r="AD126" s="2"/>
      <c r="AE126" s="2"/>
      <c r="AF126" s="2"/>
      <c r="AG126" s="2"/>
    </row>
    <row r="127" spans="1:33" ht="23.1" customHeight="1">
      <c r="C127" s="3"/>
      <c r="D127" s="12"/>
      <c r="E127" s="12"/>
      <c r="F127" s="19"/>
      <c r="G127" s="6"/>
      <c r="H127" s="25"/>
      <c r="I127" s="25"/>
      <c r="J127" s="25"/>
      <c r="K127" s="25"/>
      <c r="L127" s="25"/>
      <c r="M127" s="25"/>
      <c r="N127" s="25"/>
      <c r="O127" s="25"/>
      <c r="P127" s="25"/>
      <c r="Q127" s="12"/>
      <c r="R127" s="2"/>
      <c r="S127" s="2"/>
      <c r="T127" s="2"/>
      <c r="U127" s="2"/>
      <c r="V127" s="2"/>
      <c r="W127" s="2"/>
      <c r="X127" s="2"/>
      <c r="Y127" s="2"/>
      <c r="Z127" s="2"/>
      <c r="AA127" s="2"/>
      <c r="AB127" s="2"/>
      <c r="AC127" s="2"/>
      <c r="AD127" s="2"/>
      <c r="AE127" s="2"/>
      <c r="AF127" s="2"/>
      <c r="AG127" s="2"/>
    </row>
    <row r="128" spans="1:33" ht="23.1" customHeight="1">
      <c r="C128" s="3"/>
      <c r="D128" s="12"/>
      <c r="E128" s="12"/>
      <c r="F128" s="19"/>
      <c r="G128" s="6"/>
      <c r="H128" s="25"/>
      <c r="I128" s="25"/>
      <c r="J128" s="25"/>
      <c r="K128" s="25"/>
      <c r="L128" s="25"/>
      <c r="M128" s="25"/>
      <c r="N128" s="25"/>
      <c r="O128" s="25"/>
      <c r="P128" s="25"/>
      <c r="Q128" s="12"/>
      <c r="R128" s="2"/>
      <c r="S128" s="2"/>
      <c r="T128" s="2"/>
      <c r="U128" s="2"/>
      <c r="V128" s="2"/>
      <c r="W128" s="2"/>
      <c r="X128" s="2"/>
      <c r="Y128" s="2"/>
      <c r="Z128" s="2"/>
      <c r="AA128" s="2"/>
      <c r="AB128" s="2"/>
      <c r="AC128" s="2"/>
      <c r="AD128" s="2"/>
      <c r="AE128" s="2"/>
      <c r="AF128" s="2"/>
      <c r="AG128" s="2"/>
    </row>
    <row r="129" spans="3:33" ht="23.1" customHeight="1">
      <c r="C129" s="3"/>
      <c r="D129" s="12"/>
      <c r="E129" s="12"/>
      <c r="F129" s="19"/>
      <c r="G129" s="6"/>
      <c r="H129" s="25"/>
      <c r="I129" s="25"/>
      <c r="J129" s="25"/>
      <c r="K129" s="25"/>
      <c r="L129" s="25"/>
      <c r="M129" s="25"/>
      <c r="N129" s="25"/>
      <c r="O129" s="25"/>
      <c r="P129" s="25"/>
      <c r="Q129" s="12"/>
      <c r="R129" s="2"/>
      <c r="S129" s="2"/>
      <c r="T129" s="2"/>
      <c r="U129" s="2"/>
      <c r="V129" s="2"/>
      <c r="W129" s="2"/>
      <c r="X129" s="2"/>
      <c r="Y129" s="2"/>
      <c r="Z129" s="2"/>
      <c r="AA129" s="2"/>
      <c r="AB129" s="2"/>
      <c r="AC129" s="2"/>
      <c r="AD129" s="2"/>
      <c r="AE129" s="2"/>
      <c r="AF129" s="2"/>
      <c r="AG129" s="2"/>
    </row>
    <row r="130" spans="3:33" ht="23.1" customHeight="1">
      <c r="C130" s="3"/>
      <c r="D130" s="12"/>
      <c r="E130" s="12"/>
      <c r="F130" s="19"/>
      <c r="G130" s="6"/>
      <c r="H130" s="25"/>
      <c r="I130" s="25"/>
      <c r="J130" s="25"/>
      <c r="K130" s="25"/>
      <c r="L130" s="25"/>
      <c r="M130" s="25"/>
      <c r="N130" s="25"/>
      <c r="O130" s="25"/>
      <c r="P130" s="25"/>
      <c r="Q130" s="12"/>
      <c r="R130" s="2"/>
      <c r="S130" s="2"/>
      <c r="T130" s="2"/>
      <c r="U130" s="2"/>
      <c r="V130" s="2"/>
      <c r="W130" s="2"/>
      <c r="X130" s="2"/>
      <c r="Y130" s="2"/>
      <c r="Z130" s="2"/>
      <c r="AA130" s="2"/>
      <c r="AB130" s="2"/>
      <c r="AC130" s="2"/>
      <c r="AD130" s="2"/>
      <c r="AE130" s="2"/>
      <c r="AF130" s="2"/>
      <c r="AG130" s="2"/>
    </row>
    <row r="131" spans="3:33" ht="23.1" customHeight="1">
      <c r="C131" s="3"/>
      <c r="D131" s="12"/>
      <c r="E131" s="12"/>
      <c r="F131" s="19"/>
      <c r="G131" s="6"/>
      <c r="H131" s="25"/>
      <c r="I131" s="25"/>
      <c r="J131" s="25"/>
      <c r="K131" s="25"/>
      <c r="L131" s="25"/>
      <c r="M131" s="25"/>
      <c r="N131" s="25"/>
      <c r="O131" s="25"/>
      <c r="P131" s="25"/>
      <c r="Q131" s="12"/>
      <c r="R131" s="2"/>
      <c r="S131" s="2"/>
      <c r="T131" s="2"/>
      <c r="U131" s="2"/>
      <c r="V131" s="2"/>
      <c r="W131" s="2"/>
      <c r="X131" s="2"/>
      <c r="Y131" s="2"/>
      <c r="Z131" s="2"/>
      <c r="AA131" s="2"/>
      <c r="AB131" s="2"/>
      <c r="AC131" s="2"/>
      <c r="AD131" s="2"/>
      <c r="AE131" s="2"/>
      <c r="AF131" s="2"/>
      <c r="AG131" s="2"/>
    </row>
    <row r="132" spans="3:33" ht="23.1" customHeight="1">
      <c r="C132" s="3"/>
      <c r="D132" s="12"/>
      <c r="E132" s="12"/>
      <c r="F132" s="19"/>
      <c r="G132" s="6"/>
      <c r="H132" s="25"/>
      <c r="I132" s="25"/>
      <c r="J132" s="25"/>
      <c r="K132" s="25"/>
      <c r="L132" s="25"/>
      <c r="M132" s="25"/>
      <c r="N132" s="25"/>
      <c r="O132" s="25"/>
      <c r="P132" s="25"/>
      <c r="Q132" s="12"/>
      <c r="R132" s="2"/>
      <c r="S132" s="2"/>
      <c r="T132" s="2"/>
      <c r="U132" s="2"/>
      <c r="V132" s="2"/>
      <c r="W132" s="2"/>
      <c r="X132" s="2"/>
      <c r="Y132" s="2"/>
      <c r="Z132" s="2"/>
      <c r="AA132" s="2"/>
      <c r="AB132" s="2"/>
      <c r="AC132" s="2"/>
      <c r="AD132" s="2"/>
      <c r="AE132" s="2"/>
      <c r="AF132" s="2"/>
      <c r="AG132" s="2"/>
    </row>
    <row r="133" spans="3:33" ht="23.1" customHeight="1">
      <c r="C133" s="3"/>
      <c r="D133" s="12"/>
      <c r="E133" s="12"/>
      <c r="F133" s="19"/>
      <c r="G133" s="6"/>
      <c r="H133" s="25"/>
      <c r="I133" s="25"/>
      <c r="J133" s="25"/>
      <c r="K133" s="25"/>
      <c r="L133" s="25"/>
      <c r="M133" s="25"/>
      <c r="N133" s="25"/>
      <c r="O133" s="25"/>
      <c r="P133" s="25"/>
      <c r="Q133" s="12"/>
      <c r="R133" s="2"/>
      <c r="S133" s="2"/>
      <c r="T133" s="2"/>
      <c r="U133" s="2"/>
      <c r="V133" s="2"/>
      <c r="W133" s="2"/>
      <c r="X133" s="2"/>
      <c r="Y133" s="2"/>
      <c r="Z133" s="2"/>
      <c r="AA133" s="2"/>
      <c r="AB133" s="2"/>
      <c r="AC133" s="2"/>
      <c r="AD133" s="2"/>
      <c r="AE133" s="2"/>
      <c r="AF133" s="2"/>
      <c r="AG133" s="2"/>
    </row>
  </sheetData>
  <mergeCells count="13">
    <mergeCell ref="C1:N1"/>
    <mergeCell ref="M2:N2"/>
    <mergeCell ref="J2:L2"/>
    <mergeCell ref="Q2:Q3"/>
    <mergeCell ref="P2:P3"/>
    <mergeCell ref="F2:F3"/>
    <mergeCell ref="G2:G3"/>
    <mergeCell ref="H2:I2"/>
    <mergeCell ref="A2:A3"/>
    <mergeCell ref="B2:B3"/>
    <mergeCell ref="C2:C3"/>
    <mergeCell ref="D2:D3"/>
    <mergeCell ref="E2:E3"/>
  </mergeCells>
  <phoneticPr fontId="2" type="noConversion"/>
  <printOptions horizontalCentered="1" verticalCentered="1"/>
  <pageMargins left="0.74803149606299213" right="0.35433070866141736" top="0.59055118110236227" bottom="0.59055118110236227" header="0.51181102362204722" footer="0.47244094488188981"/>
  <pageSetup paperSize="9" scale="75" orientation="landscape" verticalDpi="0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AE835"/>
  <sheetViews>
    <sheetView showZeros="0" topLeftCell="D1" workbookViewId="0">
      <pane ySplit="3" topLeftCell="A4" activePane="bottomLeft" state="frozen"/>
      <selection activeCell="D4" sqref="D4:Q4"/>
      <selection pane="bottomLeft" activeCell="E26" sqref="E26"/>
    </sheetView>
  </sheetViews>
  <sheetFormatPr defaultRowHeight="23.25" customHeight="1"/>
  <cols>
    <col min="1" max="1" width="11.5546875" style="13" hidden="1" customWidth="1"/>
    <col min="2" max="2" width="10.77734375" style="13" hidden="1" customWidth="1"/>
    <col min="3" max="3" width="11.109375" style="1" hidden="1" customWidth="1"/>
    <col min="4" max="4" width="24.33203125" style="13" customWidth="1"/>
    <col min="5" max="5" width="25.33203125" style="13" customWidth="1"/>
    <col min="6" max="6" width="4.21875" style="18" customWidth="1"/>
    <col min="7" max="7" width="8.33203125" style="2" customWidth="1"/>
    <col min="8" max="8" width="11.88671875" style="2" customWidth="1"/>
    <col min="9" max="9" width="12.44140625" style="2" customWidth="1"/>
    <col min="10" max="10" width="6.6640625" style="2" customWidth="1"/>
    <col min="11" max="12" width="11.44140625" style="2" customWidth="1"/>
    <col min="13" max="13" width="6.33203125" style="2" customWidth="1"/>
    <col min="14" max="14" width="8.5546875" style="2" customWidth="1"/>
    <col min="15" max="15" width="9.109375" style="2" hidden="1" customWidth="1"/>
    <col min="16" max="16" width="11" style="2" customWidth="1"/>
    <col min="17" max="17" width="11.5546875" style="13" customWidth="1"/>
    <col min="18" max="16384" width="8.88671875" style="2"/>
  </cols>
  <sheetData>
    <row r="1" spans="1:31" ht="23.25" customHeight="1">
      <c r="A1" s="43"/>
      <c r="B1" s="13" t="s">
        <v>1688</v>
      </c>
      <c r="D1" s="196" t="s">
        <v>1728</v>
      </c>
      <c r="E1" s="194"/>
      <c r="F1" s="194"/>
      <c r="G1" s="194"/>
      <c r="H1" s="194"/>
      <c r="I1" s="194"/>
      <c r="J1" s="194"/>
      <c r="K1" s="194"/>
      <c r="L1" s="194"/>
      <c r="M1" s="194"/>
      <c r="N1" s="194"/>
      <c r="W1" s="192" t="s">
        <v>51</v>
      </c>
      <c r="X1" s="192"/>
      <c r="Y1" s="192"/>
      <c r="Z1" s="18"/>
      <c r="AA1" s="18" t="s">
        <v>56</v>
      </c>
      <c r="AB1" s="18"/>
      <c r="AC1" s="18"/>
      <c r="AD1" s="18"/>
      <c r="AE1" s="18"/>
    </row>
    <row r="2" spans="1:31" s="14" customFormat="1" ht="23.25" customHeight="1">
      <c r="A2" s="189" t="s">
        <v>39</v>
      </c>
      <c r="B2" s="189" t="s">
        <v>67</v>
      </c>
      <c r="C2" s="189" t="s">
        <v>40</v>
      </c>
      <c r="D2" s="190" t="s">
        <v>45</v>
      </c>
      <c r="E2" s="190" t="s">
        <v>46</v>
      </c>
      <c r="F2" s="191" t="s">
        <v>0</v>
      </c>
      <c r="G2" s="191" t="s">
        <v>1</v>
      </c>
      <c r="H2" s="191" t="s">
        <v>25</v>
      </c>
      <c r="I2" s="191"/>
      <c r="J2" s="191" t="s">
        <v>26</v>
      </c>
      <c r="K2" s="191"/>
      <c r="L2" s="191"/>
      <c r="M2" s="191" t="s">
        <v>27</v>
      </c>
      <c r="N2" s="191"/>
      <c r="O2" s="16"/>
      <c r="P2" s="191" t="s">
        <v>8</v>
      </c>
      <c r="Q2" s="190" t="s">
        <v>29</v>
      </c>
      <c r="W2" s="14" t="s">
        <v>52</v>
      </c>
      <c r="X2" s="14" t="s">
        <v>53</v>
      </c>
      <c r="Y2" s="14" t="s">
        <v>54</v>
      </c>
      <c r="Z2" s="14" t="s">
        <v>55</v>
      </c>
      <c r="AA2" s="27" t="s">
        <v>77</v>
      </c>
      <c r="AB2" s="27" t="s">
        <v>76</v>
      </c>
      <c r="AC2" s="27" t="s">
        <v>57</v>
      </c>
      <c r="AD2" s="27" t="s">
        <v>59</v>
      </c>
      <c r="AE2" s="27" t="s">
        <v>58</v>
      </c>
    </row>
    <row r="3" spans="1:31" s="14" customFormat="1" ht="23.25" customHeight="1">
      <c r="A3" s="189"/>
      <c r="B3" s="189"/>
      <c r="C3" s="189"/>
      <c r="D3" s="190"/>
      <c r="E3" s="190"/>
      <c r="F3" s="191"/>
      <c r="G3" s="191"/>
      <c r="H3" s="16" t="s">
        <v>32</v>
      </c>
      <c r="I3" s="16" t="s">
        <v>33</v>
      </c>
      <c r="J3" s="16" t="s">
        <v>1</v>
      </c>
      <c r="K3" s="16" t="s">
        <v>32</v>
      </c>
      <c r="L3" s="16" t="s">
        <v>33</v>
      </c>
      <c r="M3" s="16" t="s">
        <v>34</v>
      </c>
      <c r="N3" s="16" t="s">
        <v>33</v>
      </c>
      <c r="O3" s="16" t="s">
        <v>41</v>
      </c>
      <c r="P3" s="191"/>
      <c r="Q3" s="190"/>
      <c r="W3" s="2"/>
      <c r="X3" s="2"/>
      <c r="Y3" s="2"/>
      <c r="Z3" s="2"/>
      <c r="AA3" s="23"/>
      <c r="AB3" s="23"/>
      <c r="AC3" s="23"/>
      <c r="AD3" s="23">
        <v>1</v>
      </c>
      <c r="AE3" s="23">
        <v>1</v>
      </c>
    </row>
    <row r="4" spans="1:31" ht="23.25" customHeight="1">
      <c r="A4" s="13" t="s">
        <v>1352</v>
      </c>
      <c r="B4" s="13" t="s">
        <v>1353</v>
      </c>
      <c r="C4" s="1" t="s">
        <v>1354</v>
      </c>
      <c r="D4" s="183" t="s">
        <v>1351</v>
      </c>
      <c r="E4" s="185"/>
      <c r="F4" s="19"/>
      <c r="G4" s="15"/>
      <c r="H4" s="15"/>
      <c r="I4" s="36"/>
      <c r="J4" s="15"/>
      <c r="K4" s="15"/>
      <c r="L4" s="36"/>
      <c r="M4" s="15"/>
      <c r="N4" s="36"/>
      <c r="O4" s="15"/>
      <c r="P4" s="15"/>
      <c r="Q4" s="12"/>
    </row>
    <row r="5" spans="1:31" ht="23.25" customHeight="1">
      <c r="A5" s="13" t="s">
        <v>758</v>
      </c>
      <c r="B5" s="13" t="s">
        <v>941</v>
      </c>
      <c r="C5" s="1" t="s">
        <v>577</v>
      </c>
      <c r="D5" s="12" t="s">
        <v>568</v>
      </c>
      <c r="E5" s="12" t="s">
        <v>578</v>
      </c>
      <c r="F5" s="19" t="s">
        <v>570</v>
      </c>
      <c r="G5" s="15">
        <f>일위노임!G6</f>
        <v>0.2</v>
      </c>
      <c r="H5" s="15">
        <f>합산자재!H169</f>
        <v>0</v>
      </c>
      <c r="I5" s="36" t="str">
        <f>IF(G5*H5&lt;&gt;0, TRUNC(G5*H5, 1), "")</f>
        <v/>
      </c>
      <c r="J5" s="15">
        <v>0.2</v>
      </c>
      <c r="K5" s="15">
        <f>합산자재!I169</f>
        <v>165545</v>
      </c>
      <c r="L5" s="36">
        <f>IF(G5*K5&lt;&gt;0, TRUNC(G5*K5, 1), "")</f>
        <v>33109</v>
      </c>
      <c r="M5" s="15">
        <f>합산자재!J169</f>
        <v>0</v>
      </c>
      <c r="N5" s="36" t="str">
        <f>IF(G5*M5&lt;&gt;0, TRUNC(G5*M5, 1), "")</f>
        <v/>
      </c>
      <c r="O5" s="15">
        <f>IF((H5+K5+M5)=0, "", (H5+K5+M5))</f>
        <v>165545</v>
      </c>
      <c r="P5" s="15">
        <f>IF(SUM(I5,L5,N5)&lt;&gt;0,SUM(I5,L5,N5),"")</f>
        <v>33109</v>
      </c>
      <c r="Q5" s="12"/>
      <c r="AE5" s="2">
        <f>L5</f>
        <v>33109</v>
      </c>
    </row>
    <row r="6" spans="1:31" ht="23.25" customHeight="1">
      <c r="B6" s="13" t="s">
        <v>1330</v>
      </c>
      <c r="D6" s="12" t="s">
        <v>1331</v>
      </c>
      <c r="E6" s="12"/>
      <c r="F6" s="19"/>
      <c r="G6" s="15"/>
      <c r="H6" s="15"/>
      <c r="I6" s="36">
        <f>TRUNC(SUM(I4:I5))</f>
        <v>0</v>
      </c>
      <c r="J6" s="15"/>
      <c r="K6" s="15"/>
      <c r="L6" s="36">
        <f>TRUNC(SUM(L4:L5))</f>
        <v>33109</v>
      </c>
      <c r="M6" s="15"/>
      <c r="N6" s="36">
        <f>TRUNC(SUM(N4:N5))</f>
        <v>0</v>
      </c>
      <c r="O6" s="15" t="str">
        <f>IF((H6+K6+M6)=0, "", (H6+K6+M6))</f>
        <v/>
      </c>
      <c r="P6" s="15">
        <f>IF(SUM(I6,L6,N6)&lt;&gt;0,SUM(I6,L6,N6),"")</f>
        <v>33109</v>
      </c>
      <c r="Q6" s="12"/>
      <c r="AE6" s="2">
        <f>TRUNC(SUM(AE4:AE5))</f>
        <v>33109</v>
      </c>
    </row>
    <row r="7" spans="1:31" ht="23.25" customHeight="1">
      <c r="D7" s="12"/>
      <c r="E7" s="12"/>
      <c r="F7" s="19"/>
      <c r="G7" s="15"/>
      <c r="H7" s="15"/>
      <c r="I7" s="36"/>
      <c r="J7" s="15"/>
      <c r="K7" s="15"/>
      <c r="L7" s="36"/>
      <c r="M7" s="15"/>
      <c r="N7" s="36"/>
      <c r="O7" s="15"/>
      <c r="P7" s="15"/>
      <c r="Q7" s="12"/>
    </row>
    <row r="8" spans="1:31" ht="23.25" customHeight="1">
      <c r="A8" s="13" t="s">
        <v>1356</v>
      </c>
      <c r="B8" s="13" t="s">
        <v>1353</v>
      </c>
      <c r="C8" s="1" t="s">
        <v>1357</v>
      </c>
      <c r="D8" s="183" t="s">
        <v>1355</v>
      </c>
      <c r="E8" s="185"/>
      <c r="F8" s="19"/>
      <c r="G8" s="15"/>
      <c r="H8" s="15"/>
      <c r="I8" s="36"/>
      <c r="J8" s="15"/>
      <c r="K8" s="15"/>
      <c r="L8" s="36"/>
      <c r="M8" s="15"/>
      <c r="N8" s="36"/>
      <c r="O8" s="15"/>
      <c r="P8" s="15"/>
      <c r="Q8" s="12"/>
    </row>
    <row r="9" spans="1:31" ht="23.25" customHeight="1">
      <c r="A9" s="13" t="s">
        <v>758</v>
      </c>
      <c r="B9" s="13" t="s">
        <v>947</v>
      </c>
      <c r="C9" s="1" t="s">
        <v>577</v>
      </c>
      <c r="D9" s="12" t="s">
        <v>568</v>
      </c>
      <c r="E9" s="12" t="s">
        <v>578</v>
      </c>
      <c r="F9" s="19" t="s">
        <v>570</v>
      </c>
      <c r="G9" s="15">
        <f>일위노임!G9</f>
        <v>0.11</v>
      </c>
      <c r="H9" s="15">
        <f>합산자재!H169</f>
        <v>0</v>
      </c>
      <c r="I9" s="36" t="str">
        <f>IF(G9*H9&lt;&gt;0, TRUNC(G9*H9, 1), "")</f>
        <v/>
      </c>
      <c r="J9" s="15">
        <v>0.11</v>
      </c>
      <c r="K9" s="15">
        <f>합산자재!I169</f>
        <v>165545</v>
      </c>
      <c r="L9" s="36">
        <f>IF(G9*K9&lt;&gt;0, TRUNC(G9*K9, 1), "")</f>
        <v>18209.900000000001</v>
      </c>
      <c r="M9" s="15">
        <f>합산자재!J169</f>
        <v>0</v>
      </c>
      <c r="N9" s="36" t="str">
        <f>IF(G9*M9&lt;&gt;0, TRUNC(G9*M9, 1), "")</f>
        <v/>
      </c>
      <c r="O9" s="15">
        <f>IF((H9+K9+M9)=0, "", (H9+K9+M9))</f>
        <v>165545</v>
      </c>
      <c r="P9" s="15">
        <f>IF(SUM(I9,L9,N9)&lt;&gt;0,SUM(I9,L9,N9),"")</f>
        <v>18209.900000000001</v>
      </c>
      <c r="Q9" s="12"/>
      <c r="AE9" s="2">
        <f>L9</f>
        <v>18209.900000000001</v>
      </c>
    </row>
    <row r="10" spans="1:31" ht="23.25" customHeight="1">
      <c r="B10" s="13" t="s">
        <v>1330</v>
      </c>
      <c r="D10" s="12" t="s">
        <v>1331</v>
      </c>
      <c r="E10" s="12"/>
      <c r="F10" s="19"/>
      <c r="G10" s="15"/>
      <c r="H10" s="15"/>
      <c r="I10" s="36">
        <f>TRUNC(SUM(I8:I9))</f>
        <v>0</v>
      </c>
      <c r="J10" s="15"/>
      <c r="K10" s="15"/>
      <c r="L10" s="36">
        <f>TRUNC(SUM(L8:L9))</f>
        <v>18209</v>
      </c>
      <c r="M10" s="15"/>
      <c r="N10" s="36">
        <f>TRUNC(SUM(N8:N9))</f>
        <v>0</v>
      </c>
      <c r="O10" s="15" t="str">
        <f>IF((H10+K10+M10)=0, "", (H10+K10+M10))</f>
        <v/>
      </c>
      <c r="P10" s="15">
        <f>IF(SUM(I10,L10,N10)&lt;&gt;0,SUM(I10,L10,N10),"")</f>
        <v>18209</v>
      </c>
      <c r="Q10" s="12"/>
      <c r="AE10" s="2">
        <f>TRUNC(SUM(AE8:AE9))</f>
        <v>18209</v>
      </c>
    </row>
    <row r="11" spans="1:31" ht="23.25" customHeight="1">
      <c r="D11" s="12"/>
      <c r="E11" s="12"/>
      <c r="F11" s="19"/>
      <c r="G11" s="15"/>
      <c r="H11" s="15"/>
      <c r="I11" s="36"/>
      <c r="J11" s="15"/>
      <c r="K11" s="15"/>
      <c r="L11" s="36"/>
      <c r="M11" s="15"/>
      <c r="N11" s="36"/>
      <c r="O11" s="15"/>
      <c r="P11" s="15"/>
      <c r="Q11" s="12"/>
    </row>
    <row r="12" spans="1:31" ht="23.25" customHeight="1">
      <c r="A12" s="13" t="s">
        <v>1359</v>
      </c>
      <c r="B12" s="13" t="s">
        <v>1353</v>
      </c>
      <c r="C12" s="1" t="s">
        <v>1360</v>
      </c>
      <c r="D12" s="183" t="s">
        <v>1358</v>
      </c>
      <c r="E12" s="185"/>
      <c r="F12" s="19"/>
      <c r="G12" s="15"/>
      <c r="H12" s="15"/>
      <c r="I12" s="36"/>
      <c r="J12" s="15"/>
      <c r="K12" s="15"/>
      <c r="L12" s="36"/>
      <c r="M12" s="15"/>
      <c r="N12" s="36"/>
      <c r="O12" s="15"/>
      <c r="P12" s="15"/>
      <c r="Q12" s="12"/>
    </row>
    <row r="13" spans="1:31" ht="23.25" customHeight="1">
      <c r="A13" s="13" t="s">
        <v>939</v>
      </c>
      <c r="B13" s="13" t="s">
        <v>951</v>
      </c>
      <c r="C13" s="1" t="s">
        <v>940</v>
      </c>
      <c r="D13" s="12" t="s">
        <v>942</v>
      </c>
      <c r="E13" s="12" t="s">
        <v>943</v>
      </c>
      <c r="F13" s="19" t="s">
        <v>944</v>
      </c>
      <c r="G13" s="15">
        <v>0.1</v>
      </c>
      <c r="H13" s="15">
        <f>일대목차!H4</f>
        <v>0</v>
      </c>
      <c r="I13" s="36" t="str">
        <f>IF(G13*H13&lt;&gt;0, TRUNC(G13*H13, 1), "")</f>
        <v/>
      </c>
      <c r="J13" s="15">
        <v>0.1</v>
      </c>
      <c r="K13" s="15">
        <f>일대목차!K4</f>
        <v>33109</v>
      </c>
      <c r="L13" s="36">
        <f>IF(G13*K13&lt;&gt;0, TRUNC(G13*K13, 1), "")</f>
        <v>3310.9</v>
      </c>
      <c r="M13" s="15">
        <f>일대목차!M4</f>
        <v>0</v>
      </c>
      <c r="N13" s="36" t="str">
        <f>IF(G13*M13&lt;&gt;0, TRUNC(G13*M13, 1), "")</f>
        <v/>
      </c>
      <c r="O13" s="15">
        <f>IF((H13+K13+M13)=0, "", (H13+K13+M13))</f>
        <v>33109</v>
      </c>
      <c r="P13" s="15">
        <f>IF(SUM(I13,L13,N13)&lt;&gt;0,SUM(I13,L13,N13),"")</f>
        <v>3310.9</v>
      </c>
      <c r="Q13" s="12" t="s">
        <v>941</v>
      </c>
      <c r="R13" s="2" t="s">
        <v>1332</v>
      </c>
    </row>
    <row r="14" spans="1:31" ht="23.25" customHeight="1">
      <c r="A14" s="13" t="s">
        <v>745</v>
      </c>
      <c r="B14" s="13" t="s">
        <v>951</v>
      </c>
      <c r="C14" s="1" t="s">
        <v>546</v>
      </c>
      <c r="D14" s="12" t="s">
        <v>547</v>
      </c>
      <c r="E14" s="12" t="s">
        <v>548</v>
      </c>
      <c r="F14" s="19" t="s">
        <v>549</v>
      </c>
      <c r="G14" s="15">
        <v>0.9</v>
      </c>
      <c r="H14" s="15">
        <f>합산자재!H159</f>
        <v>517</v>
      </c>
      <c r="I14" s="36">
        <f>IF(G14*H14&lt;&gt;0, TRUNC(G14*H14, 1), "")</f>
        <v>465.3</v>
      </c>
      <c r="J14" s="15">
        <v>0.9</v>
      </c>
      <c r="K14" s="15">
        <f>합산자재!I159</f>
        <v>1097</v>
      </c>
      <c r="L14" s="36">
        <f>IF(G14*K14&lt;&gt;0, TRUNC(G14*K14, 1), "")</f>
        <v>987.3</v>
      </c>
      <c r="M14" s="15">
        <f>합산자재!J159</f>
        <v>479</v>
      </c>
      <c r="N14" s="36">
        <f>IF(G14*M14&lt;&gt;0, TRUNC(G14*M14, 1), "")</f>
        <v>431.1</v>
      </c>
      <c r="O14" s="15">
        <f>IF((H14+K14+M14)=0, "", (H14+K14+M14))</f>
        <v>2093</v>
      </c>
      <c r="P14" s="15">
        <f>IF(SUM(I14,L14,N14)&lt;&gt;0,SUM(I14,L14,N14),"")</f>
        <v>1883.6999999999998</v>
      </c>
      <c r="Q14" s="12" t="s">
        <v>746</v>
      </c>
      <c r="R14" s="2" t="s">
        <v>1333</v>
      </c>
    </row>
    <row r="15" spans="1:31" ht="23.25" customHeight="1">
      <c r="B15" s="13" t="s">
        <v>1330</v>
      </c>
      <c r="D15" s="12" t="s">
        <v>1331</v>
      </c>
      <c r="E15" s="12"/>
      <c r="F15" s="19"/>
      <c r="G15" s="15"/>
      <c r="H15" s="15"/>
      <c r="I15" s="36">
        <f>TRUNC(SUM(I12:I14))</f>
        <v>465</v>
      </c>
      <c r="J15" s="15"/>
      <c r="K15" s="15"/>
      <c r="L15" s="36">
        <f>TRUNC(SUM(L12:L14))</f>
        <v>4298</v>
      </c>
      <c r="M15" s="15"/>
      <c r="N15" s="36">
        <f>TRUNC(SUM(N12:N14))</f>
        <v>431</v>
      </c>
      <c r="O15" s="15" t="str">
        <f>IF((H15+K15+M15)=0, "", (H15+K15+M15))</f>
        <v/>
      </c>
      <c r="P15" s="15">
        <f>IF(SUM(I15,L15,N15)&lt;&gt;0,SUM(I15,L15,N15),"")</f>
        <v>5194</v>
      </c>
      <c r="Q15" s="12"/>
      <c r="AE15" s="2">
        <f>TRUNC(SUM(AE12:AE14))</f>
        <v>0</v>
      </c>
    </row>
    <row r="16" spans="1:31" ht="23.25" customHeight="1">
      <c r="D16" s="12"/>
      <c r="E16" s="12"/>
      <c r="F16" s="19"/>
      <c r="G16" s="15"/>
      <c r="H16" s="15"/>
      <c r="I16" s="36"/>
      <c r="J16" s="15"/>
      <c r="K16" s="15"/>
      <c r="L16" s="36"/>
      <c r="M16" s="15"/>
      <c r="N16" s="36"/>
      <c r="O16" s="15"/>
      <c r="P16" s="15"/>
      <c r="Q16" s="12"/>
    </row>
    <row r="17" spans="1:31" ht="23.25" customHeight="1">
      <c r="A17" s="13" t="s">
        <v>1362</v>
      </c>
      <c r="B17" s="13" t="s">
        <v>1353</v>
      </c>
      <c r="C17" s="1" t="s">
        <v>1363</v>
      </c>
      <c r="D17" s="183" t="s">
        <v>1361</v>
      </c>
      <c r="E17" s="185"/>
      <c r="F17" s="19"/>
      <c r="G17" s="15"/>
      <c r="H17" s="15"/>
      <c r="I17" s="36"/>
      <c r="J17" s="15"/>
      <c r="K17" s="15"/>
      <c r="L17" s="36"/>
      <c r="M17" s="15"/>
      <c r="N17" s="36"/>
      <c r="O17" s="15"/>
      <c r="P17" s="15"/>
      <c r="Q17" s="12"/>
    </row>
    <row r="18" spans="1:31" ht="23.25" customHeight="1">
      <c r="A18" s="13" t="s">
        <v>945</v>
      </c>
      <c r="B18" s="13" t="s">
        <v>956</v>
      </c>
      <c r="C18" s="1" t="s">
        <v>946</v>
      </c>
      <c r="D18" s="12" t="s">
        <v>948</v>
      </c>
      <c r="E18" s="12" t="s">
        <v>943</v>
      </c>
      <c r="F18" s="19" t="s">
        <v>944</v>
      </c>
      <c r="G18" s="15">
        <v>0.1</v>
      </c>
      <c r="H18" s="15">
        <f>일대목차!H5</f>
        <v>0</v>
      </c>
      <c r="I18" s="36" t="str">
        <f>IF(G18*H18&lt;&gt;0, TRUNC(G18*H18, 1), "")</f>
        <v/>
      </c>
      <c r="J18" s="15">
        <v>0.1</v>
      </c>
      <c r="K18" s="15">
        <f>일대목차!K5</f>
        <v>18209</v>
      </c>
      <c r="L18" s="36">
        <f>IF(G18*K18&lt;&gt;0, TRUNC(G18*K18, 1), "")</f>
        <v>1820.9</v>
      </c>
      <c r="M18" s="15">
        <f>일대목차!M5</f>
        <v>0</v>
      </c>
      <c r="N18" s="36" t="str">
        <f>IF(G18*M18&lt;&gt;0, TRUNC(G18*M18, 1), "")</f>
        <v/>
      </c>
      <c r="O18" s="15">
        <f>IF((H18+K18+M18)=0, "", (H18+K18+M18))</f>
        <v>18209</v>
      </c>
      <c r="P18" s="15">
        <f>IF(SUM(I18,L18,N18)&lt;&gt;0,SUM(I18,L18,N18),"")</f>
        <v>1820.9</v>
      </c>
      <c r="Q18" s="12" t="s">
        <v>947</v>
      </c>
      <c r="R18" s="2" t="s">
        <v>1332</v>
      </c>
    </row>
    <row r="19" spans="1:31" ht="23.25" customHeight="1">
      <c r="A19" s="13" t="s">
        <v>747</v>
      </c>
      <c r="B19" s="13" t="s">
        <v>956</v>
      </c>
      <c r="C19" s="1" t="s">
        <v>553</v>
      </c>
      <c r="D19" s="12" t="s">
        <v>554</v>
      </c>
      <c r="E19" s="12" t="s">
        <v>548</v>
      </c>
      <c r="F19" s="19" t="s">
        <v>549</v>
      </c>
      <c r="G19" s="15">
        <v>0.9</v>
      </c>
      <c r="H19" s="15">
        <f>합산자재!H160</f>
        <v>517</v>
      </c>
      <c r="I19" s="36">
        <f>IF(G19*H19&lt;&gt;0, TRUNC(G19*H19, 1), "")</f>
        <v>465.3</v>
      </c>
      <c r="J19" s="15">
        <v>0.9</v>
      </c>
      <c r="K19" s="15">
        <f>합산자재!I160</f>
        <v>1097</v>
      </c>
      <c r="L19" s="36">
        <f>IF(G19*K19&lt;&gt;0, TRUNC(G19*K19, 1), "")</f>
        <v>987.3</v>
      </c>
      <c r="M19" s="15">
        <f>합산자재!J160</f>
        <v>479</v>
      </c>
      <c r="N19" s="36">
        <f>IF(G19*M19&lt;&gt;0, TRUNC(G19*M19, 1), "")</f>
        <v>431.1</v>
      </c>
      <c r="O19" s="15">
        <f>IF((H19+K19+M19)=0, "", (H19+K19+M19))</f>
        <v>2093</v>
      </c>
      <c r="P19" s="15">
        <f>IF(SUM(I19,L19,N19)&lt;&gt;0,SUM(I19,L19,N19),"")</f>
        <v>1883.6999999999998</v>
      </c>
      <c r="Q19" s="12" t="s">
        <v>746</v>
      </c>
      <c r="R19" s="2" t="s">
        <v>1333</v>
      </c>
    </row>
    <row r="20" spans="1:31" ht="23.25" customHeight="1">
      <c r="B20" s="13" t="s">
        <v>1330</v>
      </c>
      <c r="D20" s="12" t="s">
        <v>1331</v>
      </c>
      <c r="E20" s="12"/>
      <c r="F20" s="19"/>
      <c r="G20" s="15"/>
      <c r="H20" s="15"/>
      <c r="I20" s="36">
        <f>TRUNC(SUM(I17:I19))</f>
        <v>465</v>
      </c>
      <c r="J20" s="15"/>
      <c r="K20" s="15"/>
      <c r="L20" s="36">
        <f>TRUNC(SUM(L17:L19))</f>
        <v>2808</v>
      </c>
      <c r="M20" s="15"/>
      <c r="N20" s="36">
        <f>TRUNC(SUM(N17:N19))</f>
        <v>431</v>
      </c>
      <c r="O20" s="15" t="str">
        <f>IF((H20+K20+M20)=0, "", (H20+K20+M20))</f>
        <v/>
      </c>
      <c r="P20" s="15">
        <f>IF(SUM(I20,L20,N20)&lt;&gt;0,SUM(I20,L20,N20),"")</f>
        <v>3704</v>
      </c>
      <c r="Q20" s="12"/>
      <c r="AE20" s="2">
        <f>TRUNC(SUM(AE17:AE19))</f>
        <v>0</v>
      </c>
    </row>
    <row r="21" spans="1:31" ht="23.25" customHeight="1">
      <c r="D21" s="12"/>
      <c r="E21" s="12"/>
      <c r="F21" s="19"/>
      <c r="G21" s="15"/>
      <c r="H21" s="15"/>
      <c r="I21" s="36"/>
      <c r="J21" s="15"/>
      <c r="K21" s="15"/>
      <c r="L21" s="36"/>
      <c r="M21" s="15"/>
      <c r="N21" s="36"/>
      <c r="O21" s="15"/>
      <c r="P21" s="15"/>
      <c r="Q21" s="12"/>
    </row>
    <row r="22" spans="1:31" ht="23.25" customHeight="1">
      <c r="A22" s="13" t="s">
        <v>1365</v>
      </c>
      <c r="B22" s="13" t="s">
        <v>1353</v>
      </c>
      <c r="C22" s="1" t="s">
        <v>1366</v>
      </c>
      <c r="D22" s="183" t="s">
        <v>1364</v>
      </c>
      <c r="E22" s="185"/>
      <c r="F22" s="19"/>
      <c r="G22" s="15"/>
      <c r="H22" s="15"/>
      <c r="I22" s="36"/>
      <c r="J22" s="15"/>
      <c r="K22" s="15"/>
      <c r="L22" s="36"/>
      <c r="M22" s="15"/>
      <c r="N22" s="36"/>
      <c r="O22" s="15"/>
      <c r="P22" s="15"/>
      <c r="Q22" s="12"/>
    </row>
    <row r="23" spans="1:31" ht="23.25" customHeight="1">
      <c r="A23" s="13" t="s">
        <v>675</v>
      </c>
      <c r="B23" s="13" t="s">
        <v>960</v>
      </c>
      <c r="C23" s="1" t="s">
        <v>374</v>
      </c>
      <c r="D23" s="12" t="s">
        <v>375</v>
      </c>
      <c r="E23" s="12" t="s">
        <v>376</v>
      </c>
      <c r="F23" s="19" t="s">
        <v>132</v>
      </c>
      <c r="G23" s="15">
        <v>1</v>
      </c>
      <c r="H23" s="15">
        <f>합산자재!H89</f>
        <v>88</v>
      </c>
      <c r="I23" s="36">
        <f>IF(G23*H23&lt;&gt;0, TRUNC(G23*H23, 1), "")</f>
        <v>88</v>
      </c>
      <c r="J23" s="15">
        <v>1</v>
      </c>
      <c r="K23" s="15">
        <f>합산자재!I89</f>
        <v>0</v>
      </c>
      <c r="L23" s="36" t="str">
        <f>IF(G23*K23&lt;&gt;0, TRUNC(G23*K23, 1), "")</f>
        <v/>
      </c>
      <c r="M23" s="15">
        <f>합산자재!J89</f>
        <v>0</v>
      </c>
      <c r="N23" s="36" t="str">
        <f>IF(G23*M23&lt;&gt;0, TRUNC(G23*M23, 1), "")</f>
        <v/>
      </c>
      <c r="O23" s="15">
        <f>IF((H23+K23+M23)=0, "", (H23+K23+M23))</f>
        <v>88</v>
      </c>
      <c r="P23" s="15">
        <f>IF(SUM(I23,L23,N23)&lt;&gt;0,SUM(I23,L23,N23),"")</f>
        <v>88</v>
      </c>
      <c r="Q23" s="12"/>
    </row>
    <row r="24" spans="1:31" ht="23.25" customHeight="1">
      <c r="A24" s="13" t="s">
        <v>755</v>
      </c>
      <c r="B24" s="13" t="s">
        <v>960</v>
      </c>
      <c r="C24" s="1" t="s">
        <v>571</v>
      </c>
      <c r="D24" s="12" t="s">
        <v>568</v>
      </c>
      <c r="E24" s="12" t="s">
        <v>572</v>
      </c>
      <c r="F24" s="19" t="s">
        <v>570</v>
      </c>
      <c r="G24" s="15">
        <f>일위노임!G13</f>
        <v>5.0000000000000001E-4</v>
      </c>
      <c r="H24" s="15">
        <f>합산자재!H166</f>
        <v>0</v>
      </c>
      <c r="I24" s="36" t="str">
        <f>IF(G24*H24&lt;&gt;0, TRUNC(G24*H24, 1), "")</f>
        <v/>
      </c>
      <c r="J24" s="15">
        <v>5.0000000000000001E-4</v>
      </c>
      <c r="K24" s="15">
        <f>합산자재!I166</f>
        <v>295784</v>
      </c>
      <c r="L24" s="36">
        <f>IF(G24*K24&lt;&gt;0, TRUNC(G24*K24, 1), "")</f>
        <v>147.80000000000001</v>
      </c>
      <c r="M24" s="15">
        <f>합산자재!J166</f>
        <v>0</v>
      </c>
      <c r="N24" s="36" t="str">
        <f>IF(G24*M24&lt;&gt;0, TRUNC(G24*M24, 1), "")</f>
        <v/>
      </c>
      <c r="O24" s="15">
        <f>IF((H24+K24+M24)=0, "", (H24+K24+M24))</f>
        <v>295784</v>
      </c>
      <c r="P24" s="15">
        <f>IF(SUM(I24,L24,N24)&lt;&gt;0,SUM(I24,L24,N24),"")</f>
        <v>147.80000000000001</v>
      </c>
      <c r="Q24" s="12"/>
      <c r="AE24" s="2">
        <f>L24</f>
        <v>147.80000000000001</v>
      </c>
    </row>
    <row r="25" spans="1:31" ht="23.25" customHeight="1">
      <c r="A25" s="13" t="s">
        <v>758</v>
      </c>
      <c r="B25" s="13" t="s">
        <v>960</v>
      </c>
      <c r="C25" s="1" t="s">
        <v>577</v>
      </c>
      <c r="D25" s="12" t="s">
        <v>568</v>
      </c>
      <c r="E25" s="12" t="s">
        <v>578</v>
      </c>
      <c r="F25" s="19" t="s">
        <v>570</v>
      </c>
      <c r="G25" s="15">
        <f>일위노임!G14</f>
        <v>1E-3</v>
      </c>
      <c r="H25" s="15">
        <f>합산자재!H169</f>
        <v>0</v>
      </c>
      <c r="I25" s="36" t="str">
        <f>IF(G25*H25&lt;&gt;0, TRUNC(G25*H25, 1), "")</f>
        <v/>
      </c>
      <c r="J25" s="15">
        <v>1E-3</v>
      </c>
      <c r="K25" s="15">
        <f>합산자재!I169</f>
        <v>165545</v>
      </c>
      <c r="L25" s="36">
        <f>IF(G25*K25&lt;&gt;0, TRUNC(G25*K25, 1), "")</f>
        <v>165.5</v>
      </c>
      <c r="M25" s="15">
        <f>합산자재!J169</f>
        <v>0</v>
      </c>
      <c r="N25" s="36" t="str">
        <f>IF(G25*M25&lt;&gt;0, TRUNC(G25*M25, 1), "")</f>
        <v/>
      </c>
      <c r="O25" s="15">
        <f>IF((H25+K25+M25)=0, "", (H25+K25+M25))</f>
        <v>165545</v>
      </c>
      <c r="P25" s="15">
        <f>IF(SUM(I25,L25,N25)&lt;&gt;0,SUM(I25,L25,N25),"")</f>
        <v>165.5</v>
      </c>
      <c r="Q25" s="12"/>
      <c r="AE25" s="2">
        <f>L25</f>
        <v>165.5</v>
      </c>
    </row>
    <row r="26" spans="1:31" ht="23.25" customHeight="1">
      <c r="A26" s="13" t="s">
        <v>1334</v>
      </c>
      <c r="B26" s="13" t="s">
        <v>960</v>
      </c>
      <c r="C26" s="1" t="s">
        <v>1335</v>
      </c>
      <c r="D26" s="12" t="s">
        <v>1336</v>
      </c>
      <c r="E26" s="12" t="s">
        <v>1337</v>
      </c>
      <c r="F26" s="19" t="s">
        <v>529</v>
      </c>
      <c r="G26" s="15">
        <v>1</v>
      </c>
      <c r="H26" s="15">
        <f>IF(TRUNC((AD27+AC27)/$AE$3,1)*$AE$3-AD27 &lt;0, AC27, TRUNC((AD27+AC27)/$AE$3,1)*$AE$3-AD27)</f>
        <v>9.3000000000000114</v>
      </c>
      <c r="I26" s="36">
        <f>H26</f>
        <v>9.3000000000000114</v>
      </c>
      <c r="J26" s="15">
        <v>1</v>
      </c>
      <c r="K26" s="15"/>
      <c r="L26" s="36" t="str">
        <f>IF(G26*K26&lt;&gt;0, TRUNC(G26*K26, 1), "")</f>
        <v/>
      </c>
      <c r="M26" s="15"/>
      <c r="N26" s="36" t="str">
        <f>IF(G26*M26&lt;&gt;0, TRUNC(G26*M26, 1), "")</f>
        <v/>
      </c>
      <c r="O26" s="15">
        <f>IF((H26+K26+M26)=0, "", (H26+K26+M26))</f>
        <v>9.3000000000000114</v>
      </c>
      <c r="P26" s="15">
        <f>IF(SUM(I26,L26,N26)&lt;&gt;0,SUM(I26,L26,N26),"")</f>
        <v>9.3000000000000114</v>
      </c>
      <c r="Q26" s="12"/>
    </row>
    <row r="27" spans="1:31" ht="23.25" customHeight="1">
      <c r="B27" s="13" t="s">
        <v>1330</v>
      </c>
      <c r="D27" s="12" t="s">
        <v>1331</v>
      </c>
      <c r="E27" s="12"/>
      <c r="F27" s="19"/>
      <c r="G27" s="15"/>
      <c r="H27" s="15"/>
      <c r="I27" s="36">
        <f>TRUNC(SUM(I22:I26))</f>
        <v>97</v>
      </c>
      <c r="J27" s="15"/>
      <c r="K27" s="15"/>
      <c r="L27" s="36">
        <f>TRUNC(SUM(L22:L26))</f>
        <v>313</v>
      </c>
      <c r="M27" s="15"/>
      <c r="N27" s="36">
        <f>TRUNC(SUM(N22:N26))</f>
        <v>0</v>
      </c>
      <c r="O27" s="15" t="str">
        <f>IF((H27+K27+M27)=0, "", (H27+K27+M27))</f>
        <v/>
      </c>
      <c r="P27" s="15">
        <f>IF(SUM(I27,L27,N27)&lt;&gt;0,SUM(I27,L27,N27),"")</f>
        <v>410</v>
      </c>
      <c r="Q27" s="12"/>
      <c r="AC27" s="2">
        <f>TRUNC(AE27*옵션!$B$36/100,1)</f>
        <v>9.3000000000000007</v>
      </c>
      <c r="AD27" s="2">
        <f>TRUNC(SUM(L22:L25))</f>
        <v>313</v>
      </c>
      <c r="AE27" s="2">
        <f>TRUNC(SUM(AE22:AE26))</f>
        <v>313</v>
      </c>
    </row>
    <row r="28" spans="1:31" ht="23.25" customHeight="1">
      <c r="D28" s="12"/>
      <c r="E28" s="12"/>
      <c r="F28" s="19"/>
      <c r="G28" s="15"/>
      <c r="H28" s="15"/>
      <c r="I28" s="36"/>
      <c r="J28" s="15"/>
      <c r="K28" s="15"/>
      <c r="L28" s="36"/>
      <c r="M28" s="15"/>
      <c r="N28" s="36"/>
      <c r="O28" s="15"/>
      <c r="P28" s="15"/>
      <c r="Q28" s="12"/>
    </row>
    <row r="29" spans="1:31" ht="23.25" customHeight="1">
      <c r="A29" s="13" t="s">
        <v>1368</v>
      </c>
      <c r="B29" s="13" t="s">
        <v>1353</v>
      </c>
      <c r="C29" s="1" t="s">
        <v>1369</v>
      </c>
      <c r="D29" s="183" t="s">
        <v>1367</v>
      </c>
      <c r="E29" s="185"/>
      <c r="F29" s="19"/>
      <c r="G29" s="15"/>
      <c r="H29" s="15"/>
      <c r="I29" s="36"/>
      <c r="J29" s="15"/>
      <c r="K29" s="15"/>
      <c r="L29" s="36"/>
      <c r="M29" s="15"/>
      <c r="N29" s="36"/>
      <c r="O29" s="15"/>
      <c r="P29" s="15"/>
      <c r="Q29" s="12"/>
    </row>
    <row r="30" spans="1:31" ht="23.25" customHeight="1">
      <c r="A30" s="13" t="s">
        <v>758</v>
      </c>
      <c r="B30" s="13" t="s">
        <v>964</v>
      </c>
      <c r="C30" s="1" t="s">
        <v>577</v>
      </c>
      <c r="D30" s="12" t="s">
        <v>568</v>
      </c>
      <c r="E30" s="12" t="s">
        <v>578</v>
      </c>
      <c r="F30" s="19" t="s">
        <v>570</v>
      </c>
      <c r="G30" s="15">
        <f>일위노임!G17</f>
        <v>0.2</v>
      </c>
      <c r="H30" s="15">
        <f>합산자재!H169</f>
        <v>0</v>
      </c>
      <c r="I30" s="36" t="str">
        <f>IF(G30*H30&lt;&gt;0, TRUNC(G30*H30, 1), "")</f>
        <v/>
      </c>
      <c r="J30" s="15">
        <v>0.2</v>
      </c>
      <c r="K30" s="15">
        <f>합산자재!I169</f>
        <v>165545</v>
      </c>
      <c r="L30" s="36">
        <f>IF(G30*K30&lt;&gt;0, TRUNC(G30*K30, 1), "")</f>
        <v>33109</v>
      </c>
      <c r="M30" s="15">
        <f>합산자재!J169</f>
        <v>0</v>
      </c>
      <c r="N30" s="36" t="str">
        <f>IF(G30*M30&lt;&gt;0, TRUNC(G30*M30, 1), "")</f>
        <v/>
      </c>
      <c r="O30" s="15">
        <f>IF((H30+K30+M30)=0, "", (H30+K30+M30))</f>
        <v>165545</v>
      </c>
      <c r="P30" s="15">
        <f>IF(SUM(I30,L30,N30)&lt;&gt;0,SUM(I30,L30,N30),"")</f>
        <v>33109</v>
      </c>
      <c r="Q30" s="12"/>
      <c r="AE30" s="2">
        <f>L30</f>
        <v>33109</v>
      </c>
    </row>
    <row r="31" spans="1:31" ht="23.25" customHeight="1">
      <c r="B31" s="13" t="s">
        <v>1330</v>
      </c>
      <c r="D31" s="12" t="s">
        <v>1331</v>
      </c>
      <c r="E31" s="12"/>
      <c r="F31" s="19"/>
      <c r="G31" s="15"/>
      <c r="H31" s="15"/>
      <c r="I31" s="36">
        <f>TRUNC(SUM(I29:I30))</f>
        <v>0</v>
      </c>
      <c r="J31" s="15"/>
      <c r="K31" s="15"/>
      <c r="L31" s="36">
        <f>TRUNC(SUM(L29:L30))</f>
        <v>33109</v>
      </c>
      <c r="M31" s="15"/>
      <c r="N31" s="36">
        <f>TRUNC(SUM(N29:N30))</f>
        <v>0</v>
      </c>
      <c r="O31" s="15" t="str">
        <f>IF((H31+K31+M31)=0, "", (H31+K31+M31))</f>
        <v/>
      </c>
      <c r="P31" s="15">
        <f>IF(SUM(I31,L31,N31)&lt;&gt;0,SUM(I31,L31,N31),"")</f>
        <v>33109</v>
      </c>
      <c r="Q31" s="12"/>
      <c r="AE31" s="2">
        <f>TRUNC(SUM(AE29:AE30))</f>
        <v>33109</v>
      </c>
    </row>
    <row r="32" spans="1:31" ht="23.25" customHeight="1">
      <c r="D32" s="12"/>
      <c r="E32" s="12"/>
      <c r="F32" s="19"/>
      <c r="G32" s="15"/>
      <c r="H32" s="15"/>
      <c r="I32" s="36"/>
      <c r="J32" s="15"/>
      <c r="K32" s="15"/>
      <c r="L32" s="36"/>
      <c r="M32" s="15"/>
      <c r="N32" s="36"/>
      <c r="O32" s="15"/>
      <c r="P32" s="15"/>
      <c r="Q32" s="12"/>
    </row>
    <row r="33" spans="1:31" ht="23.25" customHeight="1">
      <c r="A33" s="13" t="s">
        <v>1371</v>
      </c>
      <c r="B33" s="13" t="s">
        <v>1353</v>
      </c>
      <c r="C33" s="1" t="s">
        <v>1372</v>
      </c>
      <c r="D33" s="183" t="s">
        <v>1370</v>
      </c>
      <c r="E33" s="185"/>
      <c r="F33" s="19"/>
      <c r="G33" s="15"/>
      <c r="H33" s="15"/>
      <c r="I33" s="36"/>
      <c r="J33" s="15"/>
      <c r="K33" s="15"/>
      <c r="L33" s="36"/>
      <c r="M33" s="15"/>
      <c r="N33" s="36"/>
      <c r="O33" s="15"/>
      <c r="P33" s="15"/>
      <c r="Q33" s="12"/>
    </row>
    <row r="34" spans="1:31" ht="23.25" customHeight="1">
      <c r="A34" s="13" t="s">
        <v>758</v>
      </c>
      <c r="B34" s="13" t="s">
        <v>969</v>
      </c>
      <c r="C34" s="1" t="s">
        <v>577</v>
      </c>
      <c r="D34" s="12" t="s">
        <v>568</v>
      </c>
      <c r="E34" s="12" t="s">
        <v>578</v>
      </c>
      <c r="F34" s="19" t="s">
        <v>570</v>
      </c>
      <c r="G34" s="15">
        <f>일위노임!G20</f>
        <v>1.7999999999999999E-2</v>
      </c>
      <c r="H34" s="15">
        <f>합산자재!H169</f>
        <v>0</v>
      </c>
      <c r="I34" s="36" t="str">
        <f>IF(G34*H34&lt;&gt;0, TRUNC(G34*H34, 1), "")</f>
        <v/>
      </c>
      <c r="J34" s="15">
        <v>1.7999999999999999E-2</v>
      </c>
      <c r="K34" s="15">
        <f>합산자재!I169</f>
        <v>165545</v>
      </c>
      <c r="L34" s="36">
        <f>IF(G34*K34&lt;&gt;0, TRUNC(G34*K34, 1), "")</f>
        <v>2979.8</v>
      </c>
      <c r="M34" s="15">
        <f>합산자재!J169</f>
        <v>0</v>
      </c>
      <c r="N34" s="36" t="str">
        <f>IF(G34*M34&lt;&gt;0, TRUNC(G34*M34, 1), "")</f>
        <v/>
      </c>
      <c r="O34" s="15">
        <f>IF((H34+K34+M34)=0, "", (H34+K34+M34))</f>
        <v>165545</v>
      </c>
      <c r="P34" s="15">
        <f>IF(SUM(I34,L34,N34)&lt;&gt;0,SUM(I34,L34,N34),"")</f>
        <v>2979.8</v>
      </c>
      <c r="Q34" s="12"/>
      <c r="AE34" s="2">
        <f>L34</f>
        <v>2979.8</v>
      </c>
    </row>
    <row r="35" spans="1:31" ht="23.25" customHeight="1">
      <c r="A35" s="13" t="s">
        <v>1334</v>
      </c>
      <c r="B35" s="13" t="s">
        <v>969</v>
      </c>
      <c r="C35" s="1" t="s">
        <v>1335</v>
      </c>
      <c r="D35" s="12" t="s">
        <v>1336</v>
      </c>
      <c r="E35" s="12" t="s">
        <v>1337</v>
      </c>
      <c r="F35" s="19" t="s">
        <v>529</v>
      </c>
      <c r="G35" s="15">
        <v>1</v>
      </c>
      <c r="H35" s="15">
        <f>IF(TRUNC((AD36+AC36)/$AE$3,1)*$AE$3-AD36 &lt;0, AC36, TRUNC((AD36+AC36)/$AE$3,1)*$AE$3-AD36)</f>
        <v>89.300000000000182</v>
      </c>
      <c r="I35" s="36">
        <f>H35</f>
        <v>89.300000000000182</v>
      </c>
      <c r="J35" s="15">
        <v>1</v>
      </c>
      <c r="K35" s="15"/>
      <c r="L35" s="36" t="str">
        <f>IF(G35*K35&lt;&gt;0, TRUNC(G35*K35, 1), "")</f>
        <v/>
      </c>
      <c r="M35" s="15"/>
      <c r="N35" s="36" t="str">
        <f>IF(G35*M35&lt;&gt;0, TRUNC(G35*M35, 1), "")</f>
        <v/>
      </c>
      <c r="O35" s="15">
        <f>IF((H35+K35+M35)=0, "", (H35+K35+M35))</f>
        <v>89.300000000000182</v>
      </c>
      <c r="P35" s="15">
        <f>IF(SUM(I35,L35,N35)&lt;&gt;0,SUM(I35,L35,N35),"")</f>
        <v>89.300000000000182</v>
      </c>
      <c r="Q35" s="12"/>
    </row>
    <row r="36" spans="1:31" ht="23.25" customHeight="1">
      <c r="B36" s="13" t="s">
        <v>1330</v>
      </c>
      <c r="D36" s="12" t="s">
        <v>1331</v>
      </c>
      <c r="E36" s="12"/>
      <c r="F36" s="19"/>
      <c r="G36" s="15"/>
      <c r="H36" s="15"/>
      <c r="I36" s="36">
        <f>TRUNC(SUM(I33:I35))</f>
        <v>89</v>
      </c>
      <c r="J36" s="15"/>
      <c r="K36" s="15"/>
      <c r="L36" s="36">
        <f>TRUNC(SUM(L33:L35))</f>
        <v>2979</v>
      </c>
      <c r="M36" s="15"/>
      <c r="N36" s="36">
        <f>TRUNC(SUM(N33:N35))</f>
        <v>0</v>
      </c>
      <c r="O36" s="15" t="str">
        <f>IF((H36+K36+M36)=0, "", (H36+K36+M36))</f>
        <v/>
      </c>
      <c r="P36" s="15">
        <f>IF(SUM(I36,L36,N36)&lt;&gt;0,SUM(I36,L36,N36),"")</f>
        <v>3068</v>
      </c>
      <c r="Q36" s="12"/>
      <c r="AC36" s="2">
        <f>TRUNC(AE36*옵션!$B$36/100,1)</f>
        <v>89.3</v>
      </c>
      <c r="AD36" s="2">
        <f>TRUNC(SUM(L33:L34))</f>
        <v>2979</v>
      </c>
      <c r="AE36" s="2">
        <f>TRUNC(SUM(AE33:AE35))</f>
        <v>2979</v>
      </c>
    </row>
    <row r="37" spans="1:31" ht="23.25" customHeight="1">
      <c r="D37" s="12"/>
      <c r="E37" s="12"/>
      <c r="F37" s="19"/>
      <c r="G37" s="15"/>
      <c r="H37" s="15"/>
      <c r="I37" s="36"/>
      <c r="J37" s="15"/>
      <c r="K37" s="15"/>
      <c r="L37" s="36"/>
      <c r="M37" s="15"/>
      <c r="N37" s="36"/>
      <c r="O37" s="15"/>
      <c r="P37" s="15"/>
      <c r="Q37" s="12"/>
    </row>
    <row r="38" spans="1:31" ht="23.25" customHeight="1">
      <c r="A38" s="13" t="s">
        <v>1374</v>
      </c>
      <c r="B38" s="13" t="s">
        <v>1353</v>
      </c>
      <c r="C38" s="1" t="s">
        <v>1375</v>
      </c>
      <c r="D38" s="183" t="s">
        <v>1373</v>
      </c>
      <c r="E38" s="185"/>
      <c r="F38" s="19"/>
      <c r="G38" s="15"/>
      <c r="H38" s="15"/>
      <c r="I38" s="36"/>
      <c r="J38" s="15"/>
      <c r="K38" s="15"/>
      <c r="L38" s="36"/>
      <c r="M38" s="15"/>
      <c r="N38" s="36"/>
      <c r="O38" s="15"/>
      <c r="P38" s="15"/>
      <c r="Q38" s="12"/>
    </row>
    <row r="39" spans="1:31" ht="23.25" customHeight="1">
      <c r="A39" s="13" t="s">
        <v>676</v>
      </c>
      <c r="B39" s="13" t="s">
        <v>974</v>
      </c>
      <c r="C39" s="1" t="s">
        <v>378</v>
      </c>
      <c r="D39" s="12" t="s">
        <v>379</v>
      </c>
      <c r="E39" s="12" t="s">
        <v>380</v>
      </c>
      <c r="F39" s="19" t="s">
        <v>166</v>
      </c>
      <c r="G39" s="15">
        <v>1</v>
      </c>
      <c r="H39" s="15">
        <f>합산자재!H90</f>
        <v>220000</v>
      </c>
      <c r="I39" s="36">
        <f t="shared" ref="I39:I47" si="0">IF(G39*H39&lt;&gt;0, TRUNC(G39*H39, 1), "")</f>
        <v>220000</v>
      </c>
      <c r="J39" s="15">
        <v>1</v>
      </c>
      <c r="K39" s="15">
        <f>합산자재!I90</f>
        <v>0</v>
      </c>
      <c r="L39" s="36" t="str">
        <f t="shared" ref="L39:L55" si="1">IF(G39*K39&lt;&gt;0, TRUNC(G39*K39, 1), "")</f>
        <v/>
      </c>
      <c r="M39" s="15">
        <f>합산자재!J90</f>
        <v>0</v>
      </c>
      <c r="N39" s="36" t="str">
        <f t="shared" ref="N39:N55" si="2">IF(G39*M39&lt;&gt;0, TRUNC(G39*M39, 1), "")</f>
        <v/>
      </c>
      <c r="O39" s="15">
        <f t="shared" ref="O39:O56" si="3">IF((H39+K39+M39)=0, "", (H39+K39+M39))</f>
        <v>220000</v>
      </c>
      <c r="P39" s="15">
        <f t="shared" ref="P39:P56" si="4">IF(SUM(I39,L39,N39)&lt;&gt;0,SUM(I39,L39,N39),"")</f>
        <v>220000</v>
      </c>
      <c r="Q39" s="12"/>
    </row>
    <row r="40" spans="1:31" ht="23.25" customHeight="1">
      <c r="A40" s="13" t="s">
        <v>678</v>
      </c>
      <c r="B40" s="13" t="s">
        <v>974</v>
      </c>
      <c r="C40" s="1" t="s">
        <v>385</v>
      </c>
      <c r="D40" s="12" t="s">
        <v>386</v>
      </c>
      <c r="E40" s="12"/>
      <c r="F40" s="19" t="s">
        <v>166</v>
      </c>
      <c r="G40" s="15">
        <v>1</v>
      </c>
      <c r="H40" s="15">
        <f>합산자재!H92</f>
        <v>370000</v>
      </c>
      <c r="I40" s="36">
        <f t="shared" si="0"/>
        <v>370000</v>
      </c>
      <c r="J40" s="15">
        <v>1</v>
      </c>
      <c r="K40" s="15">
        <f>합산자재!I92</f>
        <v>0</v>
      </c>
      <c r="L40" s="36" t="str">
        <f t="shared" si="1"/>
        <v/>
      </c>
      <c r="M40" s="15">
        <f>합산자재!J92</f>
        <v>0</v>
      </c>
      <c r="N40" s="36" t="str">
        <f t="shared" si="2"/>
        <v/>
      </c>
      <c r="O40" s="15">
        <f t="shared" si="3"/>
        <v>370000</v>
      </c>
      <c r="P40" s="15">
        <f t="shared" si="4"/>
        <v>370000</v>
      </c>
      <c r="Q40" s="12"/>
    </row>
    <row r="41" spans="1:31" ht="23.25" customHeight="1">
      <c r="A41" s="13" t="s">
        <v>645</v>
      </c>
      <c r="B41" s="13" t="s">
        <v>974</v>
      </c>
      <c r="C41" s="1" t="s">
        <v>285</v>
      </c>
      <c r="D41" s="12" t="s">
        <v>273</v>
      </c>
      <c r="E41" s="12" t="s">
        <v>286</v>
      </c>
      <c r="F41" s="19" t="s">
        <v>132</v>
      </c>
      <c r="G41" s="15">
        <v>5</v>
      </c>
      <c r="H41" s="15">
        <f>합산자재!H59</f>
        <v>4487</v>
      </c>
      <c r="I41" s="36">
        <f t="shared" si="0"/>
        <v>22435</v>
      </c>
      <c r="J41" s="15">
        <v>5</v>
      </c>
      <c r="K41" s="15">
        <f>합산자재!I59</f>
        <v>0</v>
      </c>
      <c r="L41" s="36" t="str">
        <f t="shared" si="1"/>
        <v/>
      </c>
      <c r="M41" s="15">
        <f>합산자재!J59</f>
        <v>0</v>
      </c>
      <c r="N41" s="36" t="str">
        <f t="shared" si="2"/>
        <v/>
      </c>
      <c r="O41" s="15">
        <f t="shared" si="3"/>
        <v>4487</v>
      </c>
      <c r="P41" s="15">
        <f t="shared" si="4"/>
        <v>22435</v>
      </c>
      <c r="Q41" s="12"/>
      <c r="AC41" s="2">
        <f>G41*H41</f>
        <v>22435</v>
      </c>
    </row>
    <row r="42" spans="1:31" ht="23.25" customHeight="1">
      <c r="A42" s="13" t="s">
        <v>666</v>
      </c>
      <c r="B42" s="13" t="s">
        <v>974</v>
      </c>
      <c r="C42" s="1" t="s">
        <v>343</v>
      </c>
      <c r="D42" s="12" t="s">
        <v>344</v>
      </c>
      <c r="E42" s="12" t="s">
        <v>345</v>
      </c>
      <c r="F42" s="19" t="s">
        <v>155</v>
      </c>
      <c r="G42" s="15">
        <v>1</v>
      </c>
      <c r="H42" s="15">
        <f>합산자재!H80</f>
        <v>3318</v>
      </c>
      <c r="I42" s="36">
        <f t="shared" si="0"/>
        <v>3318</v>
      </c>
      <c r="J42" s="15">
        <v>1</v>
      </c>
      <c r="K42" s="15">
        <f>합산자재!I80</f>
        <v>0</v>
      </c>
      <c r="L42" s="36" t="str">
        <f t="shared" si="1"/>
        <v/>
      </c>
      <c r="M42" s="15">
        <f>합산자재!J80</f>
        <v>0</v>
      </c>
      <c r="N42" s="36" t="str">
        <f t="shared" si="2"/>
        <v/>
      </c>
      <c r="O42" s="15">
        <f t="shared" si="3"/>
        <v>3318</v>
      </c>
      <c r="P42" s="15">
        <f t="shared" si="4"/>
        <v>3318</v>
      </c>
      <c r="Q42" s="12"/>
    </row>
    <row r="43" spans="1:31" ht="23.25" customHeight="1">
      <c r="A43" s="13" t="s">
        <v>949</v>
      </c>
      <c r="B43" s="13" t="s">
        <v>974</v>
      </c>
      <c r="C43" s="1" t="s">
        <v>950</v>
      </c>
      <c r="D43" s="12" t="s">
        <v>952</v>
      </c>
      <c r="E43" s="12" t="s">
        <v>953</v>
      </c>
      <c r="F43" s="19" t="s">
        <v>549</v>
      </c>
      <c r="G43" s="15">
        <v>3.8679000000000001</v>
      </c>
      <c r="H43" s="15">
        <f>일대목차!H6</f>
        <v>465</v>
      </c>
      <c r="I43" s="36">
        <f t="shared" si="0"/>
        <v>1798.5</v>
      </c>
      <c r="J43" s="15">
        <v>3.8679000000000001</v>
      </c>
      <c r="K43" s="15">
        <f>일대목차!K6</f>
        <v>4298</v>
      </c>
      <c r="L43" s="36">
        <f t="shared" si="1"/>
        <v>16624.2</v>
      </c>
      <c r="M43" s="15">
        <f>일대목차!M6</f>
        <v>431</v>
      </c>
      <c r="N43" s="36">
        <f t="shared" si="2"/>
        <v>1667</v>
      </c>
      <c r="O43" s="15">
        <f t="shared" si="3"/>
        <v>5194</v>
      </c>
      <c r="P43" s="15">
        <f t="shared" si="4"/>
        <v>20089.7</v>
      </c>
      <c r="Q43" s="12" t="s">
        <v>951</v>
      </c>
      <c r="R43" s="2" t="s">
        <v>1332</v>
      </c>
    </row>
    <row r="44" spans="1:31" ht="23.25" customHeight="1">
      <c r="A44" s="13" t="s">
        <v>954</v>
      </c>
      <c r="B44" s="13" t="s">
        <v>974</v>
      </c>
      <c r="C44" s="1" t="s">
        <v>955</v>
      </c>
      <c r="D44" s="12" t="s">
        <v>957</v>
      </c>
      <c r="E44" s="12" t="s">
        <v>953</v>
      </c>
      <c r="F44" s="19" t="s">
        <v>549</v>
      </c>
      <c r="G44" s="15">
        <v>2.2808999999999999</v>
      </c>
      <c r="H44" s="15">
        <f>일대목차!H7</f>
        <v>465</v>
      </c>
      <c r="I44" s="36">
        <f t="shared" si="0"/>
        <v>1060.5999999999999</v>
      </c>
      <c r="J44" s="15">
        <v>2.2808999999999999</v>
      </c>
      <c r="K44" s="15">
        <f>일대목차!K7</f>
        <v>2808</v>
      </c>
      <c r="L44" s="36">
        <f t="shared" si="1"/>
        <v>6404.7</v>
      </c>
      <c r="M44" s="15">
        <f>일대목차!M7</f>
        <v>431</v>
      </c>
      <c r="N44" s="36">
        <f t="shared" si="2"/>
        <v>983</v>
      </c>
      <c r="O44" s="15">
        <f t="shared" si="3"/>
        <v>3704</v>
      </c>
      <c r="P44" s="15">
        <f t="shared" si="4"/>
        <v>8448.2999999999993</v>
      </c>
      <c r="Q44" s="12" t="s">
        <v>956</v>
      </c>
      <c r="R44" s="2" t="s">
        <v>1332</v>
      </c>
    </row>
    <row r="45" spans="1:31" ht="23.25" customHeight="1">
      <c r="A45" s="13" t="s">
        <v>962</v>
      </c>
      <c r="B45" s="13" t="s">
        <v>974</v>
      </c>
      <c r="C45" s="1" t="s">
        <v>963</v>
      </c>
      <c r="D45" s="12" t="s">
        <v>965</v>
      </c>
      <c r="E45" s="12" t="s">
        <v>966</v>
      </c>
      <c r="F45" s="19" t="s">
        <v>944</v>
      </c>
      <c r="G45" s="15">
        <v>1.587</v>
      </c>
      <c r="H45" s="15">
        <f>일대목차!H9</f>
        <v>0</v>
      </c>
      <c r="I45" s="36" t="str">
        <f t="shared" si="0"/>
        <v/>
      </c>
      <c r="J45" s="15">
        <v>1.587</v>
      </c>
      <c r="K45" s="15">
        <f>일대목차!K9</f>
        <v>33109</v>
      </c>
      <c r="L45" s="36">
        <f t="shared" si="1"/>
        <v>52543.9</v>
      </c>
      <c r="M45" s="15">
        <f>일대목차!M9</f>
        <v>0</v>
      </c>
      <c r="N45" s="36" t="str">
        <f t="shared" si="2"/>
        <v/>
      </c>
      <c r="O45" s="15">
        <f t="shared" si="3"/>
        <v>33109</v>
      </c>
      <c r="P45" s="15">
        <f t="shared" si="4"/>
        <v>52543.9</v>
      </c>
      <c r="Q45" s="12" t="s">
        <v>964</v>
      </c>
      <c r="R45" s="2" t="s">
        <v>1332</v>
      </c>
    </row>
    <row r="46" spans="1:31" ht="23.25" customHeight="1">
      <c r="A46" s="13" t="s">
        <v>967</v>
      </c>
      <c r="B46" s="13" t="s">
        <v>974</v>
      </c>
      <c r="C46" s="1" t="s">
        <v>968</v>
      </c>
      <c r="D46" s="12" t="s">
        <v>970</v>
      </c>
      <c r="E46" s="12" t="s">
        <v>971</v>
      </c>
      <c r="F46" s="19" t="s">
        <v>549</v>
      </c>
      <c r="G46" s="15">
        <v>0.26450000000000001</v>
      </c>
      <c r="H46" s="15">
        <f>일대목차!H10</f>
        <v>89</v>
      </c>
      <c r="I46" s="36">
        <f t="shared" si="0"/>
        <v>23.5</v>
      </c>
      <c r="J46" s="15">
        <v>0.26450000000000001</v>
      </c>
      <c r="K46" s="15">
        <f>일대목차!K10</f>
        <v>2979</v>
      </c>
      <c r="L46" s="36">
        <f t="shared" si="1"/>
        <v>787.9</v>
      </c>
      <c r="M46" s="15">
        <f>일대목차!M10</f>
        <v>0</v>
      </c>
      <c r="N46" s="36" t="str">
        <f t="shared" si="2"/>
        <v/>
      </c>
      <c r="O46" s="15">
        <f t="shared" si="3"/>
        <v>3068</v>
      </c>
      <c r="P46" s="15">
        <f t="shared" si="4"/>
        <v>811.4</v>
      </c>
      <c r="Q46" s="12" t="s">
        <v>969</v>
      </c>
      <c r="R46" s="2" t="s">
        <v>1332</v>
      </c>
    </row>
    <row r="47" spans="1:31" ht="23.25" customHeight="1">
      <c r="A47" s="13" t="s">
        <v>748</v>
      </c>
      <c r="B47" s="13" t="s">
        <v>974</v>
      </c>
      <c r="C47" s="1" t="s">
        <v>555</v>
      </c>
      <c r="D47" s="12" t="s">
        <v>556</v>
      </c>
      <c r="E47" s="12" t="s">
        <v>557</v>
      </c>
      <c r="F47" s="19" t="s">
        <v>558</v>
      </c>
      <c r="G47" s="15">
        <v>136.80000000000001</v>
      </c>
      <c r="H47" s="15">
        <f>합산자재!H161</f>
        <v>373</v>
      </c>
      <c r="I47" s="36">
        <f t="shared" si="0"/>
        <v>51026.400000000001</v>
      </c>
      <c r="J47" s="15">
        <v>136.80000000000001</v>
      </c>
      <c r="K47" s="15">
        <f>합산자재!I161</f>
        <v>661</v>
      </c>
      <c r="L47" s="36">
        <f t="shared" si="1"/>
        <v>90424.8</v>
      </c>
      <c r="M47" s="15">
        <f>합산자재!J161</f>
        <v>346</v>
      </c>
      <c r="N47" s="36">
        <f t="shared" si="2"/>
        <v>47332.800000000003</v>
      </c>
      <c r="O47" s="15">
        <f t="shared" si="3"/>
        <v>1380</v>
      </c>
      <c r="P47" s="15">
        <f t="shared" si="4"/>
        <v>188784</v>
      </c>
      <c r="Q47" s="12" t="s">
        <v>749</v>
      </c>
      <c r="R47" s="2" t="s">
        <v>1333</v>
      </c>
    </row>
    <row r="48" spans="1:31" ht="23.25" customHeight="1">
      <c r="A48" s="13" t="s">
        <v>1338</v>
      </c>
      <c r="B48" s="13" t="s">
        <v>974</v>
      </c>
      <c r="C48" s="1" t="s">
        <v>1339</v>
      </c>
      <c r="D48" s="12" t="s">
        <v>1340</v>
      </c>
      <c r="E48" s="12" t="s">
        <v>1341</v>
      </c>
      <c r="F48" s="19" t="s">
        <v>529</v>
      </c>
      <c r="G48" s="15">
        <v>1</v>
      </c>
      <c r="H48" s="15">
        <f>IF(TRUNC((AD48+AC48)/$AD$3,1)*$AD$3-AD48 &lt;0, AC48, TRUNC((AD48+AC48)/$AD$3,1)*$AD$3-AD48)</f>
        <v>448.69999999995343</v>
      </c>
      <c r="I48" s="36">
        <f>H48</f>
        <v>448.69999999995343</v>
      </c>
      <c r="J48" s="15">
        <v>1</v>
      </c>
      <c r="K48" s="15"/>
      <c r="L48" s="36" t="str">
        <f t="shared" si="1"/>
        <v/>
      </c>
      <c r="M48" s="15"/>
      <c r="N48" s="36" t="str">
        <f t="shared" si="2"/>
        <v/>
      </c>
      <c r="O48" s="15">
        <f t="shared" si="3"/>
        <v>448.69999999995343</v>
      </c>
      <c r="P48" s="15">
        <f t="shared" si="4"/>
        <v>448.69999999995343</v>
      </c>
      <c r="Q48" s="12"/>
      <c r="AC48" s="2">
        <f>TRUNC(TRUNC(SUM(AC38:AC47))*옵션!$B$33/100,1)</f>
        <v>448.7</v>
      </c>
      <c r="AD48" s="2">
        <f>TRUNC(SUM(I38:I47))+TRUNC(SUM(N38:N47))</f>
        <v>719644</v>
      </c>
    </row>
    <row r="49" spans="1:31" ht="23.25" customHeight="1">
      <c r="A49" s="13" t="s">
        <v>754</v>
      </c>
      <c r="B49" s="13" t="s">
        <v>974</v>
      </c>
      <c r="C49" s="1" t="s">
        <v>567</v>
      </c>
      <c r="D49" s="12" t="s">
        <v>568</v>
      </c>
      <c r="E49" s="12" t="s">
        <v>569</v>
      </c>
      <c r="F49" s="19" t="s">
        <v>570</v>
      </c>
      <c r="G49" s="15">
        <f>일위노임!G30</f>
        <v>0.16250000000000001</v>
      </c>
      <c r="H49" s="15">
        <f>합산자재!H165</f>
        <v>0</v>
      </c>
      <c r="I49" s="36" t="str">
        <f t="shared" ref="I49:I54" si="5">IF(G49*H49&lt;&gt;0, TRUNC(G49*H49, 1), "")</f>
        <v/>
      </c>
      <c r="J49" s="15">
        <v>0.16250000000000001</v>
      </c>
      <c r="K49" s="15">
        <f>합산자재!I165</f>
        <v>270251</v>
      </c>
      <c r="L49" s="36">
        <f t="shared" si="1"/>
        <v>43915.7</v>
      </c>
      <c r="M49" s="15">
        <f>합산자재!J165</f>
        <v>0</v>
      </c>
      <c r="N49" s="36" t="str">
        <f t="shared" si="2"/>
        <v/>
      </c>
      <c r="O49" s="15">
        <f t="shared" si="3"/>
        <v>270251</v>
      </c>
      <c r="P49" s="15">
        <f t="shared" si="4"/>
        <v>43915.7</v>
      </c>
      <c r="Q49" s="12"/>
      <c r="AE49" s="2">
        <f t="shared" ref="AE49:AE54" si="6">L49</f>
        <v>43915.7</v>
      </c>
    </row>
    <row r="50" spans="1:31" ht="23.25" customHeight="1">
      <c r="A50" s="13" t="s">
        <v>756</v>
      </c>
      <c r="B50" s="13" t="s">
        <v>974</v>
      </c>
      <c r="C50" s="1" t="s">
        <v>573</v>
      </c>
      <c r="D50" s="12" t="s">
        <v>568</v>
      </c>
      <c r="E50" s="12" t="s">
        <v>574</v>
      </c>
      <c r="F50" s="19" t="s">
        <v>570</v>
      </c>
      <c r="G50" s="15">
        <f>일위노임!G31</f>
        <v>0.36</v>
      </c>
      <c r="H50" s="15">
        <f>합산자재!H167</f>
        <v>0</v>
      </c>
      <c r="I50" s="36" t="str">
        <f t="shared" si="5"/>
        <v/>
      </c>
      <c r="J50" s="15">
        <v>0.36</v>
      </c>
      <c r="K50" s="15">
        <f>합산자재!I167</f>
        <v>431830</v>
      </c>
      <c r="L50" s="36">
        <f t="shared" si="1"/>
        <v>155458.79999999999</v>
      </c>
      <c r="M50" s="15">
        <f>합산자재!J167</f>
        <v>0</v>
      </c>
      <c r="N50" s="36" t="str">
        <f t="shared" si="2"/>
        <v/>
      </c>
      <c r="O50" s="15">
        <f t="shared" si="3"/>
        <v>431830</v>
      </c>
      <c r="P50" s="15">
        <f t="shared" si="4"/>
        <v>155458.79999999999</v>
      </c>
      <c r="Q50" s="12"/>
      <c r="AE50" s="2">
        <f t="shared" si="6"/>
        <v>155458.79999999999</v>
      </c>
    </row>
    <row r="51" spans="1:31" ht="23.25" customHeight="1">
      <c r="A51" s="13" t="s">
        <v>758</v>
      </c>
      <c r="B51" s="13" t="s">
        <v>974</v>
      </c>
      <c r="C51" s="1" t="s">
        <v>577</v>
      </c>
      <c r="D51" s="12" t="s">
        <v>568</v>
      </c>
      <c r="E51" s="12" t="s">
        <v>578</v>
      </c>
      <c r="F51" s="19" t="s">
        <v>570</v>
      </c>
      <c r="G51" s="15">
        <f>일위노임!G32</f>
        <v>0.44</v>
      </c>
      <c r="H51" s="15">
        <f>합산자재!H169</f>
        <v>0</v>
      </c>
      <c r="I51" s="36" t="str">
        <f t="shared" si="5"/>
        <v/>
      </c>
      <c r="J51" s="15">
        <v>0.44</v>
      </c>
      <c r="K51" s="15">
        <f>합산자재!I169</f>
        <v>165545</v>
      </c>
      <c r="L51" s="36">
        <f t="shared" si="1"/>
        <v>72839.8</v>
      </c>
      <c r="M51" s="15">
        <f>합산자재!J169</f>
        <v>0</v>
      </c>
      <c r="N51" s="36" t="str">
        <f t="shared" si="2"/>
        <v/>
      </c>
      <c r="O51" s="15">
        <f t="shared" si="3"/>
        <v>165545</v>
      </c>
      <c r="P51" s="15">
        <f t="shared" si="4"/>
        <v>72839.8</v>
      </c>
      <c r="Q51" s="12"/>
      <c r="AE51" s="2">
        <f t="shared" si="6"/>
        <v>72839.8</v>
      </c>
    </row>
    <row r="52" spans="1:31" ht="23.25" customHeight="1">
      <c r="A52" s="13" t="s">
        <v>759</v>
      </c>
      <c r="B52" s="13" t="s">
        <v>974</v>
      </c>
      <c r="C52" s="1" t="s">
        <v>579</v>
      </c>
      <c r="D52" s="12" t="s">
        <v>568</v>
      </c>
      <c r="E52" s="12" t="s">
        <v>580</v>
      </c>
      <c r="F52" s="19" t="s">
        <v>570</v>
      </c>
      <c r="G52" s="15">
        <f>일위노임!G33</f>
        <v>1.63</v>
      </c>
      <c r="H52" s="15">
        <f>합산자재!H170</f>
        <v>0</v>
      </c>
      <c r="I52" s="36" t="str">
        <f t="shared" si="5"/>
        <v/>
      </c>
      <c r="J52" s="15">
        <v>1.63</v>
      </c>
      <c r="K52" s="15">
        <f>합산자재!I170</f>
        <v>214222</v>
      </c>
      <c r="L52" s="36">
        <f t="shared" si="1"/>
        <v>349181.8</v>
      </c>
      <c r="M52" s="15">
        <f>합산자재!J170</f>
        <v>0</v>
      </c>
      <c r="N52" s="36" t="str">
        <f t="shared" si="2"/>
        <v/>
      </c>
      <c r="O52" s="15">
        <f t="shared" si="3"/>
        <v>214222</v>
      </c>
      <c r="P52" s="15">
        <f t="shared" si="4"/>
        <v>349181.8</v>
      </c>
      <c r="Q52" s="12"/>
      <c r="AE52" s="2">
        <f t="shared" si="6"/>
        <v>349181.8</v>
      </c>
    </row>
    <row r="53" spans="1:31" ht="23.25" customHeight="1">
      <c r="A53" s="13" t="s">
        <v>761</v>
      </c>
      <c r="B53" s="13" t="s">
        <v>974</v>
      </c>
      <c r="C53" s="1" t="s">
        <v>583</v>
      </c>
      <c r="D53" s="12" t="s">
        <v>568</v>
      </c>
      <c r="E53" s="12" t="s">
        <v>584</v>
      </c>
      <c r="F53" s="19" t="s">
        <v>570</v>
      </c>
      <c r="G53" s="15">
        <f>일위노임!G34</f>
        <v>0.05</v>
      </c>
      <c r="H53" s="15">
        <f>합산자재!H172</f>
        <v>0</v>
      </c>
      <c r="I53" s="36" t="str">
        <f t="shared" si="5"/>
        <v/>
      </c>
      <c r="J53" s="15">
        <v>0.05</v>
      </c>
      <c r="K53" s="15">
        <f>합산자재!I172</f>
        <v>195370</v>
      </c>
      <c r="L53" s="36">
        <f t="shared" si="1"/>
        <v>9768.5</v>
      </c>
      <c r="M53" s="15">
        <f>합산자재!J172</f>
        <v>0</v>
      </c>
      <c r="N53" s="36" t="str">
        <f t="shared" si="2"/>
        <v/>
      </c>
      <c r="O53" s="15">
        <f t="shared" si="3"/>
        <v>195370</v>
      </c>
      <c r="P53" s="15">
        <f t="shared" si="4"/>
        <v>9768.5</v>
      </c>
      <c r="Q53" s="12"/>
      <c r="AE53" s="2">
        <f t="shared" si="6"/>
        <v>9768.5</v>
      </c>
    </row>
    <row r="54" spans="1:31" ht="23.25" customHeight="1">
      <c r="A54" s="13" t="s">
        <v>763</v>
      </c>
      <c r="B54" s="13" t="s">
        <v>974</v>
      </c>
      <c r="C54" s="1" t="s">
        <v>587</v>
      </c>
      <c r="D54" s="12" t="s">
        <v>568</v>
      </c>
      <c r="E54" s="12" t="s">
        <v>588</v>
      </c>
      <c r="F54" s="19" t="s">
        <v>570</v>
      </c>
      <c r="G54" s="15">
        <f>일위노임!G35</f>
        <v>0.34</v>
      </c>
      <c r="H54" s="15">
        <f>합산자재!H174</f>
        <v>0</v>
      </c>
      <c r="I54" s="36" t="str">
        <f t="shared" si="5"/>
        <v/>
      </c>
      <c r="J54" s="15">
        <v>0.34</v>
      </c>
      <c r="K54" s="15">
        <f>합산자재!I174</f>
        <v>208713</v>
      </c>
      <c r="L54" s="36">
        <f t="shared" si="1"/>
        <v>70962.399999999994</v>
      </c>
      <c r="M54" s="15">
        <f>합산자재!J174</f>
        <v>0</v>
      </c>
      <c r="N54" s="36" t="str">
        <f t="shared" si="2"/>
        <v/>
      </c>
      <c r="O54" s="15">
        <f t="shared" si="3"/>
        <v>208713</v>
      </c>
      <c r="P54" s="15">
        <f t="shared" si="4"/>
        <v>70962.399999999994</v>
      </c>
      <c r="Q54" s="12"/>
      <c r="AE54" s="2">
        <f t="shared" si="6"/>
        <v>70962.399999999994</v>
      </c>
    </row>
    <row r="55" spans="1:31" ht="23.25" customHeight="1">
      <c r="A55" s="13" t="s">
        <v>1334</v>
      </c>
      <c r="B55" s="13" t="s">
        <v>974</v>
      </c>
      <c r="C55" s="1" t="s">
        <v>1335</v>
      </c>
      <c r="D55" s="12" t="s">
        <v>1336</v>
      </c>
      <c r="E55" s="12" t="s">
        <v>1337</v>
      </c>
      <c r="F55" s="19" t="s">
        <v>529</v>
      </c>
      <c r="G55" s="15">
        <v>1</v>
      </c>
      <c r="H55" s="15">
        <f>IF(TRUNC((AD56+AC56)/$AE$3,1)*$AE$3-AD56 &lt;0, AC56, TRUNC((AD56+AC56)/$AE$3,1)*$AE$3-AD56)</f>
        <v>21063.800000000047</v>
      </c>
      <c r="I55" s="36">
        <f>H55</f>
        <v>21063.800000000047</v>
      </c>
      <c r="J55" s="15">
        <v>1</v>
      </c>
      <c r="K55" s="15"/>
      <c r="L55" s="36" t="str">
        <f t="shared" si="1"/>
        <v/>
      </c>
      <c r="M55" s="15"/>
      <c r="N55" s="36" t="str">
        <f t="shared" si="2"/>
        <v/>
      </c>
      <c r="O55" s="15">
        <f t="shared" si="3"/>
        <v>21063.800000000047</v>
      </c>
      <c r="P55" s="15">
        <f t="shared" si="4"/>
        <v>21063.800000000047</v>
      </c>
      <c r="Q55" s="12"/>
    </row>
    <row r="56" spans="1:31" ht="23.25" customHeight="1">
      <c r="B56" s="13" t="s">
        <v>1330</v>
      </c>
      <c r="D56" s="12" t="s">
        <v>1331</v>
      </c>
      <c r="E56" s="12"/>
      <c r="F56" s="19"/>
      <c r="G56" s="15"/>
      <c r="H56" s="15"/>
      <c r="I56" s="36">
        <f>TRUNC(SUM(I38:I55))</f>
        <v>691174</v>
      </c>
      <c r="J56" s="15"/>
      <c r="K56" s="15"/>
      <c r="L56" s="36">
        <f>TRUNC(SUM(L38:L55))</f>
        <v>868912</v>
      </c>
      <c r="M56" s="15"/>
      <c r="N56" s="36">
        <f>TRUNC(SUM(N38:N55))</f>
        <v>49982</v>
      </c>
      <c r="O56" s="15" t="str">
        <f t="shared" si="3"/>
        <v/>
      </c>
      <c r="P56" s="15">
        <f t="shared" si="4"/>
        <v>1610068</v>
      </c>
      <c r="Q56" s="12"/>
      <c r="AC56" s="2">
        <f>TRUNC(AE56*옵션!$B$36/100,1)</f>
        <v>21063.8</v>
      </c>
      <c r="AD56" s="2">
        <f>TRUNC(SUM(L38:L54))</f>
        <v>868912</v>
      </c>
      <c r="AE56" s="2">
        <f>TRUNC(SUM(AE38:AE55))</f>
        <v>702127</v>
      </c>
    </row>
    <row r="57" spans="1:31" ht="23.25" customHeight="1">
      <c r="D57" s="12"/>
      <c r="E57" s="12"/>
      <c r="F57" s="19"/>
      <c r="G57" s="15"/>
      <c r="H57" s="15"/>
      <c r="I57" s="36"/>
      <c r="J57" s="15"/>
      <c r="K57" s="15"/>
      <c r="L57" s="36"/>
      <c r="M57" s="15"/>
      <c r="N57" s="36"/>
      <c r="O57" s="15"/>
      <c r="P57" s="15"/>
      <c r="Q57" s="12"/>
    </row>
    <row r="58" spans="1:31" ht="23.25" customHeight="1">
      <c r="A58" s="13" t="s">
        <v>1377</v>
      </c>
      <c r="B58" s="13" t="s">
        <v>1353</v>
      </c>
      <c r="C58" s="1" t="s">
        <v>1378</v>
      </c>
      <c r="D58" s="183" t="s">
        <v>1376</v>
      </c>
      <c r="E58" s="185"/>
      <c r="F58" s="19"/>
      <c r="G58" s="15"/>
      <c r="H58" s="15"/>
      <c r="I58" s="36"/>
      <c r="J58" s="15"/>
      <c r="K58" s="15"/>
      <c r="L58" s="36"/>
      <c r="M58" s="15"/>
      <c r="N58" s="36"/>
      <c r="O58" s="15"/>
      <c r="P58" s="15"/>
      <c r="Q58" s="12"/>
    </row>
    <row r="59" spans="1:31" ht="23.25" customHeight="1">
      <c r="A59" s="13" t="s">
        <v>677</v>
      </c>
      <c r="B59" s="13" t="s">
        <v>978</v>
      </c>
      <c r="C59" s="1" t="s">
        <v>383</v>
      </c>
      <c r="D59" s="12" t="s">
        <v>379</v>
      </c>
      <c r="E59" s="12" t="s">
        <v>384</v>
      </c>
      <c r="F59" s="19" t="s">
        <v>166</v>
      </c>
      <c r="G59" s="15">
        <v>1</v>
      </c>
      <c r="H59" s="15">
        <f>합산자재!H91</f>
        <v>440000</v>
      </c>
      <c r="I59" s="36">
        <f t="shared" ref="I59:I67" si="7">IF(G59*H59&lt;&gt;0, TRUNC(G59*H59, 1), "")</f>
        <v>440000</v>
      </c>
      <c r="J59" s="15">
        <v>1</v>
      </c>
      <c r="K59" s="15">
        <f>합산자재!I91</f>
        <v>0</v>
      </c>
      <c r="L59" s="36" t="str">
        <f t="shared" ref="L59:L75" si="8">IF(G59*K59&lt;&gt;0, TRUNC(G59*K59, 1), "")</f>
        <v/>
      </c>
      <c r="M59" s="15">
        <f>합산자재!J91</f>
        <v>0</v>
      </c>
      <c r="N59" s="36" t="str">
        <f t="shared" ref="N59:N75" si="9">IF(G59*M59&lt;&gt;0, TRUNC(G59*M59, 1), "")</f>
        <v/>
      </c>
      <c r="O59" s="15">
        <f t="shared" ref="O59:O76" si="10">IF((H59+K59+M59)=0, "", (H59+K59+M59))</f>
        <v>440000</v>
      </c>
      <c r="P59" s="15">
        <f t="shared" ref="P59:P76" si="11">IF(SUM(I59,L59,N59)&lt;&gt;0,SUM(I59,L59,N59),"")</f>
        <v>440000</v>
      </c>
      <c r="Q59" s="12"/>
    </row>
    <row r="60" spans="1:31" ht="23.25" customHeight="1">
      <c r="A60" s="13" t="s">
        <v>678</v>
      </c>
      <c r="B60" s="13" t="s">
        <v>978</v>
      </c>
      <c r="C60" s="1" t="s">
        <v>385</v>
      </c>
      <c r="D60" s="12" t="s">
        <v>386</v>
      </c>
      <c r="E60" s="12"/>
      <c r="F60" s="19" t="s">
        <v>166</v>
      </c>
      <c r="G60" s="15">
        <v>1</v>
      </c>
      <c r="H60" s="15">
        <f>합산자재!H92</f>
        <v>370000</v>
      </c>
      <c r="I60" s="36">
        <f t="shared" si="7"/>
        <v>370000</v>
      </c>
      <c r="J60" s="15">
        <v>1</v>
      </c>
      <c r="K60" s="15">
        <f>합산자재!I92</f>
        <v>0</v>
      </c>
      <c r="L60" s="36" t="str">
        <f t="shared" si="8"/>
        <v/>
      </c>
      <c r="M60" s="15">
        <f>합산자재!J92</f>
        <v>0</v>
      </c>
      <c r="N60" s="36" t="str">
        <f t="shared" si="9"/>
        <v/>
      </c>
      <c r="O60" s="15">
        <f t="shared" si="10"/>
        <v>370000</v>
      </c>
      <c r="P60" s="15">
        <f t="shared" si="11"/>
        <v>370000</v>
      </c>
      <c r="Q60" s="12"/>
    </row>
    <row r="61" spans="1:31" ht="23.25" customHeight="1">
      <c r="A61" s="13" t="s">
        <v>645</v>
      </c>
      <c r="B61" s="13" t="s">
        <v>978</v>
      </c>
      <c r="C61" s="1" t="s">
        <v>285</v>
      </c>
      <c r="D61" s="12" t="s">
        <v>273</v>
      </c>
      <c r="E61" s="12" t="s">
        <v>286</v>
      </c>
      <c r="F61" s="19" t="s">
        <v>132</v>
      </c>
      <c r="G61" s="15">
        <v>5</v>
      </c>
      <c r="H61" s="15">
        <f>합산자재!H59</f>
        <v>4487</v>
      </c>
      <c r="I61" s="36">
        <f t="shared" si="7"/>
        <v>22435</v>
      </c>
      <c r="J61" s="15">
        <v>5</v>
      </c>
      <c r="K61" s="15">
        <f>합산자재!I59</f>
        <v>0</v>
      </c>
      <c r="L61" s="36" t="str">
        <f t="shared" si="8"/>
        <v/>
      </c>
      <c r="M61" s="15">
        <f>합산자재!J59</f>
        <v>0</v>
      </c>
      <c r="N61" s="36" t="str">
        <f t="shared" si="9"/>
        <v/>
      </c>
      <c r="O61" s="15">
        <f t="shared" si="10"/>
        <v>4487</v>
      </c>
      <c r="P61" s="15">
        <f t="shared" si="11"/>
        <v>22435</v>
      </c>
      <c r="Q61" s="12"/>
      <c r="AC61" s="2">
        <f>G61*H61</f>
        <v>22435</v>
      </c>
    </row>
    <row r="62" spans="1:31" ht="23.25" customHeight="1">
      <c r="A62" s="13" t="s">
        <v>666</v>
      </c>
      <c r="B62" s="13" t="s">
        <v>978</v>
      </c>
      <c r="C62" s="1" t="s">
        <v>343</v>
      </c>
      <c r="D62" s="12" t="s">
        <v>344</v>
      </c>
      <c r="E62" s="12" t="s">
        <v>345</v>
      </c>
      <c r="F62" s="19" t="s">
        <v>155</v>
      </c>
      <c r="G62" s="15">
        <v>1</v>
      </c>
      <c r="H62" s="15">
        <f>합산자재!H80</f>
        <v>3318</v>
      </c>
      <c r="I62" s="36">
        <f t="shared" si="7"/>
        <v>3318</v>
      </c>
      <c r="J62" s="15">
        <v>1</v>
      </c>
      <c r="K62" s="15">
        <f>합산자재!I80</f>
        <v>0</v>
      </c>
      <c r="L62" s="36" t="str">
        <f t="shared" si="8"/>
        <v/>
      </c>
      <c r="M62" s="15">
        <f>합산자재!J80</f>
        <v>0</v>
      </c>
      <c r="N62" s="36" t="str">
        <f t="shared" si="9"/>
        <v/>
      </c>
      <c r="O62" s="15">
        <f t="shared" si="10"/>
        <v>3318</v>
      </c>
      <c r="P62" s="15">
        <f t="shared" si="11"/>
        <v>3318</v>
      </c>
      <c r="Q62" s="12"/>
    </row>
    <row r="63" spans="1:31" ht="23.25" customHeight="1">
      <c r="A63" s="13" t="s">
        <v>949</v>
      </c>
      <c r="B63" s="13" t="s">
        <v>978</v>
      </c>
      <c r="C63" s="1" t="s">
        <v>950</v>
      </c>
      <c r="D63" s="12" t="s">
        <v>952</v>
      </c>
      <c r="E63" s="12" t="s">
        <v>953</v>
      </c>
      <c r="F63" s="19" t="s">
        <v>549</v>
      </c>
      <c r="G63" s="15">
        <v>9.7759999999999998</v>
      </c>
      <c r="H63" s="15">
        <f>일대목차!H6</f>
        <v>465</v>
      </c>
      <c r="I63" s="36">
        <f t="shared" si="7"/>
        <v>4545.8</v>
      </c>
      <c r="J63" s="15">
        <v>9.7759999999999998</v>
      </c>
      <c r="K63" s="15">
        <f>일대목차!K6</f>
        <v>4298</v>
      </c>
      <c r="L63" s="36">
        <f t="shared" si="8"/>
        <v>42017.2</v>
      </c>
      <c r="M63" s="15">
        <f>일대목차!M6</f>
        <v>431</v>
      </c>
      <c r="N63" s="36">
        <f t="shared" si="9"/>
        <v>4213.3999999999996</v>
      </c>
      <c r="O63" s="15">
        <f t="shared" si="10"/>
        <v>5194</v>
      </c>
      <c r="P63" s="15">
        <f t="shared" si="11"/>
        <v>50776.4</v>
      </c>
      <c r="Q63" s="12" t="s">
        <v>951</v>
      </c>
      <c r="R63" s="2" t="s">
        <v>1332</v>
      </c>
    </row>
    <row r="64" spans="1:31" ht="23.25" customHeight="1">
      <c r="A64" s="13" t="s">
        <v>954</v>
      </c>
      <c r="B64" s="13" t="s">
        <v>978</v>
      </c>
      <c r="C64" s="1" t="s">
        <v>955</v>
      </c>
      <c r="D64" s="12" t="s">
        <v>957</v>
      </c>
      <c r="E64" s="12" t="s">
        <v>953</v>
      </c>
      <c r="F64" s="19" t="s">
        <v>549</v>
      </c>
      <c r="G64" s="15">
        <v>5.1478000000000002</v>
      </c>
      <c r="H64" s="15">
        <f>일대목차!H7</f>
        <v>465</v>
      </c>
      <c r="I64" s="36">
        <f t="shared" si="7"/>
        <v>2393.6999999999998</v>
      </c>
      <c r="J64" s="15">
        <v>5.1478000000000002</v>
      </c>
      <c r="K64" s="15">
        <f>일대목차!K7</f>
        <v>2808</v>
      </c>
      <c r="L64" s="36">
        <f t="shared" si="8"/>
        <v>14455</v>
      </c>
      <c r="M64" s="15">
        <f>일대목차!M7</f>
        <v>431</v>
      </c>
      <c r="N64" s="36">
        <f t="shared" si="9"/>
        <v>2218.6999999999998</v>
      </c>
      <c r="O64" s="15">
        <f t="shared" si="10"/>
        <v>3704</v>
      </c>
      <c r="P64" s="15">
        <f t="shared" si="11"/>
        <v>19067.400000000001</v>
      </c>
      <c r="Q64" s="12" t="s">
        <v>956</v>
      </c>
      <c r="R64" s="2" t="s">
        <v>1332</v>
      </c>
    </row>
    <row r="65" spans="1:31" ht="23.25" customHeight="1">
      <c r="A65" s="13" t="s">
        <v>962</v>
      </c>
      <c r="B65" s="13" t="s">
        <v>978</v>
      </c>
      <c r="C65" s="1" t="s">
        <v>963</v>
      </c>
      <c r="D65" s="12" t="s">
        <v>965</v>
      </c>
      <c r="E65" s="12" t="s">
        <v>966</v>
      </c>
      <c r="F65" s="19" t="s">
        <v>944</v>
      </c>
      <c r="G65" s="15">
        <v>4.6281999999999996</v>
      </c>
      <c r="H65" s="15">
        <f>일대목차!H9</f>
        <v>0</v>
      </c>
      <c r="I65" s="36" t="str">
        <f t="shared" si="7"/>
        <v/>
      </c>
      <c r="J65" s="15">
        <v>4.6281999999999996</v>
      </c>
      <c r="K65" s="15">
        <f>일대목차!K9</f>
        <v>33109</v>
      </c>
      <c r="L65" s="36">
        <f t="shared" si="8"/>
        <v>153235</v>
      </c>
      <c r="M65" s="15">
        <f>일대목차!M9</f>
        <v>0</v>
      </c>
      <c r="N65" s="36" t="str">
        <f t="shared" si="9"/>
        <v/>
      </c>
      <c r="O65" s="15">
        <f t="shared" si="10"/>
        <v>33109</v>
      </c>
      <c r="P65" s="15">
        <f t="shared" si="11"/>
        <v>153235</v>
      </c>
      <c r="Q65" s="12" t="s">
        <v>964</v>
      </c>
      <c r="R65" s="2" t="s">
        <v>1332</v>
      </c>
    </row>
    <row r="66" spans="1:31" ht="23.25" customHeight="1">
      <c r="A66" s="13" t="s">
        <v>967</v>
      </c>
      <c r="B66" s="13" t="s">
        <v>978</v>
      </c>
      <c r="C66" s="1" t="s">
        <v>968</v>
      </c>
      <c r="D66" s="12" t="s">
        <v>970</v>
      </c>
      <c r="E66" s="12" t="s">
        <v>971</v>
      </c>
      <c r="F66" s="19" t="s">
        <v>549</v>
      </c>
      <c r="G66" s="15">
        <v>0.54449999999999998</v>
      </c>
      <c r="H66" s="15">
        <f>일대목차!H10</f>
        <v>89</v>
      </c>
      <c r="I66" s="36">
        <f t="shared" si="7"/>
        <v>48.4</v>
      </c>
      <c r="J66" s="15">
        <v>0.54449999999999998</v>
      </c>
      <c r="K66" s="15">
        <f>일대목차!K10</f>
        <v>2979</v>
      </c>
      <c r="L66" s="36">
        <f t="shared" si="8"/>
        <v>1622</v>
      </c>
      <c r="M66" s="15">
        <f>일대목차!M10</f>
        <v>0</v>
      </c>
      <c r="N66" s="36" t="str">
        <f t="shared" si="9"/>
        <v/>
      </c>
      <c r="O66" s="15">
        <f t="shared" si="10"/>
        <v>3068</v>
      </c>
      <c r="P66" s="15">
        <f t="shared" si="11"/>
        <v>1670.4</v>
      </c>
      <c r="Q66" s="12" t="s">
        <v>969</v>
      </c>
      <c r="R66" s="2" t="s">
        <v>1332</v>
      </c>
    </row>
    <row r="67" spans="1:31" ht="23.25" customHeight="1">
      <c r="A67" s="13" t="s">
        <v>748</v>
      </c>
      <c r="B67" s="13" t="s">
        <v>978</v>
      </c>
      <c r="C67" s="1" t="s">
        <v>555</v>
      </c>
      <c r="D67" s="12" t="s">
        <v>556</v>
      </c>
      <c r="E67" s="12" t="s">
        <v>557</v>
      </c>
      <c r="F67" s="19" t="s">
        <v>558</v>
      </c>
      <c r="G67" s="15">
        <v>168</v>
      </c>
      <c r="H67" s="15">
        <f>합산자재!H161</f>
        <v>373</v>
      </c>
      <c r="I67" s="36">
        <f t="shared" si="7"/>
        <v>62664</v>
      </c>
      <c r="J67" s="15">
        <v>168</v>
      </c>
      <c r="K67" s="15">
        <f>합산자재!I161</f>
        <v>661</v>
      </c>
      <c r="L67" s="36">
        <f t="shared" si="8"/>
        <v>111048</v>
      </c>
      <c r="M67" s="15">
        <f>합산자재!J161</f>
        <v>346</v>
      </c>
      <c r="N67" s="36">
        <f t="shared" si="9"/>
        <v>58128</v>
      </c>
      <c r="O67" s="15">
        <f t="shared" si="10"/>
        <v>1380</v>
      </c>
      <c r="P67" s="15">
        <f t="shared" si="11"/>
        <v>231840</v>
      </c>
      <c r="Q67" s="12" t="s">
        <v>749</v>
      </c>
      <c r="R67" s="2" t="s">
        <v>1333</v>
      </c>
    </row>
    <row r="68" spans="1:31" ht="23.25" customHeight="1">
      <c r="A68" s="13" t="s">
        <v>1338</v>
      </c>
      <c r="B68" s="13" t="s">
        <v>978</v>
      </c>
      <c r="C68" s="1" t="s">
        <v>1339</v>
      </c>
      <c r="D68" s="12" t="s">
        <v>1340</v>
      </c>
      <c r="E68" s="12" t="s">
        <v>1341</v>
      </c>
      <c r="F68" s="19" t="s">
        <v>529</v>
      </c>
      <c r="G68" s="15">
        <v>1</v>
      </c>
      <c r="H68" s="15">
        <f>IF(TRUNC((AD68+AC68)/$AD$3,1)*$AD$3-AD68 &lt;0, AC68, TRUNC((AD68+AC68)/$AD$3,1)*$AD$3-AD68)</f>
        <v>448.69999999995343</v>
      </c>
      <c r="I68" s="36">
        <f>H68</f>
        <v>448.69999999995343</v>
      </c>
      <c r="J68" s="15">
        <v>1</v>
      </c>
      <c r="K68" s="15"/>
      <c r="L68" s="36" t="str">
        <f t="shared" si="8"/>
        <v/>
      </c>
      <c r="M68" s="15"/>
      <c r="N68" s="36" t="str">
        <f t="shared" si="9"/>
        <v/>
      </c>
      <c r="O68" s="15">
        <f t="shared" si="10"/>
        <v>448.69999999995343</v>
      </c>
      <c r="P68" s="15">
        <f t="shared" si="11"/>
        <v>448.69999999995343</v>
      </c>
      <c r="Q68" s="12"/>
      <c r="AC68" s="2">
        <f>TRUNC(TRUNC(SUM(AC58:AC67))*옵션!$B$33/100,1)</f>
        <v>448.7</v>
      </c>
      <c r="AD68" s="2">
        <f>TRUNC(SUM(I58:I67))+TRUNC(SUM(N58:N67))</f>
        <v>969964</v>
      </c>
    </row>
    <row r="69" spans="1:31" ht="23.25" customHeight="1">
      <c r="A69" s="13" t="s">
        <v>754</v>
      </c>
      <c r="B69" s="13" t="s">
        <v>978</v>
      </c>
      <c r="C69" s="1" t="s">
        <v>567</v>
      </c>
      <c r="D69" s="12" t="s">
        <v>568</v>
      </c>
      <c r="E69" s="12" t="s">
        <v>569</v>
      </c>
      <c r="F69" s="19" t="s">
        <v>570</v>
      </c>
      <c r="G69" s="15">
        <f>일위노임!G45</f>
        <v>0.16250000000000001</v>
      </c>
      <c r="H69" s="15">
        <f>합산자재!H165</f>
        <v>0</v>
      </c>
      <c r="I69" s="36" t="str">
        <f t="shared" ref="I69:I74" si="12">IF(G69*H69&lt;&gt;0, TRUNC(G69*H69, 1), "")</f>
        <v/>
      </c>
      <c r="J69" s="15">
        <v>0.16250000000000001</v>
      </c>
      <c r="K69" s="15">
        <f>합산자재!I165</f>
        <v>270251</v>
      </c>
      <c r="L69" s="36">
        <f t="shared" si="8"/>
        <v>43915.7</v>
      </c>
      <c r="M69" s="15">
        <f>합산자재!J165</f>
        <v>0</v>
      </c>
      <c r="N69" s="36" t="str">
        <f t="shared" si="9"/>
        <v/>
      </c>
      <c r="O69" s="15">
        <f t="shared" si="10"/>
        <v>270251</v>
      </c>
      <c r="P69" s="15">
        <f t="shared" si="11"/>
        <v>43915.7</v>
      </c>
      <c r="Q69" s="12"/>
      <c r="AE69" s="2">
        <f t="shared" ref="AE69:AE74" si="13">L69</f>
        <v>43915.7</v>
      </c>
    </row>
    <row r="70" spans="1:31" ht="23.25" customHeight="1">
      <c r="A70" s="13" t="s">
        <v>756</v>
      </c>
      <c r="B70" s="13" t="s">
        <v>978</v>
      </c>
      <c r="C70" s="1" t="s">
        <v>573</v>
      </c>
      <c r="D70" s="12" t="s">
        <v>568</v>
      </c>
      <c r="E70" s="12" t="s">
        <v>574</v>
      </c>
      <c r="F70" s="19" t="s">
        <v>570</v>
      </c>
      <c r="G70" s="15">
        <f>일위노임!G46</f>
        <v>0.36</v>
      </c>
      <c r="H70" s="15">
        <f>합산자재!H167</f>
        <v>0</v>
      </c>
      <c r="I70" s="36" t="str">
        <f t="shared" si="12"/>
        <v/>
      </c>
      <c r="J70" s="15">
        <v>0.36</v>
      </c>
      <c r="K70" s="15">
        <f>합산자재!I167</f>
        <v>431830</v>
      </c>
      <c r="L70" s="36">
        <f t="shared" si="8"/>
        <v>155458.79999999999</v>
      </c>
      <c r="M70" s="15">
        <f>합산자재!J167</f>
        <v>0</v>
      </c>
      <c r="N70" s="36" t="str">
        <f t="shared" si="9"/>
        <v/>
      </c>
      <c r="O70" s="15">
        <f t="shared" si="10"/>
        <v>431830</v>
      </c>
      <c r="P70" s="15">
        <f t="shared" si="11"/>
        <v>155458.79999999999</v>
      </c>
      <c r="Q70" s="12"/>
      <c r="AE70" s="2">
        <f t="shared" si="13"/>
        <v>155458.79999999999</v>
      </c>
    </row>
    <row r="71" spans="1:31" ht="23.25" customHeight="1">
      <c r="A71" s="13" t="s">
        <v>758</v>
      </c>
      <c r="B71" s="13" t="s">
        <v>978</v>
      </c>
      <c r="C71" s="1" t="s">
        <v>577</v>
      </c>
      <c r="D71" s="12" t="s">
        <v>568</v>
      </c>
      <c r="E71" s="12" t="s">
        <v>578</v>
      </c>
      <c r="F71" s="19" t="s">
        <v>570</v>
      </c>
      <c r="G71" s="15">
        <f>일위노임!G47</f>
        <v>0.44</v>
      </c>
      <c r="H71" s="15">
        <f>합산자재!H169</f>
        <v>0</v>
      </c>
      <c r="I71" s="36" t="str">
        <f t="shared" si="12"/>
        <v/>
      </c>
      <c r="J71" s="15">
        <v>0.44</v>
      </c>
      <c r="K71" s="15">
        <f>합산자재!I169</f>
        <v>165545</v>
      </c>
      <c r="L71" s="36">
        <f t="shared" si="8"/>
        <v>72839.8</v>
      </c>
      <c r="M71" s="15">
        <f>합산자재!J169</f>
        <v>0</v>
      </c>
      <c r="N71" s="36" t="str">
        <f t="shared" si="9"/>
        <v/>
      </c>
      <c r="O71" s="15">
        <f t="shared" si="10"/>
        <v>165545</v>
      </c>
      <c r="P71" s="15">
        <f t="shared" si="11"/>
        <v>72839.8</v>
      </c>
      <c r="Q71" s="12"/>
      <c r="AE71" s="2">
        <f t="shared" si="13"/>
        <v>72839.8</v>
      </c>
    </row>
    <row r="72" spans="1:31" ht="23.25" customHeight="1">
      <c r="A72" s="13" t="s">
        <v>759</v>
      </c>
      <c r="B72" s="13" t="s">
        <v>978</v>
      </c>
      <c r="C72" s="1" t="s">
        <v>579</v>
      </c>
      <c r="D72" s="12" t="s">
        <v>568</v>
      </c>
      <c r="E72" s="12" t="s">
        <v>580</v>
      </c>
      <c r="F72" s="19" t="s">
        <v>570</v>
      </c>
      <c r="G72" s="15">
        <f>일위노임!G48</f>
        <v>1.63</v>
      </c>
      <c r="H72" s="15">
        <f>합산자재!H170</f>
        <v>0</v>
      </c>
      <c r="I72" s="36" t="str">
        <f t="shared" si="12"/>
        <v/>
      </c>
      <c r="J72" s="15">
        <v>1.63</v>
      </c>
      <c r="K72" s="15">
        <f>합산자재!I170</f>
        <v>214222</v>
      </c>
      <c r="L72" s="36">
        <f t="shared" si="8"/>
        <v>349181.8</v>
      </c>
      <c r="M72" s="15">
        <f>합산자재!J170</f>
        <v>0</v>
      </c>
      <c r="N72" s="36" t="str">
        <f t="shared" si="9"/>
        <v/>
      </c>
      <c r="O72" s="15">
        <f t="shared" si="10"/>
        <v>214222</v>
      </c>
      <c r="P72" s="15">
        <f t="shared" si="11"/>
        <v>349181.8</v>
      </c>
      <c r="Q72" s="12"/>
      <c r="AE72" s="2">
        <f t="shared" si="13"/>
        <v>349181.8</v>
      </c>
    </row>
    <row r="73" spans="1:31" ht="23.25" customHeight="1">
      <c r="A73" s="13" t="s">
        <v>761</v>
      </c>
      <c r="B73" s="13" t="s">
        <v>978</v>
      </c>
      <c r="C73" s="1" t="s">
        <v>583</v>
      </c>
      <c r="D73" s="12" t="s">
        <v>568</v>
      </c>
      <c r="E73" s="12" t="s">
        <v>584</v>
      </c>
      <c r="F73" s="19" t="s">
        <v>570</v>
      </c>
      <c r="G73" s="15">
        <f>일위노임!G49</f>
        <v>0.05</v>
      </c>
      <c r="H73" s="15">
        <f>합산자재!H172</f>
        <v>0</v>
      </c>
      <c r="I73" s="36" t="str">
        <f t="shared" si="12"/>
        <v/>
      </c>
      <c r="J73" s="15">
        <v>0.05</v>
      </c>
      <c r="K73" s="15">
        <f>합산자재!I172</f>
        <v>195370</v>
      </c>
      <c r="L73" s="36">
        <f t="shared" si="8"/>
        <v>9768.5</v>
      </c>
      <c r="M73" s="15">
        <f>합산자재!J172</f>
        <v>0</v>
      </c>
      <c r="N73" s="36" t="str">
        <f t="shared" si="9"/>
        <v/>
      </c>
      <c r="O73" s="15">
        <f t="shared" si="10"/>
        <v>195370</v>
      </c>
      <c r="P73" s="15">
        <f t="shared" si="11"/>
        <v>9768.5</v>
      </c>
      <c r="Q73" s="12"/>
      <c r="AE73" s="2">
        <f t="shared" si="13"/>
        <v>9768.5</v>
      </c>
    </row>
    <row r="74" spans="1:31" ht="23.25" customHeight="1">
      <c r="A74" s="13" t="s">
        <v>763</v>
      </c>
      <c r="B74" s="13" t="s">
        <v>978</v>
      </c>
      <c r="C74" s="1" t="s">
        <v>587</v>
      </c>
      <c r="D74" s="12" t="s">
        <v>568</v>
      </c>
      <c r="E74" s="12" t="s">
        <v>588</v>
      </c>
      <c r="F74" s="19" t="s">
        <v>570</v>
      </c>
      <c r="G74" s="15">
        <f>일위노임!G50</f>
        <v>0.34</v>
      </c>
      <c r="H74" s="15">
        <f>합산자재!H174</f>
        <v>0</v>
      </c>
      <c r="I74" s="36" t="str">
        <f t="shared" si="12"/>
        <v/>
      </c>
      <c r="J74" s="15">
        <v>0.34</v>
      </c>
      <c r="K74" s="15">
        <f>합산자재!I174</f>
        <v>208713</v>
      </c>
      <c r="L74" s="36">
        <f t="shared" si="8"/>
        <v>70962.399999999994</v>
      </c>
      <c r="M74" s="15">
        <f>합산자재!J174</f>
        <v>0</v>
      </c>
      <c r="N74" s="36" t="str">
        <f t="shared" si="9"/>
        <v/>
      </c>
      <c r="O74" s="15">
        <f t="shared" si="10"/>
        <v>208713</v>
      </c>
      <c r="P74" s="15">
        <f t="shared" si="11"/>
        <v>70962.399999999994</v>
      </c>
      <c r="Q74" s="12"/>
      <c r="AE74" s="2">
        <f t="shared" si="13"/>
        <v>70962.399999999994</v>
      </c>
    </row>
    <row r="75" spans="1:31" ht="23.25" customHeight="1">
      <c r="A75" s="13" t="s">
        <v>1334</v>
      </c>
      <c r="B75" s="13" t="s">
        <v>978</v>
      </c>
      <c r="C75" s="1" t="s">
        <v>1335</v>
      </c>
      <c r="D75" s="12" t="s">
        <v>1336</v>
      </c>
      <c r="E75" s="12" t="s">
        <v>1337</v>
      </c>
      <c r="F75" s="19" t="s">
        <v>529</v>
      </c>
      <c r="G75" s="15">
        <v>1</v>
      </c>
      <c r="H75" s="15">
        <f>IF(TRUNC((AD76+AC76)/$AE$3,1)*$AE$3-AD76 &lt;0, AC76, TRUNC((AD76+AC76)/$AE$3,1)*$AE$3-AD76)</f>
        <v>21063.800000000047</v>
      </c>
      <c r="I75" s="36">
        <f>H75</f>
        <v>21063.800000000047</v>
      </c>
      <c r="J75" s="15">
        <v>1</v>
      </c>
      <c r="K75" s="15"/>
      <c r="L75" s="36" t="str">
        <f t="shared" si="8"/>
        <v/>
      </c>
      <c r="M75" s="15"/>
      <c r="N75" s="36" t="str">
        <f t="shared" si="9"/>
        <v/>
      </c>
      <c r="O75" s="15">
        <f t="shared" si="10"/>
        <v>21063.800000000047</v>
      </c>
      <c r="P75" s="15">
        <f t="shared" si="11"/>
        <v>21063.800000000047</v>
      </c>
      <c r="Q75" s="12"/>
    </row>
    <row r="76" spans="1:31" ht="23.25" customHeight="1">
      <c r="B76" s="13" t="s">
        <v>1330</v>
      </c>
      <c r="D76" s="12" t="s">
        <v>1331</v>
      </c>
      <c r="E76" s="12"/>
      <c r="F76" s="19"/>
      <c r="G76" s="15"/>
      <c r="H76" s="15"/>
      <c r="I76" s="36">
        <f>TRUNC(SUM(I58:I75))</f>
        <v>926917</v>
      </c>
      <c r="J76" s="15"/>
      <c r="K76" s="15"/>
      <c r="L76" s="36">
        <f>TRUNC(SUM(L58:L75))</f>
        <v>1024504</v>
      </c>
      <c r="M76" s="15"/>
      <c r="N76" s="36">
        <f>TRUNC(SUM(N58:N75))</f>
        <v>64560</v>
      </c>
      <c r="O76" s="15" t="str">
        <f t="shared" si="10"/>
        <v/>
      </c>
      <c r="P76" s="15">
        <f t="shared" si="11"/>
        <v>2015981</v>
      </c>
      <c r="Q76" s="12"/>
      <c r="AC76" s="2">
        <f>TRUNC(AE76*옵션!$B$36/100,1)</f>
        <v>21063.8</v>
      </c>
      <c r="AD76" s="2">
        <f>TRUNC(SUM(L58:L74))</f>
        <v>1024504</v>
      </c>
      <c r="AE76" s="2">
        <f>TRUNC(SUM(AE58:AE75))</f>
        <v>702127</v>
      </c>
    </row>
    <row r="77" spans="1:31" ht="23.25" customHeight="1">
      <c r="D77" s="12"/>
      <c r="E77" s="12"/>
      <c r="F77" s="19"/>
      <c r="G77" s="15"/>
      <c r="H77" s="15"/>
      <c r="I77" s="36"/>
      <c r="J77" s="15"/>
      <c r="K77" s="15"/>
      <c r="L77" s="36"/>
      <c r="M77" s="15"/>
      <c r="N77" s="36"/>
      <c r="O77" s="15"/>
      <c r="P77" s="15"/>
      <c r="Q77" s="12"/>
    </row>
    <row r="78" spans="1:31" ht="23.25" customHeight="1">
      <c r="A78" s="13" t="s">
        <v>1380</v>
      </c>
      <c r="B78" s="13" t="s">
        <v>1353</v>
      </c>
      <c r="C78" s="1" t="s">
        <v>1381</v>
      </c>
      <c r="D78" s="183" t="s">
        <v>1379</v>
      </c>
      <c r="E78" s="185"/>
      <c r="F78" s="19"/>
      <c r="G78" s="15"/>
      <c r="H78" s="15"/>
      <c r="I78" s="36"/>
      <c r="J78" s="15"/>
      <c r="K78" s="15"/>
      <c r="L78" s="36"/>
      <c r="M78" s="15"/>
      <c r="N78" s="36"/>
      <c r="O78" s="15"/>
      <c r="P78" s="15"/>
      <c r="Q78" s="12"/>
    </row>
    <row r="79" spans="1:31" ht="23.25" customHeight="1">
      <c r="A79" s="13" t="s">
        <v>682</v>
      </c>
      <c r="B79" s="13" t="s">
        <v>981</v>
      </c>
      <c r="C79" s="1" t="s">
        <v>398</v>
      </c>
      <c r="D79" s="12" t="s">
        <v>399</v>
      </c>
      <c r="E79" s="12" t="s">
        <v>400</v>
      </c>
      <c r="F79" s="19" t="s">
        <v>155</v>
      </c>
      <c r="G79" s="15">
        <v>2.7000000000000001E-3</v>
      </c>
      <c r="H79" s="15">
        <f>합산자재!H96</f>
        <v>215000</v>
      </c>
      <c r="I79" s="36">
        <f>IF(G79*H79&lt;&gt;0, TRUNC(G79*H79, 1), "")</f>
        <v>580.5</v>
      </c>
      <c r="J79" s="15">
        <v>2.7000000000000001E-3</v>
      </c>
      <c r="K79" s="15">
        <f>합산자재!I96</f>
        <v>0</v>
      </c>
      <c r="L79" s="36" t="str">
        <f>IF(G79*K79&lt;&gt;0, TRUNC(G79*K79, 1), "")</f>
        <v/>
      </c>
      <c r="M79" s="15">
        <f>합산자재!J96</f>
        <v>0</v>
      </c>
      <c r="N79" s="36" t="str">
        <f>IF(G79*M79&lt;&gt;0, TRUNC(G79*M79, 1), "")</f>
        <v/>
      </c>
      <c r="O79" s="15">
        <f>IF((H79+K79+M79)=0, "", (H79+K79+M79))</f>
        <v>215000</v>
      </c>
      <c r="P79" s="15">
        <f>IF(SUM(I79,L79,N79)&lt;&gt;0,SUM(I79,L79,N79),"")</f>
        <v>580.5</v>
      </c>
      <c r="Q79" s="12"/>
    </row>
    <row r="80" spans="1:31" ht="23.25" customHeight="1">
      <c r="A80" s="13" t="s">
        <v>758</v>
      </c>
      <c r="B80" s="13" t="s">
        <v>981</v>
      </c>
      <c r="C80" s="1" t="s">
        <v>577</v>
      </c>
      <c r="D80" s="12" t="s">
        <v>568</v>
      </c>
      <c r="E80" s="12" t="s">
        <v>578</v>
      </c>
      <c r="F80" s="19" t="s">
        <v>570</v>
      </c>
      <c r="G80" s="15">
        <f>일위노임!G53</f>
        <v>7.6E-3</v>
      </c>
      <c r="H80" s="15">
        <f>합산자재!H169</f>
        <v>0</v>
      </c>
      <c r="I80" s="36" t="str">
        <f>IF(G80*H80&lt;&gt;0, TRUNC(G80*H80, 1), "")</f>
        <v/>
      </c>
      <c r="J80" s="15">
        <v>7.6E-3</v>
      </c>
      <c r="K80" s="15">
        <f>합산자재!I169</f>
        <v>165545</v>
      </c>
      <c r="L80" s="36">
        <f>IF(G80*K80&lt;&gt;0, TRUNC(G80*K80, 1), "")</f>
        <v>1258.0999999999999</v>
      </c>
      <c r="M80" s="15">
        <f>합산자재!J169</f>
        <v>0</v>
      </c>
      <c r="N80" s="36" t="str">
        <f>IF(G80*M80&lt;&gt;0, TRUNC(G80*M80, 1), "")</f>
        <v/>
      </c>
      <c r="O80" s="15">
        <f>IF((H80+K80+M80)=0, "", (H80+K80+M80))</f>
        <v>165545</v>
      </c>
      <c r="P80" s="15">
        <f>IF(SUM(I80,L80,N80)&lt;&gt;0,SUM(I80,L80,N80),"")</f>
        <v>1258.0999999999999</v>
      </c>
      <c r="Q80" s="12"/>
      <c r="AE80" s="2">
        <f>L80</f>
        <v>1258.0999999999999</v>
      </c>
    </row>
    <row r="81" spans="1:31" ht="23.25" customHeight="1">
      <c r="A81" s="13" t="s">
        <v>1334</v>
      </c>
      <c r="B81" s="13" t="s">
        <v>981</v>
      </c>
      <c r="C81" s="1" t="s">
        <v>1335</v>
      </c>
      <c r="D81" s="12" t="s">
        <v>1336</v>
      </c>
      <c r="E81" s="12" t="s">
        <v>1337</v>
      </c>
      <c r="F81" s="19" t="s">
        <v>529</v>
      </c>
      <c r="G81" s="15">
        <v>1</v>
      </c>
      <c r="H81" s="15">
        <f>IF(TRUNC((AD82+AC82)/$AE$3,1)*$AE$3-AD82 &lt;0, AC82, TRUNC((AD82+AC82)/$AE$3,1)*$AE$3-AD82)</f>
        <v>37.700000000000045</v>
      </c>
      <c r="I81" s="36">
        <f>H81</f>
        <v>37.700000000000045</v>
      </c>
      <c r="J81" s="15">
        <v>1</v>
      </c>
      <c r="K81" s="15"/>
      <c r="L81" s="36" t="str">
        <f>IF(G81*K81&lt;&gt;0, TRUNC(G81*K81, 1), "")</f>
        <v/>
      </c>
      <c r="M81" s="15"/>
      <c r="N81" s="36" t="str">
        <f>IF(G81*M81&lt;&gt;0, TRUNC(G81*M81, 1), "")</f>
        <v/>
      </c>
      <c r="O81" s="15">
        <f>IF((H81+K81+M81)=0, "", (H81+K81+M81))</f>
        <v>37.700000000000045</v>
      </c>
      <c r="P81" s="15">
        <f>IF(SUM(I81,L81,N81)&lt;&gt;0,SUM(I81,L81,N81),"")</f>
        <v>37.700000000000045</v>
      </c>
      <c r="Q81" s="12"/>
    </row>
    <row r="82" spans="1:31" ht="23.25" customHeight="1">
      <c r="B82" s="13" t="s">
        <v>1330</v>
      </c>
      <c r="D82" s="12" t="s">
        <v>1331</v>
      </c>
      <c r="E82" s="12"/>
      <c r="F82" s="19"/>
      <c r="G82" s="15"/>
      <c r="H82" s="15"/>
      <c r="I82" s="36">
        <f>TRUNC(SUM(I78:I81))</f>
        <v>618</v>
      </c>
      <c r="J82" s="15"/>
      <c r="K82" s="15"/>
      <c r="L82" s="36">
        <f>TRUNC(SUM(L78:L81))</f>
        <v>1258</v>
      </c>
      <c r="M82" s="15"/>
      <c r="N82" s="36">
        <f>TRUNC(SUM(N78:N81))</f>
        <v>0</v>
      </c>
      <c r="O82" s="15" t="str">
        <f>IF((H82+K82+M82)=0, "", (H82+K82+M82))</f>
        <v/>
      </c>
      <c r="P82" s="15">
        <f>IF(SUM(I82,L82,N82)&lt;&gt;0,SUM(I82,L82,N82),"")</f>
        <v>1876</v>
      </c>
      <c r="Q82" s="12"/>
      <c r="AC82" s="2">
        <f>TRUNC(AE82*옵션!$B$36/100,1)</f>
        <v>37.700000000000003</v>
      </c>
      <c r="AD82" s="2">
        <f>TRUNC(SUM(L78:L80))</f>
        <v>1258</v>
      </c>
      <c r="AE82" s="2">
        <f>TRUNC(SUM(AE78:AE81))</f>
        <v>1258</v>
      </c>
    </row>
    <row r="83" spans="1:31" ht="23.25" customHeight="1">
      <c r="D83" s="12"/>
      <c r="E83" s="12"/>
      <c r="F83" s="19"/>
      <c r="G83" s="15"/>
      <c r="H83" s="15"/>
      <c r="I83" s="36"/>
      <c r="J83" s="15"/>
      <c r="K83" s="15"/>
      <c r="L83" s="36"/>
      <c r="M83" s="15"/>
      <c r="N83" s="36"/>
      <c r="O83" s="15"/>
      <c r="P83" s="15"/>
      <c r="Q83" s="12"/>
    </row>
    <row r="84" spans="1:31" ht="23.25" customHeight="1">
      <c r="A84" s="13" t="s">
        <v>1383</v>
      </c>
      <c r="B84" s="13" t="s">
        <v>1353</v>
      </c>
      <c r="C84" s="1" t="s">
        <v>1384</v>
      </c>
      <c r="D84" s="183" t="s">
        <v>1382</v>
      </c>
      <c r="E84" s="185"/>
      <c r="F84" s="19"/>
      <c r="G84" s="15"/>
      <c r="H84" s="15"/>
      <c r="I84" s="36"/>
      <c r="J84" s="15"/>
      <c r="K84" s="15"/>
      <c r="L84" s="36"/>
      <c r="M84" s="15"/>
      <c r="N84" s="36"/>
      <c r="O84" s="15"/>
      <c r="P84" s="15"/>
      <c r="Q84" s="12"/>
    </row>
    <row r="85" spans="1:31" ht="23.25" customHeight="1">
      <c r="A85" s="13" t="s">
        <v>759</v>
      </c>
      <c r="B85" s="13" t="s">
        <v>985</v>
      </c>
      <c r="C85" s="1" t="s">
        <v>579</v>
      </c>
      <c r="D85" s="12" t="s">
        <v>568</v>
      </c>
      <c r="E85" s="12" t="s">
        <v>580</v>
      </c>
      <c r="F85" s="19" t="s">
        <v>570</v>
      </c>
      <c r="G85" s="15">
        <f>일위노임!G56</f>
        <v>1.52</v>
      </c>
      <c r="H85" s="15">
        <f>합산자재!H170</f>
        <v>0</v>
      </c>
      <c r="I85" s="36" t="str">
        <f>IF(G85*H85&lt;&gt;0, TRUNC(G85*H85, 1), "")</f>
        <v/>
      </c>
      <c r="J85" s="15">
        <v>1.52</v>
      </c>
      <c r="K85" s="15">
        <f>합산자재!I170</f>
        <v>214222</v>
      </c>
      <c r="L85" s="36">
        <f>IF(G85*K85&lt;&gt;0, TRUNC(G85*K85, 1), "")</f>
        <v>325617.40000000002</v>
      </c>
      <c r="M85" s="15">
        <f>합산자재!J170</f>
        <v>0</v>
      </c>
      <c r="N85" s="36" t="str">
        <f>IF(G85*M85&lt;&gt;0, TRUNC(G85*M85, 1), "")</f>
        <v/>
      </c>
      <c r="O85" s="15">
        <f>IF((H85+K85+M85)=0, "", (H85+K85+M85))</f>
        <v>214222</v>
      </c>
      <c r="P85" s="15">
        <f>IF(SUM(I85,L85,N85)&lt;&gt;0,SUM(I85,L85,N85),"")</f>
        <v>325617.40000000002</v>
      </c>
      <c r="Q85" s="12"/>
      <c r="AE85" s="2">
        <f>L85</f>
        <v>325617.40000000002</v>
      </c>
    </row>
    <row r="86" spans="1:31" ht="23.25" customHeight="1">
      <c r="A86" s="13" t="s">
        <v>1334</v>
      </c>
      <c r="B86" s="13" t="s">
        <v>985</v>
      </c>
      <c r="C86" s="1" t="s">
        <v>1335</v>
      </c>
      <c r="D86" s="12" t="s">
        <v>1336</v>
      </c>
      <c r="E86" s="12" t="s">
        <v>1337</v>
      </c>
      <c r="F86" s="19" t="s">
        <v>529</v>
      </c>
      <c r="G86" s="15">
        <v>1</v>
      </c>
      <c r="H86" s="15">
        <f>IF(TRUNC((AD87+AC87)/$AE$3,1)*$AE$3-AD87 &lt;0, AC87, TRUNC((AD87+AC87)/$AE$3,1)*$AE$3-AD87)</f>
        <v>9768.5</v>
      </c>
      <c r="I86" s="36">
        <f>H86</f>
        <v>9768.5</v>
      </c>
      <c r="J86" s="15">
        <v>1</v>
      </c>
      <c r="K86" s="15"/>
      <c r="L86" s="36" t="str">
        <f>IF(G86*K86&lt;&gt;0, TRUNC(G86*K86, 1), "")</f>
        <v/>
      </c>
      <c r="M86" s="15"/>
      <c r="N86" s="36" t="str">
        <f>IF(G86*M86&lt;&gt;0, TRUNC(G86*M86, 1), "")</f>
        <v/>
      </c>
      <c r="O86" s="15">
        <f>IF((H86+K86+M86)=0, "", (H86+K86+M86))</f>
        <v>9768.5</v>
      </c>
      <c r="P86" s="15">
        <f>IF(SUM(I86,L86,N86)&lt;&gt;0,SUM(I86,L86,N86),"")</f>
        <v>9768.5</v>
      </c>
      <c r="Q86" s="12"/>
    </row>
    <row r="87" spans="1:31" ht="23.25" customHeight="1">
      <c r="B87" s="13" t="s">
        <v>1330</v>
      </c>
      <c r="D87" s="12" t="s">
        <v>1331</v>
      </c>
      <c r="E87" s="12"/>
      <c r="F87" s="19"/>
      <c r="G87" s="15"/>
      <c r="H87" s="15"/>
      <c r="I87" s="36">
        <f>TRUNC(SUM(I84:I86))</f>
        <v>9768</v>
      </c>
      <c r="J87" s="15"/>
      <c r="K87" s="15"/>
      <c r="L87" s="36">
        <f>TRUNC(SUM(L84:L86))</f>
        <v>325617</v>
      </c>
      <c r="M87" s="15"/>
      <c r="N87" s="36">
        <f>TRUNC(SUM(N84:N86))</f>
        <v>0</v>
      </c>
      <c r="O87" s="15" t="str">
        <f>IF((H87+K87+M87)=0, "", (H87+K87+M87))</f>
        <v/>
      </c>
      <c r="P87" s="15">
        <f>IF(SUM(I87,L87,N87)&lt;&gt;0,SUM(I87,L87,N87),"")</f>
        <v>335385</v>
      </c>
      <c r="Q87" s="12"/>
      <c r="AC87" s="2">
        <f>TRUNC(AE87*옵션!$B$36/100,1)</f>
        <v>9768.5</v>
      </c>
      <c r="AD87" s="2">
        <f>TRUNC(SUM(L84:L85))</f>
        <v>325617</v>
      </c>
      <c r="AE87" s="2">
        <f>TRUNC(SUM(AE84:AE86))</f>
        <v>325617</v>
      </c>
    </row>
    <row r="88" spans="1:31" ht="23.25" customHeight="1">
      <c r="D88" s="12"/>
      <c r="E88" s="12"/>
      <c r="F88" s="19"/>
      <c r="G88" s="15"/>
      <c r="H88" s="15"/>
      <c r="I88" s="36"/>
      <c r="J88" s="15"/>
      <c r="K88" s="15"/>
      <c r="L88" s="36"/>
      <c r="M88" s="15"/>
      <c r="N88" s="36"/>
      <c r="O88" s="15"/>
      <c r="P88" s="15"/>
      <c r="Q88" s="12"/>
    </row>
    <row r="89" spans="1:31" ht="23.25" customHeight="1">
      <c r="A89" s="13" t="s">
        <v>1386</v>
      </c>
      <c r="B89" s="13" t="s">
        <v>1353</v>
      </c>
      <c r="C89" s="1" t="s">
        <v>1387</v>
      </c>
      <c r="D89" s="183" t="s">
        <v>1385</v>
      </c>
      <c r="E89" s="185"/>
      <c r="F89" s="19"/>
      <c r="G89" s="15"/>
      <c r="H89" s="15"/>
      <c r="I89" s="36"/>
      <c r="J89" s="15"/>
      <c r="K89" s="15"/>
      <c r="L89" s="36"/>
      <c r="M89" s="15"/>
      <c r="N89" s="36"/>
      <c r="O89" s="15"/>
      <c r="P89" s="15"/>
      <c r="Q89" s="12"/>
    </row>
    <row r="90" spans="1:31" ht="23.25" customHeight="1">
      <c r="A90" s="13" t="s">
        <v>744</v>
      </c>
      <c r="B90" s="13" t="s">
        <v>989</v>
      </c>
      <c r="C90" s="1" t="s">
        <v>543</v>
      </c>
      <c r="D90" s="12" t="s">
        <v>544</v>
      </c>
      <c r="E90" s="12" t="s">
        <v>545</v>
      </c>
      <c r="F90" s="19" t="s">
        <v>522</v>
      </c>
      <c r="G90" s="15">
        <v>2.6700000000000002E-2</v>
      </c>
      <c r="H90" s="15">
        <f>합산자재!H158</f>
        <v>1975</v>
      </c>
      <c r="I90" s="36">
        <f t="shared" ref="I90:I95" si="14">IF(G90*H90&lt;&gt;0, TRUNC(G90*H90, 1), "")</f>
        <v>52.7</v>
      </c>
      <c r="J90" s="15">
        <v>2.6700000000000002E-2</v>
      </c>
      <c r="K90" s="15">
        <f>합산자재!I158</f>
        <v>33571</v>
      </c>
      <c r="L90" s="36">
        <f t="shared" ref="L90:L96" si="15">IF(G90*K90&lt;&gt;0, TRUNC(G90*K90, 1), "")</f>
        <v>896.3</v>
      </c>
      <c r="M90" s="15">
        <f>합산자재!J158</f>
        <v>554</v>
      </c>
      <c r="N90" s="36">
        <f t="shared" ref="N90:N96" si="16">IF(G90*M90&lt;&gt;0, TRUNC(G90*M90, 1), "")</f>
        <v>14.7</v>
      </c>
      <c r="O90" s="15">
        <f t="shared" ref="O90:O97" si="17">IF((H90+K90+M90)=0, "", (H90+K90+M90))</f>
        <v>36100</v>
      </c>
      <c r="P90" s="15">
        <f t="shared" ref="P90:P97" si="18">IF(SUM(I90,L90,N90)&lt;&gt;0,SUM(I90,L90,N90),"")</f>
        <v>963.7</v>
      </c>
      <c r="Q90" s="12"/>
    </row>
    <row r="91" spans="1:31" ht="23.25" customHeight="1">
      <c r="A91" s="13" t="s">
        <v>743</v>
      </c>
      <c r="B91" s="13" t="s">
        <v>989</v>
      </c>
      <c r="C91" s="1" t="s">
        <v>540</v>
      </c>
      <c r="D91" s="12" t="s">
        <v>541</v>
      </c>
      <c r="E91" s="12" t="s">
        <v>542</v>
      </c>
      <c r="F91" s="19" t="s">
        <v>522</v>
      </c>
      <c r="G91" s="15">
        <v>2.6700000000000002E-2</v>
      </c>
      <c r="H91" s="15">
        <f>합산자재!H157</f>
        <v>3935</v>
      </c>
      <c r="I91" s="36">
        <f t="shared" si="14"/>
        <v>105</v>
      </c>
      <c r="J91" s="15">
        <v>2.6700000000000002E-2</v>
      </c>
      <c r="K91" s="15">
        <f>합산자재!I157</f>
        <v>33571</v>
      </c>
      <c r="L91" s="36">
        <f t="shared" si="15"/>
        <v>896.3</v>
      </c>
      <c r="M91" s="15">
        <f>합산자재!J157</f>
        <v>1748</v>
      </c>
      <c r="N91" s="36">
        <f t="shared" si="16"/>
        <v>46.6</v>
      </c>
      <c r="O91" s="15">
        <f t="shared" si="17"/>
        <v>39254</v>
      </c>
      <c r="P91" s="15">
        <f t="shared" si="18"/>
        <v>1047.8999999999999</v>
      </c>
      <c r="Q91" s="12"/>
    </row>
    <row r="92" spans="1:31" ht="23.25" customHeight="1">
      <c r="A92" s="13" t="s">
        <v>735</v>
      </c>
      <c r="B92" s="13" t="s">
        <v>989</v>
      </c>
      <c r="C92" s="1" t="s">
        <v>519</v>
      </c>
      <c r="D92" s="12" t="s">
        <v>520</v>
      </c>
      <c r="E92" s="12" t="s">
        <v>521</v>
      </c>
      <c r="F92" s="19" t="s">
        <v>522</v>
      </c>
      <c r="G92" s="15">
        <v>2.6700000000000002E-2</v>
      </c>
      <c r="H92" s="15">
        <f>합산자재!H149</f>
        <v>7978</v>
      </c>
      <c r="I92" s="36">
        <f t="shared" si="14"/>
        <v>213</v>
      </c>
      <c r="J92" s="15">
        <v>2.6700000000000002E-2</v>
      </c>
      <c r="K92" s="15">
        <f>합산자재!I149</f>
        <v>55700</v>
      </c>
      <c r="L92" s="36">
        <f t="shared" si="15"/>
        <v>1487.1</v>
      </c>
      <c r="M92" s="15">
        <f>합산자재!J149</f>
        <v>6573</v>
      </c>
      <c r="N92" s="36">
        <f t="shared" si="16"/>
        <v>175.4</v>
      </c>
      <c r="O92" s="15">
        <f t="shared" si="17"/>
        <v>70251</v>
      </c>
      <c r="P92" s="15">
        <f t="shared" si="18"/>
        <v>1875.5</v>
      </c>
      <c r="Q92" s="12"/>
    </row>
    <row r="93" spans="1:31" ht="23.25" customHeight="1">
      <c r="A93" s="13" t="s">
        <v>736</v>
      </c>
      <c r="B93" s="13" t="s">
        <v>989</v>
      </c>
      <c r="C93" s="1" t="s">
        <v>523</v>
      </c>
      <c r="D93" s="12" t="s">
        <v>524</v>
      </c>
      <c r="E93" s="12" t="s">
        <v>525</v>
      </c>
      <c r="F93" s="19" t="s">
        <v>522</v>
      </c>
      <c r="G93" s="15">
        <v>1.3299999999999999E-2</v>
      </c>
      <c r="H93" s="15">
        <f>합산자재!H150</f>
        <v>19138</v>
      </c>
      <c r="I93" s="36">
        <f t="shared" si="14"/>
        <v>254.5</v>
      </c>
      <c r="J93" s="15">
        <v>1.3299999999999999E-2</v>
      </c>
      <c r="K93" s="15">
        <f>합산자재!I150</f>
        <v>47231</v>
      </c>
      <c r="L93" s="36">
        <f t="shared" si="15"/>
        <v>628.1</v>
      </c>
      <c r="M93" s="15">
        <f>합산자재!J150</f>
        <v>8878</v>
      </c>
      <c r="N93" s="36">
        <f t="shared" si="16"/>
        <v>118</v>
      </c>
      <c r="O93" s="15">
        <f t="shared" si="17"/>
        <v>75247</v>
      </c>
      <c r="P93" s="15">
        <f t="shared" si="18"/>
        <v>1000.6</v>
      </c>
      <c r="Q93" s="12"/>
    </row>
    <row r="94" spans="1:31" ht="23.25" customHeight="1">
      <c r="A94" s="13" t="s">
        <v>758</v>
      </c>
      <c r="B94" s="13" t="s">
        <v>989</v>
      </c>
      <c r="C94" s="1" t="s">
        <v>577</v>
      </c>
      <c r="D94" s="12" t="s">
        <v>568</v>
      </c>
      <c r="E94" s="12" t="s">
        <v>578</v>
      </c>
      <c r="F94" s="19" t="s">
        <v>570</v>
      </c>
      <c r="G94" s="15">
        <f>일위노임!G60</f>
        <v>3.3E-3</v>
      </c>
      <c r="H94" s="15">
        <f>합산자재!H169</f>
        <v>0</v>
      </c>
      <c r="I94" s="36" t="str">
        <f t="shared" si="14"/>
        <v/>
      </c>
      <c r="J94" s="15">
        <v>3.3E-3</v>
      </c>
      <c r="K94" s="15">
        <f>합산자재!I169</f>
        <v>165545</v>
      </c>
      <c r="L94" s="36">
        <f t="shared" si="15"/>
        <v>546.20000000000005</v>
      </c>
      <c r="M94" s="15">
        <f>합산자재!J169</f>
        <v>0</v>
      </c>
      <c r="N94" s="36" t="str">
        <f t="shared" si="16"/>
        <v/>
      </c>
      <c r="O94" s="15">
        <f t="shared" si="17"/>
        <v>165545</v>
      </c>
      <c r="P94" s="15">
        <f t="shared" si="18"/>
        <v>546.20000000000005</v>
      </c>
      <c r="Q94" s="12"/>
      <c r="AE94" s="2">
        <f>L94</f>
        <v>546.20000000000005</v>
      </c>
    </row>
    <row r="95" spans="1:31" ht="23.25" customHeight="1">
      <c r="A95" s="13" t="s">
        <v>762</v>
      </c>
      <c r="B95" s="13" t="s">
        <v>989</v>
      </c>
      <c r="C95" s="1" t="s">
        <v>585</v>
      </c>
      <c r="D95" s="12" t="s">
        <v>568</v>
      </c>
      <c r="E95" s="12" t="s">
        <v>586</v>
      </c>
      <c r="F95" s="19" t="s">
        <v>570</v>
      </c>
      <c r="G95" s="15">
        <f>일위노임!G61</f>
        <v>6.7000000000000002E-3</v>
      </c>
      <c r="H95" s="15">
        <f>합산자재!H173</f>
        <v>0</v>
      </c>
      <c r="I95" s="36" t="str">
        <f t="shared" si="14"/>
        <v/>
      </c>
      <c r="J95" s="15">
        <v>6.7000000000000002E-3</v>
      </c>
      <c r="K95" s="15">
        <f>합산자재!I173</f>
        <v>258360</v>
      </c>
      <c r="L95" s="36">
        <f t="shared" si="15"/>
        <v>1731</v>
      </c>
      <c r="M95" s="15">
        <f>합산자재!J173</f>
        <v>0</v>
      </c>
      <c r="N95" s="36" t="str">
        <f t="shared" si="16"/>
        <v/>
      </c>
      <c r="O95" s="15">
        <f t="shared" si="17"/>
        <v>258360</v>
      </c>
      <c r="P95" s="15">
        <f t="shared" si="18"/>
        <v>1731</v>
      </c>
      <c r="Q95" s="12"/>
      <c r="AE95" s="2">
        <f>L95</f>
        <v>1731</v>
      </c>
    </row>
    <row r="96" spans="1:31" ht="23.25" customHeight="1">
      <c r="A96" s="13" t="s">
        <v>1334</v>
      </c>
      <c r="B96" s="13" t="s">
        <v>989</v>
      </c>
      <c r="C96" s="1" t="s">
        <v>1335</v>
      </c>
      <c r="D96" s="12" t="s">
        <v>1336</v>
      </c>
      <c r="E96" s="12" t="s">
        <v>1337</v>
      </c>
      <c r="F96" s="19" t="s">
        <v>529</v>
      </c>
      <c r="G96" s="15">
        <v>1</v>
      </c>
      <c r="H96" s="15">
        <f>IF(TRUNC((AD97+AC97)/$AE$3,1)*$AE$3-AD97 &lt;0, AC97, TRUNC((AD97+AC97)/$AE$3,1)*$AE$3-AD97)</f>
        <v>68.300000000000182</v>
      </c>
      <c r="I96" s="36">
        <f>H96</f>
        <v>68.300000000000182</v>
      </c>
      <c r="J96" s="15">
        <v>1</v>
      </c>
      <c r="K96" s="15"/>
      <c r="L96" s="36" t="str">
        <f t="shared" si="15"/>
        <v/>
      </c>
      <c r="M96" s="15"/>
      <c r="N96" s="36" t="str">
        <f t="shared" si="16"/>
        <v/>
      </c>
      <c r="O96" s="15">
        <f t="shared" si="17"/>
        <v>68.300000000000182</v>
      </c>
      <c r="P96" s="15">
        <f t="shared" si="18"/>
        <v>68.300000000000182</v>
      </c>
      <c r="Q96" s="12"/>
    </row>
    <row r="97" spans="1:31" ht="23.25" customHeight="1">
      <c r="B97" s="13" t="s">
        <v>1330</v>
      </c>
      <c r="D97" s="12" t="s">
        <v>1331</v>
      </c>
      <c r="E97" s="12"/>
      <c r="F97" s="19"/>
      <c r="G97" s="15"/>
      <c r="H97" s="15"/>
      <c r="I97" s="36">
        <f>TRUNC(SUM(I89:I96))</f>
        <v>693</v>
      </c>
      <c r="J97" s="15"/>
      <c r="K97" s="15"/>
      <c r="L97" s="36">
        <f>TRUNC(SUM(L89:L96))</f>
        <v>6185</v>
      </c>
      <c r="M97" s="15"/>
      <c r="N97" s="36">
        <f>TRUNC(SUM(N89:N96))</f>
        <v>354</v>
      </c>
      <c r="O97" s="15" t="str">
        <f t="shared" si="17"/>
        <v/>
      </c>
      <c r="P97" s="15">
        <f t="shared" si="18"/>
        <v>7232</v>
      </c>
      <c r="Q97" s="12"/>
      <c r="AC97" s="2">
        <f>TRUNC(AE97*옵션!$B$36/100,1)</f>
        <v>68.3</v>
      </c>
      <c r="AD97" s="2">
        <f>TRUNC(SUM(L89:L95))</f>
        <v>6185</v>
      </c>
      <c r="AE97" s="2">
        <f>TRUNC(SUM(AE89:AE96))</f>
        <v>2277</v>
      </c>
    </row>
    <row r="98" spans="1:31" ht="23.25" customHeight="1">
      <c r="D98" s="12"/>
      <c r="E98" s="12"/>
      <c r="F98" s="19"/>
      <c r="G98" s="15"/>
      <c r="H98" s="15"/>
      <c r="I98" s="36"/>
      <c r="J98" s="15"/>
      <c r="K98" s="15"/>
      <c r="L98" s="36"/>
      <c r="M98" s="15"/>
      <c r="N98" s="36"/>
      <c r="O98" s="15"/>
      <c r="P98" s="15"/>
      <c r="Q98" s="12"/>
    </row>
    <row r="99" spans="1:31" ht="23.25" customHeight="1">
      <c r="A99" s="13" t="s">
        <v>1389</v>
      </c>
      <c r="B99" s="13" t="s">
        <v>1353</v>
      </c>
      <c r="C99" s="1" t="s">
        <v>1390</v>
      </c>
      <c r="D99" s="183" t="s">
        <v>1388</v>
      </c>
      <c r="E99" s="185"/>
      <c r="F99" s="19"/>
      <c r="G99" s="15"/>
      <c r="H99" s="15"/>
      <c r="I99" s="36"/>
      <c r="J99" s="15"/>
      <c r="K99" s="15"/>
      <c r="L99" s="36"/>
      <c r="M99" s="15"/>
      <c r="N99" s="36"/>
      <c r="O99" s="15"/>
      <c r="P99" s="15"/>
      <c r="Q99" s="12"/>
    </row>
    <row r="100" spans="1:31" ht="23.25" customHeight="1">
      <c r="A100" s="13" t="s">
        <v>744</v>
      </c>
      <c r="B100" s="13" t="s">
        <v>993</v>
      </c>
      <c r="C100" s="1" t="s">
        <v>543</v>
      </c>
      <c r="D100" s="12" t="s">
        <v>544</v>
      </c>
      <c r="E100" s="12" t="s">
        <v>545</v>
      </c>
      <c r="F100" s="19" t="s">
        <v>522</v>
      </c>
      <c r="G100" s="15">
        <v>2.5000000000000001E-2</v>
      </c>
      <c r="H100" s="15">
        <f>합산자재!H158</f>
        <v>1975</v>
      </c>
      <c r="I100" s="36">
        <f t="shared" ref="I100:I105" si="19">IF(G100*H100&lt;&gt;0, TRUNC(G100*H100, 1), "")</f>
        <v>49.3</v>
      </c>
      <c r="J100" s="15">
        <v>2.5000000000000001E-2</v>
      </c>
      <c r="K100" s="15">
        <f>합산자재!I158</f>
        <v>33571</v>
      </c>
      <c r="L100" s="36">
        <f t="shared" ref="L100:L106" si="20">IF(G100*K100&lt;&gt;0, TRUNC(G100*K100, 1), "")</f>
        <v>839.2</v>
      </c>
      <c r="M100" s="15">
        <f>합산자재!J158</f>
        <v>554</v>
      </c>
      <c r="N100" s="36">
        <f t="shared" ref="N100:N106" si="21">IF(G100*M100&lt;&gt;0, TRUNC(G100*M100, 1), "")</f>
        <v>13.8</v>
      </c>
      <c r="O100" s="15">
        <f t="shared" ref="O100:O107" si="22">IF((H100+K100+M100)=0, "", (H100+K100+M100))</f>
        <v>36100</v>
      </c>
      <c r="P100" s="15">
        <f t="shared" ref="P100:P107" si="23">IF(SUM(I100,L100,N100)&lt;&gt;0,SUM(I100,L100,N100),"")</f>
        <v>902.3</v>
      </c>
      <c r="Q100" s="12"/>
    </row>
    <row r="101" spans="1:31" ht="23.25" customHeight="1">
      <c r="A101" s="13" t="s">
        <v>743</v>
      </c>
      <c r="B101" s="13" t="s">
        <v>993</v>
      </c>
      <c r="C101" s="1" t="s">
        <v>540</v>
      </c>
      <c r="D101" s="12" t="s">
        <v>541</v>
      </c>
      <c r="E101" s="12" t="s">
        <v>542</v>
      </c>
      <c r="F101" s="19" t="s">
        <v>522</v>
      </c>
      <c r="G101" s="15">
        <v>2.5000000000000001E-2</v>
      </c>
      <c r="H101" s="15">
        <f>합산자재!H157</f>
        <v>3935</v>
      </c>
      <c r="I101" s="36">
        <f t="shared" si="19"/>
        <v>98.3</v>
      </c>
      <c r="J101" s="15">
        <v>2.5000000000000001E-2</v>
      </c>
      <c r="K101" s="15">
        <f>합산자재!I157</f>
        <v>33571</v>
      </c>
      <c r="L101" s="36">
        <f t="shared" si="20"/>
        <v>839.2</v>
      </c>
      <c r="M101" s="15">
        <f>합산자재!J157</f>
        <v>1748</v>
      </c>
      <c r="N101" s="36">
        <f t="shared" si="21"/>
        <v>43.7</v>
      </c>
      <c r="O101" s="15">
        <f t="shared" si="22"/>
        <v>39254</v>
      </c>
      <c r="P101" s="15">
        <f t="shared" si="23"/>
        <v>981.2</v>
      </c>
      <c r="Q101" s="12"/>
    </row>
    <row r="102" spans="1:31" ht="23.25" customHeight="1">
      <c r="A102" s="13" t="s">
        <v>735</v>
      </c>
      <c r="B102" s="13" t="s">
        <v>993</v>
      </c>
      <c r="C102" s="1" t="s">
        <v>519</v>
      </c>
      <c r="D102" s="12" t="s">
        <v>520</v>
      </c>
      <c r="E102" s="12" t="s">
        <v>521</v>
      </c>
      <c r="F102" s="19" t="s">
        <v>522</v>
      </c>
      <c r="G102" s="15">
        <v>2.5000000000000001E-2</v>
      </c>
      <c r="H102" s="15">
        <f>합산자재!H149</f>
        <v>7978</v>
      </c>
      <c r="I102" s="36">
        <f t="shared" si="19"/>
        <v>199.4</v>
      </c>
      <c r="J102" s="15">
        <v>2.5000000000000001E-2</v>
      </c>
      <c r="K102" s="15">
        <f>합산자재!I149</f>
        <v>55700</v>
      </c>
      <c r="L102" s="36">
        <f t="shared" si="20"/>
        <v>1392.5</v>
      </c>
      <c r="M102" s="15">
        <f>합산자재!J149</f>
        <v>6573</v>
      </c>
      <c r="N102" s="36">
        <f t="shared" si="21"/>
        <v>164.3</v>
      </c>
      <c r="O102" s="15">
        <f t="shared" si="22"/>
        <v>70251</v>
      </c>
      <c r="P102" s="15">
        <f t="shared" si="23"/>
        <v>1756.2</v>
      </c>
      <c r="Q102" s="12"/>
    </row>
    <row r="103" spans="1:31" ht="23.25" customHeight="1">
      <c r="A103" s="13" t="s">
        <v>736</v>
      </c>
      <c r="B103" s="13" t="s">
        <v>993</v>
      </c>
      <c r="C103" s="1" t="s">
        <v>523</v>
      </c>
      <c r="D103" s="12" t="s">
        <v>524</v>
      </c>
      <c r="E103" s="12" t="s">
        <v>525</v>
      </c>
      <c r="F103" s="19" t="s">
        <v>522</v>
      </c>
      <c r="G103" s="15">
        <v>1.2500000000000001E-2</v>
      </c>
      <c r="H103" s="15">
        <f>합산자재!H150</f>
        <v>19138</v>
      </c>
      <c r="I103" s="36">
        <f t="shared" si="19"/>
        <v>239.2</v>
      </c>
      <c r="J103" s="15">
        <v>1.2500000000000001E-2</v>
      </c>
      <c r="K103" s="15">
        <f>합산자재!I150</f>
        <v>47231</v>
      </c>
      <c r="L103" s="36">
        <f t="shared" si="20"/>
        <v>590.29999999999995</v>
      </c>
      <c r="M103" s="15">
        <f>합산자재!J150</f>
        <v>8878</v>
      </c>
      <c r="N103" s="36">
        <f t="shared" si="21"/>
        <v>110.9</v>
      </c>
      <c r="O103" s="15">
        <f t="shared" si="22"/>
        <v>75247</v>
      </c>
      <c r="P103" s="15">
        <f t="shared" si="23"/>
        <v>940.4</v>
      </c>
      <c r="Q103" s="12"/>
    </row>
    <row r="104" spans="1:31" ht="23.25" customHeight="1">
      <c r="A104" s="13" t="s">
        <v>758</v>
      </c>
      <c r="B104" s="13" t="s">
        <v>993</v>
      </c>
      <c r="C104" s="1" t="s">
        <v>577</v>
      </c>
      <c r="D104" s="12" t="s">
        <v>568</v>
      </c>
      <c r="E104" s="12" t="s">
        <v>578</v>
      </c>
      <c r="F104" s="19" t="s">
        <v>570</v>
      </c>
      <c r="G104" s="15">
        <f>일위노임!G65</f>
        <v>3.0999999999999999E-3</v>
      </c>
      <c r="H104" s="15">
        <f>합산자재!H169</f>
        <v>0</v>
      </c>
      <c r="I104" s="36" t="str">
        <f t="shared" si="19"/>
        <v/>
      </c>
      <c r="J104" s="15">
        <v>3.0999999999999999E-3</v>
      </c>
      <c r="K104" s="15">
        <f>합산자재!I169</f>
        <v>165545</v>
      </c>
      <c r="L104" s="36">
        <f t="shared" si="20"/>
        <v>513.1</v>
      </c>
      <c r="M104" s="15">
        <f>합산자재!J169</f>
        <v>0</v>
      </c>
      <c r="N104" s="36" t="str">
        <f t="shared" si="21"/>
        <v/>
      </c>
      <c r="O104" s="15">
        <f t="shared" si="22"/>
        <v>165545</v>
      </c>
      <c r="P104" s="15">
        <f t="shared" si="23"/>
        <v>513.1</v>
      </c>
      <c r="Q104" s="12"/>
      <c r="AE104" s="2">
        <f>L104</f>
        <v>513.1</v>
      </c>
    </row>
    <row r="105" spans="1:31" ht="23.25" customHeight="1">
      <c r="A105" s="13" t="s">
        <v>762</v>
      </c>
      <c r="B105" s="13" t="s">
        <v>993</v>
      </c>
      <c r="C105" s="1" t="s">
        <v>585</v>
      </c>
      <c r="D105" s="12" t="s">
        <v>568</v>
      </c>
      <c r="E105" s="12" t="s">
        <v>586</v>
      </c>
      <c r="F105" s="19" t="s">
        <v>570</v>
      </c>
      <c r="G105" s="15">
        <f>일위노임!G66</f>
        <v>6.3E-3</v>
      </c>
      <c r="H105" s="15">
        <f>합산자재!H173</f>
        <v>0</v>
      </c>
      <c r="I105" s="36" t="str">
        <f t="shared" si="19"/>
        <v/>
      </c>
      <c r="J105" s="15">
        <v>6.3E-3</v>
      </c>
      <c r="K105" s="15">
        <f>합산자재!I173</f>
        <v>258360</v>
      </c>
      <c r="L105" s="36">
        <f t="shared" si="20"/>
        <v>1627.6</v>
      </c>
      <c r="M105" s="15">
        <f>합산자재!J173</f>
        <v>0</v>
      </c>
      <c r="N105" s="36" t="str">
        <f t="shared" si="21"/>
        <v/>
      </c>
      <c r="O105" s="15">
        <f t="shared" si="22"/>
        <v>258360</v>
      </c>
      <c r="P105" s="15">
        <f t="shared" si="23"/>
        <v>1627.6</v>
      </c>
      <c r="Q105" s="12"/>
      <c r="AE105" s="2">
        <f>L105</f>
        <v>1627.6</v>
      </c>
    </row>
    <row r="106" spans="1:31" ht="23.25" customHeight="1">
      <c r="A106" s="13" t="s">
        <v>1334</v>
      </c>
      <c r="B106" s="13" t="s">
        <v>993</v>
      </c>
      <c r="C106" s="1" t="s">
        <v>1335</v>
      </c>
      <c r="D106" s="12" t="s">
        <v>1336</v>
      </c>
      <c r="E106" s="12" t="s">
        <v>1337</v>
      </c>
      <c r="F106" s="19" t="s">
        <v>529</v>
      </c>
      <c r="G106" s="15">
        <v>1</v>
      </c>
      <c r="H106" s="15">
        <f>IF(TRUNC((AD107+AC107)/$AE$3,1)*$AE$3-AD107 &lt;0, AC107, TRUNC((AD107+AC107)/$AE$3,1)*$AE$3-AD107)</f>
        <v>64.199999999999818</v>
      </c>
      <c r="I106" s="36">
        <f>H106</f>
        <v>64.199999999999818</v>
      </c>
      <c r="J106" s="15">
        <v>1</v>
      </c>
      <c r="K106" s="15"/>
      <c r="L106" s="36" t="str">
        <f t="shared" si="20"/>
        <v/>
      </c>
      <c r="M106" s="15"/>
      <c r="N106" s="36" t="str">
        <f t="shared" si="21"/>
        <v/>
      </c>
      <c r="O106" s="15">
        <f t="shared" si="22"/>
        <v>64.199999999999818</v>
      </c>
      <c r="P106" s="15">
        <f t="shared" si="23"/>
        <v>64.199999999999818</v>
      </c>
      <c r="Q106" s="12"/>
    </row>
    <row r="107" spans="1:31" ht="23.25" customHeight="1">
      <c r="B107" s="13" t="s">
        <v>1330</v>
      </c>
      <c r="D107" s="12" t="s">
        <v>1331</v>
      </c>
      <c r="E107" s="12"/>
      <c r="F107" s="19"/>
      <c r="G107" s="15"/>
      <c r="H107" s="15"/>
      <c r="I107" s="36">
        <f>TRUNC(SUM(I99:I106))</f>
        <v>650</v>
      </c>
      <c r="J107" s="15"/>
      <c r="K107" s="15"/>
      <c r="L107" s="36">
        <f>TRUNC(SUM(L99:L106))</f>
        <v>5801</v>
      </c>
      <c r="M107" s="15"/>
      <c r="N107" s="36">
        <f>TRUNC(SUM(N99:N106))</f>
        <v>332</v>
      </c>
      <c r="O107" s="15" t="str">
        <f t="shared" si="22"/>
        <v/>
      </c>
      <c r="P107" s="15">
        <f t="shared" si="23"/>
        <v>6783</v>
      </c>
      <c r="Q107" s="12"/>
      <c r="AC107" s="2">
        <f>TRUNC(AE107*옵션!$B$36/100,1)</f>
        <v>64.2</v>
      </c>
      <c r="AD107" s="2">
        <f>TRUNC(SUM(L99:L105))</f>
        <v>5801</v>
      </c>
      <c r="AE107" s="2">
        <f>TRUNC(SUM(AE99:AE106))</f>
        <v>2140</v>
      </c>
    </row>
    <row r="108" spans="1:31" ht="23.25" customHeight="1">
      <c r="D108" s="12"/>
      <c r="E108" s="12"/>
      <c r="F108" s="19"/>
      <c r="G108" s="15"/>
      <c r="H108" s="15"/>
      <c r="I108" s="36"/>
      <c r="J108" s="15"/>
      <c r="K108" s="15"/>
      <c r="L108" s="36"/>
      <c r="M108" s="15"/>
      <c r="N108" s="36"/>
      <c r="O108" s="15"/>
      <c r="P108" s="15"/>
      <c r="Q108" s="12"/>
    </row>
    <row r="109" spans="1:31" ht="23.25" customHeight="1">
      <c r="A109" s="13" t="s">
        <v>1392</v>
      </c>
      <c r="B109" s="13" t="s">
        <v>1353</v>
      </c>
      <c r="C109" s="1" t="s">
        <v>1393</v>
      </c>
      <c r="D109" s="183" t="s">
        <v>1391</v>
      </c>
      <c r="E109" s="185"/>
      <c r="F109" s="19"/>
      <c r="G109" s="15"/>
      <c r="H109" s="15"/>
      <c r="I109" s="36"/>
      <c r="J109" s="15"/>
      <c r="K109" s="15"/>
      <c r="L109" s="36"/>
      <c r="M109" s="15"/>
      <c r="N109" s="36"/>
      <c r="O109" s="15"/>
      <c r="P109" s="15"/>
      <c r="Q109" s="12"/>
    </row>
    <row r="110" spans="1:31" ht="23.25" customHeight="1">
      <c r="A110" s="13" t="s">
        <v>685</v>
      </c>
      <c r="B110" s="13" t="s">
        <v>996</v>
      </c>
      <c r="C110" s="1" t="s">
        <v>409</v>
      </c>
      <c r="D110" s="12" t="s">
        <v>410</v>
      </c>
      <c r="E110" s="12" t="s">
        <v>411</v>
      </c>
      <c r="F110" s="19" t="s">
        <v>412</v>
      </c>
      <c r="G110" s="15">
        <v>1</v>
      </c>
      <c r="H110" s="15">
        <f>합산자재!H99</f>
        <v>3520</v>
      </c>
      <c r="I110" s="36">
        <f>IF(G110*H110&lt;&gt;0, TRUNC(G110*H110, 1), "")</f>
        <v>3520</v>
      </c>
      <c r="J110" s="15">
        <v>1</v>
      </c>
      <c r="K110" s="15">
        <f>합산자재!I99</f>
        <v>0</v>
      </c>
      <c r="L110" s="36" t="str">
        <f>IF(G110*K110&lt;&gt;0, TRUNC(G110*K110, 1), "")</f>
        <v/>
      </c>
      <c r="M110" s="15">
        <f>합산자재!J99</f>
        <v>0</v>
      </c>
      <c r="N110" s="36" t="str">
        <f>IF(G110*M110&lt;&gt;0, TRUNC(G110*M110, 1), "")</f>
        <v/>
      </c>
      <c r="O110" s="15">
        <f>IF((H110+K110+M110)=0, "", (H110+K110+M110))</f>
        <v>3520</v>
      </c>
      <c r="P110" s="15">
        <f>IF(SUM(I110,L110,N110)&lt;&gt;0,SUM(I110,L110,N110),"")</f>
        <v>3520</v>
      </c>
      <c r="Q110" s="12"/>
    </row>
    <row r="111" spans="1:31" ht="23.25" customHeight="1">
      <c r="A111" s="13" t="s">
        <v>686</v>
      </c>
      <c r="B111" s="13" t="s">
        <v>996</v>
      </c>
      <c r="C111" s="1" t="s">
        <v>414</v>
      </c>
      <c r="D111" s="12" t="s">
        <v>415</v>
      </c>
      <c r="E111" s="12" t="s">
        <v>411</v>
      </c>
      <c r="F111" s="19" t="s">
        <v>412</v>
      </c>
      <c r="G111" s="15">
        <v>1</v>
      </c>
      <c r="H111" s="15">
        <f>합산자재!H100</f>
        <v>15990</v>
      </c>
      <c r="I111" s="36">
        <f>IF(G111*H111&lt;&gt;0, TRUNC(G111*H111, 1), "")</f>
        <v>15990</v>
      </c>
      <c r="J111" s="15">
        <v>1</v>
      </c>
      <c r="K111" s="15">
        <f>합산자재!I100</f>
        <v>0</v>
      </c>
      <c r="L111" s="36" t="str">
        <f>IF(G111*K111&lt;&gt;0, TRUNC(G111*K111, 1), "")</f>
        <v/>
      </c>
      <c r="M111" s="15">
        <f>합산자재!J100</f>
        <v>0</v>
      </c>
      <c r="N111" s="36" t="str">
        <f>IF(G111*M111&lt;&gt;0, TRUNC(G111*M111, 1), "")</f>
        <v/>
      </c>
      <c r="O111" s="15">
        <f>IF((H111+K111+M111)=0, "", (H111+K111+M111))</f>
        <v>15990</v>
      </c>
      <c r="P111" s="15">
        <f>IF(SUM(I111,L111,N111)&lt;&gt;0,SUM(I111,L111,N111),"")</f>
        <v>15990</v>
      </c>
      <c r="Q111" s="12"/>
    </row>
    <row r="112" spans="1:31" ht="23.25" customHeight="1">
      <c r="A112" s="13" t="s">
        <v>687</v>
      </c>
      <c r="B112" s="13" t="s">
        <v>996</v>
      </c>
      <c r="C112" s="1" t="s">
        <v>416</v>
      </c>
      <c r="D112" s="12" t="s">
        <v>417</v>
      </c>
      <c r="E112" s="12"/>
      <c r="F112" s="19" t="s">
        <v>412</v>
      </c>
      <c r="G112" s="15">
        <v>1</v>
      </c>
      <c r="H112" s="15">
        <f>합산자재!H101</f>
        <v>30488</v>
      </c>
      <c r="I112" s="36">
        <f>IF(G112*H112&lt;&gt;0, TRUNC(G112*H112, 1), "")</f>
        <v>30488</v>
      </c>
      <c r="J112" s="15">
        <v>1</v>
      </c>
      <c r="K112" s="15">
        <f>합산자재!I101</f>
        <v>0</v>
      </c>
      <c r="L112" s="36" t="str">
        <f>IF(G112*K112&lt;&gt;0, TRUNC(G112*K112, 1), "")</f>
        <v/>
      </c>
      <c r="M112" s="15">
        <f>합산자재!J101</f>
        <v>0</v>
      </c>
      <c r="N112" s="36" t="str">
        <f>IF(G112*M112&lt;&gt;0, TRUNC(G112*M112, 1), "")</f>
        <v/>
      </c>
      <c r="O112" s="15">
        <f>IF((H112+K112+M112)=0, "", (H112+K112+M112))</f>
        <v>30488</v>
      </c>
      <c r="P112" s="15">
        <f>IF(SUM(I112,L112,N112)&lt;&gt;0,SUM(I112,L112,N112),"")</f>
        <v>30488</v>
      </c>
      <c r="Q112" s="12"/>
    </row>
    <row r="113" spans="1:31" ht="23.25" customHeight="1">
      <c r="B113" s="13" t="s">
        <v>1330</v>
      </c>
      <c r="D113" s="12" t="s">
        <v>1331</v>
      </c>
      <c r="E113" s="12"/>
      <c r="F113" s="19"/>
      <c r="G113" s="15"/>
      <c r="H113" s="15"/>
      <c r="I113" s="36">
        <f>TRUNC(SUM(I109:I112))</f>
        <v>49998</v>
      </c>
      <c r="J113" s="15"/>
      <c r="K113" s="15"/>
      <c r="L113" s="36">
        <f>TRUNC(SUM(L109:L112))</f>
        <v>0</v>
      </c>
      <c r="M113" s="15"/>
      <c r="N113" s="36">
        <f>TRUNC(SUM(N109:N112))</f>
        <v>0</v>
      </c>
      <c r="O113" s="15" t="str">
        <f>IF((H113+K113+M113)=0, "", (H113+K113+M113))</f>
        <v/>
      </c>
      <c r="P113" s="15">
        <f>IF(SUM(I113,L113,N113)&lt;&gt;0,SUM(I113,L113,N113),"")</f>
        <v>49998</v>
      </c>
      <c r="Q113" s="12"/>
      <c r="AE113" s="2">
        <f>TRUNC(SUM(AE109:AE112))</f>
        <v>0</v>
      </c>
    </row>
    <row r="114" spans="1:31" ht="23.25" customHeight="1">
      <c r="D114" s="12"/>
      <c r="E114" s="12"/>
      <c r="F114" s="19"/>
      <c r="G114" s="15"/>
      <c r="H114" s="15"/>
      <c r="I114" s="36"/>
      <c r="J114" s="15"/>
      <c r="K114" s="15"/>
      <c r="L114" s="36"/>
      <c r="M114" s="15"/>
      <c r="N114" s="36"/>
      <c r="O114" s="15"/>
      <c r="P114" s="15"/>
      <c r="Q114" s="12"/>
    </row>
    <row r="115" spans="1:31" ht="23.25" customHeight="1">
      <c r="A115" s="13" t="s">
        <v>1395</v>
      </c>
      <c r="B115" s="13" t="s">
        <v>1353</v>
      </c>
      <c r="C115" s="1" t="s">
        <v>1396</v>
      </c>
      <c r="D115" s="183" t="s">
        <v>1394</v>
      </c>
      <c r="E115" s="185"/>
      <c r="F115" s="19"/>
      <c r="G115" s="15"/>
      <c r="H115" s="15"/>
      <c r="I115" s="36"/>
      <c r="J115" s="15"/>
      <c r="K115" s="15"/>
      <c r="L115" s="36"/>
      <c r="M115" s="15"/>
      <c r="N115" s="36"/>
      <c r="O115" s="15"/>
      <c r="P115" s="15"/>
      <c r="Q115" s="12"/>
    </row>
    <row r="116" spans="1:31" ht="23.25" customHeight="1">
      <c r="A116" s="13" t="s">
        <v>590</v>
      </c>
      <c r="B116" s="13" t="s">
        <v>1001</v>
      </c>
      <c r="C116" s="1" t="s">
        <v>129</v>
      </c>
      <c r="D116" s="12" t="s">
        <v>130</v>
      </c>
      <c r="E116" s="12" t="s">
        <v>131</v>
      </c>
      <c r="F116" s="19" t="s">
        <v>132</v>
      </c>
      <c r="G116" s="15">
        <v>1</v>
      </c>
      <c r="H116" s="15">
        <f>합산자재!H4</f>
        <v>262</v>
      </c>
      <c r="I116" s="36">
        <f>IF(G116*H116&lt;&gt;0, TRUNC(G116*H116, 1), "")</f>
        <v>262</v>
      </c>
      <c r="J116" s="15">
        <v>1</v>
      </c>
      <c r="K116" s="15">
        <f>합산자재!I4</f>
        <v>0</v>
      </c>
      <c r="L116" s="36" t="str">
        <f t="shared" ref="L116:L122" si="24">IF(G116*K116&lt;&gt;0, TRUNC(G116*K116, 1), "")</f>
        <v/>
      </c>
      <c r="M116" s="15">
        <f>합산자재!J4</f>
        <v>0</v>
      </c>
      <c r="N116" s="36" t="str">
        <f t="shared" ref="N116:N122" si="25">IF(G116*M116&lt;&gt;0, TRUNC(G116*M116, 1), "")</f>
        <v/>
      </c>
      <c r="O116" s="15">
        <f t="shared" ref="O116:O123" si="26">IF((H116+K116+M116)=0, "", (H116+K116+M116))</f>
        <v>262</v>
      </c>
      <c r="P116" s="15">
        <f t="shared" ref="P116:P123" si="27">IF(SUM(I116,L116,N116)&lt;&gt;0,SUM(I116,L116,N116),"")</f>
        <v>262</v>
      </c>
      <c r="Q116" s="12"/>
      <c r="R116" s="2" t="s">
        <v>1342</v>
      </c>
      <c r="AB116" s="2">
        <f>I116</f>
        <v>262</v>
      </c>
      <c r="AC116" s="2">
        <f>G116*H116</f>
        <v>262</v>
      </c>
    </row>
    <row r="117" spans="1:31" ht="23.25" customHeight="1">
      <c r="A117" s="13" t="s">
        <v>590</v>
      </c>
      <c r="B117" s="13" t="s">
        <v>1001</v>
      </c>
      <c r="C117" s="1" t="s">
        <v>129</v>
      </c>
      <c r="D117" s="12" t="s">
        <v>130</v>
      </c>
      <c r="E117" s="12" t="s">
        <v>131</v>
      </c>
      <c r="F117" s="19" t="s">
        <v>132</v>
      </c>
      <c r="G117" s="15">
        <v>0.03</v>
      </c>
      <c r="H117" s="15">
        <f>합산자재!H4</f>
        <v>262</v>
      </c>
      <c r="I117" s="36">
        <f>IF(G117*H117&lt;&gt;0, TRUNC(G117*H117, 1), "")</f>
        <v>7.8</v>
      </c>
      <c r="J117" s="15">
        <v>0.03</v>
      </c>
      <c r="K117" s="15">
        <f>합산자재!I4</f>
        <v>0</v>
      </c>
      <c r="L117" s="36" t="str">
        <f t="shared" si="24"/>
        <v/>
      </c>
      <c r="M117" s="15">
        <f>합산자재!J4</f>
        <v>0</v>
      </c>
      <c r="N117" s="36" t="str">
        <f t="shared" si="25"/>
        <v/>
      </c>
      <c r="O117" s="15">
        <f t="shared" si="26"/>
        <v>262</v>
      </c>
      <c r="P117" s="15">
        <f t="shared" si="27"/>
        <v>7.8</v>
      </c>
      <c r="Q117" s="12"/>
      <c r="R117" s="2" t="s">
        <v>1342</v>
      </c>
    </row>
    <row r="118" spans="1:31" ht="23.25" customHeight="1">
      <c r="A118" s="13" t="s">
        <v>1343</v>
      </c>
      <c r="B118" s="13" t="s">
        <v>1001</v>
      </c>
      <c r="C118" s="1" t="s">
        <v>1344</v>
      </c>
      <c r="D118" s="12" t="s">
        <v>1345</v>
      </c>
      <c r="E118" s="12" t="s">
        <v>1346</v>
      </c>
      <c r="F118" s="19" t="s">
        <v>529</v>
      </c>
      <c r="G118" s="15">
        <v>1</v>
      </c>
      <c r="H118" s="15">
        <f>TRUNC(AB118*옵션!$B$31/100,1)</f>
        <v>39.299999999999997</v>
      </c>
      <c r="I118" s="36">
        <f>IF(G118*H118&lt;&gt;0, TRUNC(G118*H118, 1), "")</f>
        <v>39.299999999999997</v>
      </c>
      <c r="J118" s="15">
        <v>1</v>
      </c>
      <c r="K118" s="15"/>
      <c r="L118" s="36" t="str">
        <f t="shared" si="24"/>
        <v/>
      </c>
      <c r="M118" s="15"/>
      <c r="N118" s="36" t="str">
        <f t="shared" si="25"/>
        <v/>
      </c>
      <c r="O118" s="15">
        <f t="shared" si="26"/>
        <v>39.299999999999997</v>
      </c>
      <c r="P118" s="15">
        <f t="shared" si="27"/>
        <v>39.299999999999997</v>
      </c>
      <c r="Q118" s="12"/>
      <c r="AB118" s="2">
        <f>TRUNC(SUM(AB115:AB117))</f>
        <v>262</v>
      </c>
    </row>
    <row r="119" spans="1:31" ht="23.25" customHeight="1">
      <c r="A119" s="13" t="s">
        <v>1338</v>
      </c>
      <c r="B119" s="13" t="s">
        <v>1001</v>
      </c>
      <c r="C119" s="1" t="s">
        <v>1339</v>
      </c>
      <c r="D119" s="12" t="s">
        <v>1340</v>
      </c>
      <c r="E119" s="12" t="s">
        <v>1341</v>
      </c>
      <c r="F119" s="19" t="s">
        <v>529</v>
      </c>
      <c r="G119" s="15">
        <v>1</v>
      </c>
      <c r="H119" s="15">
        <f>IF(TRUNC((AD119+AC119)/$AD$3,1)*$AD$3-AD119 &lt;0, AC119, TRUNC((AD119+AC119)/$AD$3,1)*$AD$3-AD119)</f>
        <v>5.1999999999999886</v>
      </c>
      <c r="I119" s="36">
        <f>H119</f>
        <v>5.1999999999999886</v>
      </c>
      <c r="J119" s="15">
        <v>1</v>
      </c>
      <c r="K119" s="15"/>
      <c r="L119" s="36" t="str">
        <f t="shared" si="24"/>
        <v/>
      </c>
      <c r="M119" s="15"/>
      <c r="N119" s="36" t="str">
        <f t="shared" si="25"/>
        <v/>
      </c>
      <c r="O119" s="15">
        <f t="shared" si="26"/>
        <v>5.1999999999999886</v>
      </c>
      <c r="P119" s="15">
        <f t="shared" si="27"/>
        <v>5.1999999999999886</v>
      </c>
      <c r="Q119" s="12"/>
      <c r="AC119" s="2">
        <f>TRUNC(TRUNC(SUM(AC115:AC118))*옵션!$B$33/100,1)</f>
        <v>5.2</v>
      </c>
      <c r="AD119" s="2">
        <f>TRUNC(SUM(I115:I118))+TRUNC(SUM(N115:N118))</f>
        <v>309</v>
      </c>
    </row>
    <row r="120" spans="1:31" ht="23.25" customHeight="1">
      <c r="A120" s="13" t="s">
        <v>757</v>
      </c>
      <c r="B120" s="13" t="s">
        <v>1001</v>
      </c>
      <c r="C120" s="1" t="s">
        <v>575</v>
      </c>
      <c r="D120" s="12" t="s">
        <v>568</v>
      </c>
      <c r="E120" s="12" t="s">
        <v>576</v>
      </c>
      <c r="F120" s="19" t="s">
        <v>570</v>
      </c>
      <c r="G120" s="15">
        <f>일위노임!G70</f>
        <v>5.0000000000000001E-3</v>
      </c>
      <c r="H120" s="15">
        <f>합산자재!H168</f>
        <v>0</v>
      </c>
      <c r="I120" s="36" t="str">
        <f>IF(G120*H120&lt;&gt;0, TRUNC(G120*H120, 1), "")</f>
        <v/>
      </c>
      <c r="J120" s="15">
        <v>5.0000000000000001E-3</v>
      </c>
      <c r="K120" s="15">
        <f>합산자재!I168</f>
        <v>402085</v>
      </c>
      <c r="L120" s="36">
        <f t="shared" si="24"/>
        <v>2010.4</v>
      </c>
      <c r="M120" s="15">
        <f>합산자재!J168</f>
        <v>0</v>
      </c>
      <c r="N120" s="36" t="str">
        <f t="shared" si="25"/>
        <v/>
      </c>
      <c r="O120" s="15">
        <f t="shared" si="26"/>
        <v>402085</v>
      </c>
      <c r="P120" s="15">
        <f t="shared" si="27"/>
        <v>2010.4</v>
      </c>
      <c r="Q120" s="12"/>
      <c r="AE120" s="2">
        <f>L120</f>
        <v>2010.4</v>
      </c>
    </row>
    <row r="121" spans="1:31" ht="23.25" customHeight="1">
      <c r="A121" s="13" t="s">
        <v>758</v>
      </c>
      <c r="B121" s="13" t="s">
        <v>1001</v>
      </c>
      <c r="C121" s="1" t="s">
        <v>577</v>
      </c>
      <c r="D121" s="12" t="s">
        <v>568</v>
      </c>
      <c r="E121" s="12" t="s">
        <v>578</v>
      </c>
      <c r="F121" s="19" t="s">
        <v>570</v>
      </c>
      <c r="G121" s="15">
        <f>일위노임!G71</f>
        <v>1.2E-2</v>
      </c>
      <c r="H121" s="15">
        <f>합산자재!H169</f>
        <v>0</v>
      </c>
      <c r="I121" s="36" t="str">
        <f>IF(G121*H121&lt;&gt;0, TRUNC(G121*H121, 1), "")</f>
        <v/>
      </c>
      <c r="J121" s="15">
        <v>1.2E-2</v>
      </c>
      <c r="K121" s="15">
        <f>합산자재!I169</f>
        <v>165545</v>
      </c>
      <c r="L121" s="36">
        <f t="shared" si="24"/>
        <v>1986.5</v>
      </c>
      <c r="M121" s="15">
        <f>합산자재!J169</f>
        <v>0</v>
      </c>
      <c r="N121" s="36" t="str">
        <f t="shared" si="25"/>
        <v/>
      </c>
      <c r="O121" s="15">
        <f t="shared" si="26"/>
        <v>165545</v>
      </c>
      <c r="P121" s="15">
        <f t="shared" si="27"/>
        <v>1986.5</v>
      </c>
      <c r="Q121" s="12"/>
      <c r="AE121" s="2">
        <f>L121</f>
        <v>1986.5</v>
      </c>
    </row>
    <row r="122" spans="1:31" ht="23.25" customHeight="1">
      <c r="A122" s="13" t="s">
        <v>1334</v>
      </c>
      <c r="B122" s="13" t="s">
        <v>1001</v>
      </c>
      <c r="C122" s="1" t="s">
        <v>1335</v>
      </c>
      <c r="D122" s="12" t="s">
        <v>1336</v>
      </c>
      <c r="E122" s="12" t="s">
        <v>1337</v>
      </c>
      <c r="F122" s="19" t="s">
        <v>529</v>
      </c>
      <c r="G122" s="15">
        <v>1</v>
      </c>
      <c r="H122" s="15">
        <f>IF(TRUNC((AD123+AC123)/$AE$3,1)*$AE$3-AD123 &lt;0, AC123, TRUNC((AD123+AC123)/$AE$3,1)*$AE$3-AD123)</f>
        <v>119.80000000000018</v>
      </c>
      <c r="I122" s="36">
        <f>H122</f>
        <v>119.80000000000018</v>
      </c>
      <c r="J122" s="15">
        <v>1</v>
      </c>
      <c r="K122" s="15"/>
      <c r="L122" s="36" t="str">
        <f t="shared" si="24"/>
        <v/>
      </c>
      <c r="M122" s="15"/>
      <c r="N122" s="36" t="str">
        <f t="shared" si="25"/>
        <v/>
      </c>
      <c r="O122" s="15">
        <f t="shared" si="26"/>
        <v>119.80000000000018</v>
      </c>
      <c r="P122" s="15">
        <f t="shared" si="27"/>
        <v>119.80000000000018</v>
      </c>
      <c r="Q122" s="12"/>
    </row>
    <row r="123" spans="1:31" ht="23.25" customHeight="1">
      <c r="B123" s="13" t="s">
        <v>1330</v>
      </c>
      <c r="D123" s="12" t="s">
        <v>1331</v>
      </c>
      <c r="E123" s="12"/>
      <c r="F123" s="19"/>
      <c r="G123" s="15"/>
      <c r="H123" s="15"/>
      <c r="I123" s="36">
        <f>TRUNC(SUM(I115:I122))</f>
        <v>434</v>
      </c>
      <c r="J123" s="15"/>
      <c r="K123" s="15"/>
      <c r="L123" s="36">
        <f>TRUNC(SUM(L115:L122))</f>
        <v>3996</v>
      </c>
      <c r="M123" s="15"/>
      <c r="N123" s="36">
        <f>TRUNC(SUM(N115:N122))</f>
        <v>0</v>
      </c>
      <c r="O123" s="15" t="str">
        <f t="shared" si="26"/>
        <v/>
      </c>
      <c r="P123" s="15">
        <f t="shared" si="27"/>
        <v>4430</v>
      </c>
      <c r="Q123" s="12"/>
      <c r="AC123" s="2">
        <f>TRUNC(AE123*옵션!$B$36/100,1)</f>
        <v>119.8</v>
      </c>
      <c r="AD123" s="2">
        <f>TRUNC(SUM(L115:L121))</f>
        <v>3996</v>
      </c>
      <c r="AE123" s="2">
        <f>TRUNC(SUM(AE115:AE122))</f>
        <v>3996</v>
      </c>
    </row>
    <row r="124" spans="1:31" ht="23.25" customHeight="1">
      <c r="D124" s="12"/>
      <c r="E124" s="12"/>
      <c r="F124" s="19"/>
      <c r="G124" s="15"/>
      <c r="H124" s="15"/>
      <c r="I124" s="36"/>
      <c r="J124" s="15"/>
      <c r="K124" s="15"/>
      <c r="L124" s="36"/>
      <c r="M124" s="15"/>
      <c r="N124" s="36"/>
      <c r="O124" s="15"/>
      <c r="P124" s="15"/>
      <c r="Q124" s="12"/>
    </row>
    <row r="125" spans="1:31" ht="23.25" customHeight="1">
      <c r="A125" s="13" t="s">
        <v>1398</v>
      </c>
      <c r="B125" s="13" t="s">
        <v>1353</v>
      </c>
      <c r="C125" s="1" t="s">
        <v>1399</v>
      </c>
      <c r="D125" s="183" t="s">
        <v>1397</v>
      </c>
      <c r="E125" s="185"/>
      <c r="F125" s="19"/>
      <c r="G125" s="15"/>
      <c r="H125" s="15"/>
      <c r="I125" s="36"/>
      <c r="J125" s="15"/>
      <c r="K125" s="15"/>
      <c r="L125" s="36"/>
      <c r="M125" s="15"/>
      <c r="N125" s="36"/>
      <c r="O125" s="15"/>
      <c r="P125" s="15"/>
      <c r="Q125" s="12"/>
    </row>
    <row r="126" spans="1:31" ht="23.25" customHeight="1">
      <c r="A126" s="13" t="s">
        <v>591</v>
      </c>
      <c r="B126" s="13" t="s">
        <v>1005</v>
      </c>
      <c r="C126" s="1" t="s">
        <v>136</v>
      </c>
      <c r="D126" s="12" t="s">
        <v>130</v>
      </c>
      <c r="E126" s="12" t="s">
        <v>137</v>
      </c>
      <c r="F126" s="19" t="s">
        <v>132</v>
      </c>
      <c r="G126" s="15">
        <v>1</v>
      </c>
      <c r="H126" s="15">
        <f>합산자재!H5</f>
        <v>903</v>
      </c>
      <c r="I126" s="36">
        <f>IF(G126*H126&lt;&gt;0, TRUNC(G126*H126, 1), "")</f>
        <v>903</v>
      </c>
      <c r="J126" s="15">
        <v>1</v>
      </c>
      <c r="K126" s="15">
        <f>합산자재!I5</f>
        <v>0</v>
      </c>
      <c r="L126" s="36" t="str">
        <f t="shared" ref="L126:L132" si="28">IF(G126*K126&lt;&gt;0, TRUNC(G126*K126, 1), "")</f>
        <v/>
      </c>
      <c r="M126" s="15">
        <f>합산자재!J5</f>
        <v>0</v>
      </c>
      <c r="N126" s="36" t="str">
        <f t="shared" ref="N126:N132" si="29">IF(G126*M126&lt;&gt;0, TRUNC(G126*M126, 1), "")</f>
        <v/>
      </c>
      <c r="O126" s="15">
        <f t="shared" ref="O126:O133" si="30">IF((H126+K126+M126)=0, "", (H126+K126+M126))</f>
        <v>903</v>
      </c>
      <c r="P126" s="15">
        <f t="shared" ref="P126:P133" si="31">IF(SUM(I126,L126,N126)&lt;&gt;0,SUM(I126,L126,N126),"")</f>
        <v>903</v>
      </c>
      <c r="Q126" s="12"/>
      <c r="R126" s="2" t="s">
        <v>1342</v>
      </c>
      <c r="AB126" s="2">
        <f>I126</f>
        <v>903</v>
      </c>
      <c r="AC126" s="2">
        <f>G126*H126</f>
        <v>903</v>
      </c>
    </row>
    <row r="127" spans="1:31" ht="23.25" customHeight="1">
      <c r="A127" s="13" t="s">
        <v>591</v>
      </c>
      <c r="B127" s="13" t="s">
        <v>1005</v>
      </c>
      <c r="C127" s="1" t="s">
        <v>136</v>
      </c>
      <c r="D127" s="12" t="s">
        <v>130</v>
      </c>
      <c r="E127" s="12" t="s">
        <v>137</v>
      </c>
      <c r="F127" s="19" t="s">
        <v>132</v>
      </c>
      <c r="G127" s="15">
        <v>0.03</v>
      </c>
      <c r="H127" s="15">
        <f>합산자재!H5</f>
        <v>903</v>
      </c>
      <c r="I127" s="36">
        <f>IF(G127*H127&lt;&gt;0, TRUNC(G127*H127, 1), "")</f>
        <v>27</v>
      </c>
      <c r="J127" s="15">
        <v>0.03</v>
      </c>
      <c r="K127" s="15">
        <f>합산자재!I5</f>
        <v>0</v>
      </c>
      <c r="L127" s="36" t="str">
        <f t="shared" si="28"/>
        <v/>
      </c>
      <c r="M127" s="15">
        <f>합산자재!J5</f>
        <v>0</v>
      </c>
      <c r="N127" s="36" t="str">
        <f t="shared" si="29"/>
        <v/>
      </c>
      <c r="O127" s="15">
        <f t="shared" si="30"/>
        <v>903</v>
      </c>
      <c r="P127" s="15">
        <f t="shared" si="31"/>
        <v>27</v>
      </c>
      <c r="Q127" s="12"/>
      <c r="R127" s="2" t="s">
        <v>1342</v>
      </c>
    </row>
    <row r="128" spans="1:31" ht="23.25" customHeight="1">
      <c r="A128" s="13" t="s">
        <v>1343</v>
      </c>
      <c r="B128" s="13" t="s">
        <v>1005</v>
      </c>
      <c r="C128" s="1" t="s">
        <v>1344</v>
      </c>
      <c r="D128" s="12" t="s">
        <v>1345</v>
      </c>
      <c r="E128" s="12" t="s">
        <v>1346</v>
      </c>
      <c r="F128" s="19" t="s">
        <v>529</v>
      </c>
      <c r="G128" s="15">
        <v>1</v>
      </c>
      <c r="H128" s="15">
        <f>TRUNC(AB128*옵션!$B$31/100,1)</f>
        <v>135.4</v>
      </c>
      <c r="I128" s="36">
        <f>IF(G128*H128&lt;&gt;0, TRUNC(G128*H128, 1), "")</f>
        <v>135.4</v>
      </c>
      <c r="J128" s="15">
        <v>1</v>
      </c>
      <c r="K128" s="15"/>
      <c r="L128" s="36" t="str">
        <f t="shared" si="28"/>
        <v/>
      </c>
      <c r="M128" s="15"/>
      <c r="N128" s="36" t="str">
        <f t="shared" si="29"/>
        <v/>
      </c>
      <c r="O128" s="15">
        <f t="shared" si="30"/>
        <v>135.4</v>
      </c>
      <c r="P128" s="15">
        <f t="shared" si="31"/>
        <v>135.4</v>
      </c>
      <c r="Q128" s="12"/>
      <c r="AB128" s="2">
        <f>TRUNC(SUM(AB125:AB127))</f>
        <v>903</v>
      </c>
    </row>
    <row r="129" spans="1:31" ht="23.25" customHeight="1">
      <c r="A129" s="13" t="s">
        <v>1338</v>
      </c>
      <c r="B129" s="13" t="s">
        <v>1005</v>
      </c>
      <c r="C129" s="1" t="s">
        <v>1339</v>
      </c>
      <c r="D129" s="12" t="s">
        <v>1340</v>
      </c>
      <c r="E129" s="12" t="s">
        <v>1341</v>
      </c>
      <c r="F129" s="19" t="s">
        <v>529</v>
      </c>
      <c r="G129" s="15">
        <v>1</v>
      </c>
      <c r="H129" s="15">
        <f>IF(TRUNC((AD129+AC129)/$AD$3,1)*$AD$3-AD129 &lt;0, AC129, TRUNC((AD129+AC129)/$AD$3,1)*$AD$3-AD129)</f>
        <v>18</v>
      </c>
      <c r="I129" s="36">
        <f>H129</f>
        <v>18</v>
      </c>
      <c r="J129" s="15">
        <v>1</v>
      </c>
      <c r="K129" s="15"/>
      <c r="L129" s="36" t="str">
        <f t="shared" si="28"/>
        <v/>
      </c>
      <c r="M129" s="15"/>
      <c r="N129" s="36" t="str">
        <f t="shared" si="29"/>
        <v/>
      </c>
      <c r="O129" s="15">
        <f t="shared" si="30"/>
        <v>18</v>
      </c>
      <c r="P129" s="15">
        <f t="shared" si="31"/>
        <v>18</v>
      </c>
      <c r="Q129" s="12"/>
      <c r="AC129" s="2">
        <f>TRUNC(TRUNC(SUM(AC125:AC128))*옵션!$B$33/100,1)</f>
        <v>18</v>
      </c>
      <c r="AD129" s="2">
        <f>TRUNC(SUM(I125:I128))+TRUNC(SUM(N125:N128))</f>
        <v>1065</v>
      </c>
    </row>
    <row r="130" spans="1:31" ht="23.25" customHeight="1">
      <c r="A130" s="13" t="s">
        <v>757</v>
      </c>
      <c r="B130" s="13" t="s">
        <v>1005</v>
      </c>
      <c r="C130" s="1" t="s">
        <v>575</v>
      </c>
      <c r="D130" s="12" t="s">
        <v>568</v>
      </c>
      <c r="E130" s="12" t="s">
        <v>576</v>
      </c>
      <c r="F130" s="19" t="s">
        <v>570</v>
      </c>
      <c r="G130" s="15">
        <f>일위노임!G75</f>
        <v>1.0500000000000001E-2</v>
      </c>
      <c r="H130" s="15">
        <f>합산자재!H168</f>
        <v>0</v>
      </c>
      <c r="I130" s="36" t="str">
        <f>IF(G130*H130&lt;&gt;0, TRUNC(G130*H130, 1), "")</f>
        <v/>
      </c>
      <c r="J130" s="15">
        <v>1.0500000000000001E-2</v>
      </c>
      <c r="K130" s="15">
        <f>합산자재!I168</f>
        <v>402085</v>
      </c>
      <c r="L130" s="36">
        <f t="shared" si="28"/>
        <v>4221.8</v>
      </c>
      <c r="M130" s="15">
        <f>합산자재!J168</f>
        <v>0</v>
      </c>
      <c r="N130" s="36" t="str">
        <f t="shared" si="29"/>
        <v/>
      </c>
      <c r="O130" s="15">
        <f t="shared" si="30"/>
        <v>402085</v>
      </c>
      <c r="P130" s="15">
        <f t="shared" si="31"/>
        <v>4221.8</v>
      </c>
      <c r="Q130" s="12"/>
      <c r="AE130" s="2">
        <f>L130</f>
        <v>4221.8</v>
      </c>
    </row>
    <row r="131" spans="1:31" ht="23.25" customHeight="1">
      <c r="A131" s="13" t="s">
        <v>758</v>
      </c>
      <c r="B131" s="13" t="s">
        <v>1005</v>
      </c>
      <c r="C131" s="1" t="s">
        <v>577</v>
      </c>
      <c r="D131" s="12" t="s">
        <v>568</v>
      </c>
      <c r="E131" s="12" t="s">
        <v>578</v>
      </c>
      <c r="F131" s="19" t="s">
        <v>570</v>
      </c>
      <c r="G131" s="15">
        <f>일위노임!G76</f>
        <v>2.7E-2</v>
      </c>
      <c r="H131" s="15">
        <f>합산자재!H169</f>
        <v>0</v>
      </c>
      <c r="I131" s="36" t="str">
        <f>IF(G131*H131&lt;&gt;0, TRUNC(G131*H131, 1), "")</f>
        <v/>
      </c>
      <c r="J131" s="15">
        <v>2.7E-2</v>
      </c>
      <c r="K131" s="15">
        <f>합산자재!I169</f>
        <v>165545</v>
      </c>
      <c r="L131" s="36">
        <f t="shared" si="28"/>
        <v>4469.7</v>
      </c>
      <c r="M131" s="15">
        <f>합산자재!J169</f>
        <v>0</v>
      </c>
      <c r="N131" s="36" t="str">
        <f t="shared" si="29"/>
        <v/>
      </c>
      <c r="O131" s="15">
        <f t="shared" si="30"/>
        <v>165545</v>
      </c>
      <c r="P131" s="15">
        <f t="shared" si="31"/>
        <v>4469.7</v>
      </c>
      <c r="Q131" s="12"/>
      <c r="AE131" s="2">
        <f>L131</f>
        <v>4469.7</v>
      </c>
    </row>
    <row r="132" spans="1:31" ht="23.25" customHeight="1">
      <c r="A132" s="13" t="s">
        <v>1334</v>
      </c>
      <c r="B132" s="13" t="s">
        <v>1005</v>
      </c>
      <c r="C132" s="1" t="s">
        <v>1335</v>
      </c>
      <c r="D132" s="12" t="s">
        <v>1336</v>
      </c>
      <c r="E132" s="12" t="s">
        <v>1337</v>
      </c>
      <c r="F132" s="19" t="s">
        <v>529</v>
      </c>
      <c r="G132" s="15">
        <v>1</v>
      </c>
      <c r="H132" s="15">
        <f>IF(TRUNC((AD133+AC133)/$AE$3,1)*$AE$3-AD133 &lt;0, AC133, TRUNC((AD133+AC133)/$AE$3,1)*$AE$3-AD133)</f>
        <v>260.70000000000073</v>
      </c>
      <c r="I132" s="36">
        <f>H132</f>
        <v>260.70000000000073</v>
      </c>
      <c r="J132" s="15">
        <v>1</v>
      </c>
      <c r="K132" s="15"/>
      <c r="L132" s="36" t="str">
        <f t="shared" si="28"/>
        <v/>
      </c>
      <c r="M132" s="15"/>
      <c r="N132" s="36" t="str">
        <f t="shared" si="29"/>
        <v/>
      </c>
      <c r="O132" s="15">
        <f t="shared" si="30"/>
        <v>260.70000000000073</v>
      </c>
      <c r="P132" s="15">
        <f t="shared" si="31"/>
        <v>260.70000000000073</v>
      </c>
      <c r="Q132" s="12"/>
    </row>
    <row r="133" spans="1:31" ht="23.25" customHeight="1">
      <c r="B133" s="13" t="s">
        <v>1330</v>
      </c>
      <c r="D133" s="12" t="s">
        <v>1331</v>
      </c>
      <c r="E133" s="12"/>
      <c r="F133" s="19"/>
      <c r="G133" s="15"/>
      <c r="H133" s="15"/>
      <c r="I133" s="36">
        <f>TRUNC(SUM(I125:I132))</f>
        <v>1344</v>
      </c>
      <c r="J133" s="15"/>
      <c r="K133" s="15"/>
      <c r="L133" s="36">
        <f>TRUNC(SUM(L125:L132))</f>
        <v>8691</v>
      </c>
      <c r="M133" s="15"/>
      <c r="N133" s="36">
        <f>TRUNC(SUM(N125:N132))</f>
        <v>0</v>
      </c>
      <c r="O133" s="15" t="str">
        <f t="shared" si="30"/>
        <v/>
      </c>
      <c r="P133" s="15">
        <f t="shared" si="31"/>
        <v>10035</v>
      </c>
      <c r="Q133" s="12"/>
      <c r="AC133" s="2">
        <f>TRUNC(AE133*옵션!$B$36/100,1)</f>
        <v>260.7</v>
      </c>
      <c r="AD133" s="2">
        <f>TRUNC(SUM(L125:L131))</f>
        <v>8691</v>
      </c>
      <c r="AE133" s="2">
        <f>TRUNC(SUM(AE125:AE132))</f>
        <v>8691</v>
      </c>
    </row>
    <row r="134" spans="1:31" ht="23.25" customHeight="1">
      <c r="D134" s="12"/>
      <c r="E134" s="12"/>
      <c r="F134" s="19"/>
      <c r="G134" s="15"/>
      <c r="H134" s="15"/>
      <c r="I134" s="36"/>
      <c r="J134" s="15"/>
      <c r="K134" s="15"/>
      <c r="L134" s="36"/>
      <c r="M134" s="15"/>
      <c r="N134" s="36"/>
      <c r="O134" s="15"/>
      <c r="P134" s="15"/>
      <c r="Q134" s="12"/>
    </row>
    <row r="135" spans="1:31" ht="23.25" customHeight="1">
      <c r="A135" s="13" t="s">
        <v>1401</v>
      </c>
      <c r="B135" s="13" t="s">
        <v>1353</v>
      </c>
      <c r="C135" s="1" t="s">
        <v>1402</v>
      </c>
      <c r="D135" s="183" t="s">
        <v>1400</v>
      </c>
      <c r="E135" s="185"/>
      <c r="F135" s="19"/>
      <c r="G135" s="15"/>
      <c r="H135" s="15"/>
      <c r="I135" s="36"/>
      <c r="J135" s="15"/>
      <c r="K135" s="15"/>
      <c r="L135" s="36"/>
      <c r="M135" s="15"/>
      <c r="N135" s="36"/>
      <c r="O135" s="15"/>
      <c r="P135" s="15"/>
      <c r="Q135" s="12"/>
    </row>
    <row r="136" spans="1:31" ht="23.25" customHeight="1">
      <c r="A136" s="13" t="s">
        <v>592</v>
      </c>
      <c r="B136" s="13" t="s">
        <v>1009</v>
      </c>
      <c r="C136" s="1" t="s">
        <v>138</v>
      </c>
      <c r="D136" s="12" t="s">
        <v>130</v>
      </c>
      <c r="E136" s="12" t="s">
        <v>139</v>
      </c>
      <c r="F136" s="19" t="s">
        <v>132</v>
      </c>
      <c r="G136" s="15">
        <v>1</v>
      </c>
      <c r="H136" s="15">
        <f>합산자재!H6</f>
        <v>1470</v>
      </c>
      <c r="I136" s="36">
        <f>IF(G136*H136&lt;&gt;0, TRUNC(G136*H136, 1), "")</f>
        <v>1470</v>
      </c>
      <c r="J136" s="15">
        <v>1</v>
      </c>
      <c r="K136" s="15">
        <f>합산자재!I6</f>
        <v>0</v>
      </c>
      <c r="L136" s="36" t="str">
        <f t="shared" ref="L136:L142" si="32">IF(G136*K136&lt;&gt;0, TRUNC(G136*K136, 1), "")</f>
        <v/>
      </c>
      <c r="M136" s="15">
        <f>합산자재!J6</f>
        <v>0</v>
      </c>
      <c r="N136" s="36" t="str">
        <f t="shared" ref="N136:N142" si="33">IF(G136*M136&lt;&gt;0, TRUNC(G136*M136, 1), "")</f>
        <v/>
      </c>
      <c r="O136" s="15">
        <f t="shared" ref="O136:O143" si="34">IF((H136+K136+M136)=0, "", (H136+K136+M136))</f>
        <v>1470</v>
      </c>
      <c r="P136" s="15">
        <f t="shared" ref="P136:P143" si="35">IF(SUM(I136,L136,N136)&lt;&gt;0,SUM(I136,L136,N136),"")</f>
        <v>1470</v>
      </c>
      <c r="Q136" s="12"/>
      <c r="R136" s="2" t="s">
        <v>1342</v>
      </c>
      <c r="AB136" s="2">
        <f>I136</f>
        <v>1470</v>
      </c>
      <c r="AC136" s="2">
        <f>G136*H136</f>
        <v>1470</v>
      </c>
    </row>
    <row r="137" spans="1:31" ht="23.25" customHeight="1">
      <c r="A137" s="13" t="s">
        <v>592</v>
      </c>
      <c r="B137" s="13" t="s">
        <v>1009</v>
      </c>
      <c r="C137" s="1" t="s">
        <v>138</v>
      </c>
      <c r="D137" s="12" t="s">
        <v>130</v>
      </c>
      <c r="E137" s="12" t="s">
        <v>139</v>
      </c>
      <c r="F137" s="19" t="s">
        <v>132</v>
      </c>
      <c r="G137" s="15">
        <v>0.03</v>
      </c>
      <c r="H137" s="15">
        <f>합산자재!H6</f>
        <v>1470</v>
      </c>
      <c r="I137" s="36">
        <f>IF(G137*H137&lt;&gt;0, TRUNC(G137*H137, 1), "")</f>
        <v>44.1</v>
      </c>
      <c r="J137" s="15">
        <v>0.03</v>
      </c>
      <c r="K137" s="15">
        <f>합산자재!I6</f>
        <v>0</v>
      </c>
      <c r="L137" s="36" t="str">
        <f t="shared" si="32"/>
        <v/>
      </c>
      <c r="M137" s="15">
        <f>합산자재!J6</f>
        <v>0</v>
      </c>
      <c r="N137" s="36" t="str">
        <f t="shared" si="33"/>
        <v/>
      </c>
      <c r="O137" s="15">
        <f t="shared" si="34"/>
        <v>1470</v>
      </c>
      <c r="P137" s="15">
        <f t="shared" si="35"/>
        <v>44.1</v>
      </c>
      <c r="Q137" s="12"/>
      <c r="R137" s="2" t="s">
        <v>1342</v>
      </c>
    </row>
    <row r="138" spans="1:31" ht="23.25" customHeight="1">
      <c r="A138" s="13" t="s">
        <v>1343</v>
      </c>
      <c r="B138" s="13" t="s">
        <v>1009</v>
      </c>
      <c r="C138" s="1" t="s">
        <v>1344</v>
      </c>
      <c r="D138" s="12" t="s">
        <v>1345</v>
      </c>
      <c r="E138" s="12" t="s">
        <v>1346</v>
      </c>
      <c r="F138" s="19" t="s">
        <v>529</v>
      </c>
      <c r="G138" s="15">
        <v>1</v>
      </c>
      <c r="H138" s="15">
        <f>TRUNC(AB138*옵션!$B$31/100,1)</f>
        <v>220.5</v>
      </c>
      <c r="I138" s="36">
        <f>IF(G138*H138&lt;&gt;0, TRUNC(G138*H138, 1), "")</f>
        <v>220.5</v>
      </c>
      <c r="J138" s="15">
        <v>1</v>
      </c>
      <c r="K138" s="15"/>
      <c r="L138" s="36" t="str">
        <f t="shared" si="32"/>
        <v/>
      </c>
      <c r="M138" s="15"/>
      <c r="N138" s="36" t="str">
        <f t="shared" si="33"/>
        <v/>
      </c>
      <c r="O138" s="15">
        <f t="shared" si="34"/>
        <v>220.5</v>
      </c>
      <c r="P138" s="15">
        <f t="shared" si="35"/>
        <v>220.5</v>
      </c>
      <c r="Q138" s="12"/>
      <c r="AB138" s="2">
        <f>TRUNC(SUM(AB135:AB137))</f>
        <v>1470</v>
      </c>
    </row>
    <row r="139" spans="1:31" ht="23.25" customHeight="1">
      <c r="A139" s="13" t="s">
        <v>1338</v>
      </c>
      <c r="B139" s="13" t="s">
        <v>1009</v>
      </c>
      <c r="C139" s="1" t="s">
        <v>1339</v>
      </c>
      <c r="D139" s="12" t="s">
        <v>1340</v>
      </c>
      <c r="E139" s="12" t="s">
        <v>1341</v>
      </c>
      <c r="F139" s="19" t="s">
        <v>529</v>
      </c>
      <c r="G139" s="15">
        <v>1</v>
      </c>
      <c r="H139" s="15">
        <f>IF(TRUNC((AD139+AC139)/$AD$3,1)*$AD$3-AD139 &lt;0, AC139, TRUNC((AD139+AC139)/$AD$3,1)*$AD$3-AD139)</f>
        <v>29.400000000000091</v>
      </c>
      <c r="I139" s="36">
        <f>H139</f>
        <v>29.400000000000091</v>
      </c>
      <c r="J139" s="15">
        <v>1</v>
      </c>
      <c r="K139" s="15"/>
      <c r="L139" s="36" t="str">
        <f t="shared" si="32"/>
        <v/>
      </c>
      <c r="M139" s="15"/>
      <c r="N139" s="36" t="str">
        <f t="shared" si="33"/>
        <v/>
      </c>
      <c r="O139" s="15">
        <f t="shared" si="34"/>
        <v>29.400000000000091</v>
      </c>
      <c r="P139" s="15">
        <f t="shared" si="35"/>
        <v>29.400000000000091</v>
      </c>
      <c r="Q139" s="12"/>
      <c r="AC139" s="2">
        <f>TRUNC(TRUNC(SUM(AC135:AC138))*옵션!$B$33/100,1)</f>
        <v>29.4</v>
      </c>
      <c r="AD139" s="2">
        <f>TRUNC(SUM(I135:I138))+TRUNC(SUM(N135:N138))</f>
        <v>1734</v>
      </c>
    </row>
    <row r="140" spans="1:31" ht="23.25" customHeight="1">
      <c r="A140" s="13" t="s">
        <v>757</v>
      </c>
      <c r="B140" s="13" t="s">
        <v>1009</v>
      </c>
      <c r="C140" s="1" t="s">
        <v>575</v>
      </c>
      <c r="D140" s="12" t="s">
        <v>568</v>
      </c>
      <c r="E140" s="12" t="s">
        <v>576</v>
      </c>
      <c r="F140" s="19" t="s">
        <v>570</v>
      </c>
      <c r="G140" s="15">
        <f>일위노임!G80</f>
        <v>1.0500000000000001E-2</v>
      </c>
      <c r="H140" s="15">
        <f>합산자재!H168</f>
        <v>0</v>
      </c>
      <c r="I140" s="36" t="str">
        <f>IF(G140*H140&lt;&gt;0, TRUNC(G140*H140, 1), "")</f>
        <v/>
      </c>
      <c r="J140" s="15">
        <v>1.0500000000000001E-2</v>
      </c>
      <c r="K140" s="15">
        <f>합산자재!I168</f>
        <v>402085</v>
      </c>
      <c r="L140" s="36">
        <f t="shared" si="32"/>
        <v>4221.8</v>
      </c>
      <c r="M140" s="15">
        <f>합산자재!J168</f>
        <v>0</v>
      </c>
      <c r="N140" s="36" t="str">
        <f t="shared" si="33"/>
        <v/>
      </c>
      <c r="O140" s="15">
        <f t="shared" si="34"/>
        <v>402085</v>
      </c>
      <c r="P140" s="15">
        <f t="shared" si="35"/>
        <v>4221.8</v>
      </c>
      <c r="Q140" s="12"/>
      <c r="AE140" s="2">
        <f>L140</f>
        <v>4221.8</v>
      </c>
    </row>
    <row r="141" spans="1:31" ht="23.25" customHeight="1">
      <c r="A141" s="13" t="s">
        <v>758</v>
      </c>
      <c r="B141" s="13" t="s">
        <v>1009</v>
      </c>
      <c r="C141" s="1" t="s">
        <v>577</v>
      </c>
      <c r="D141" s="12" t="s">
        <v>568</v>
      </c>
      <c r="E141" s="12" t="s">
        <v>578</v>
      </c>
      <c r="F141" s="19" t="s">
        <v>570</v>
      </c>
      <c r="G141" s="15">
        <f>일위노임!G81</f>
        <v>2.7E-2</v>
      </c>
      <c r="H141" s="15">
        <f>합산자재!H169</f>
        <v>0</v>
      </c>
      <c r="I141" s="36" t="str">
        <f>IF(G141*H141&lt;&gt;0, TRUNC(G141*H141, 1), "")</f>
        <v/>
      </c>
      <c r="J141" s="15">
        <v>2.7E-2</v>
      </c>
      <c r="K141" s="15">
        <f>합산자재!I169</f>
        <v>165545</v>
      </c>
      <c r="L141" s="36">
        <f t="shared" si="32"/>
        <v>4469.7</v>
      </c>
      <c r="M141" s="15">
        <f>합산자재!J169</f>
        <v>0</v>
      </c>
      <c r="N141" s="36" t="str">
        <f t="shared" si="33"/>
        <v/>
      </c>
      <c r="O141" s="15">
        <f t="shared" si="34"/>
        <v>165545</v>
      </c>
      <c r="P141" s="15">
        <f t="shared" si="35"/>
        <v>4469.7</v>
      </c>
      <c r="Q141" s="12"/>
      <c r="AE141" s="2">
        <f>L141</f>
        <v>4469.7</v>
      </c>
    </row>
    <row r="142" spans="1:31" ht="23.25" customHeight="1">
      <c r="A142" s="13" t="s">
        <v>1334</v>
      </c>
      <c r="B142" s="13" t="s">
        <v>1009</v>
      </c>
      <c r="C142" s="1" t="s">
        <v>1335</v>
      </c>
      <c r="D142" s="12" t="s">
        <v>1336</v>
      </c>
      <c r="E142" s="12" t="s">
        <v>1337</v>
      </c>
      <c r="F142" s="19" t="s">
        <v>529</v>
      </c>
      <c r="G142" s="15">
        <v>1</v>
      </c>
      <c r="H142" s="15">
        <f>IF(TRUNC((AD143+AC143)/$AE$3,1)*$AE$3-AD143 &lt;0, AC143, TRUNC((AD143+AC143)/$AE$3,1)*$AE$3-AD143)</f>
        <v>260.70000000000073</v>
      </c>
      <c r="I142" s="36">
        <f>H142</f>
        <v>260.70000000000073</v>
      </c>
      <c r="J142" s="15">
        <v>1</v>
      </c>
      <c r="K142" s="15"/>
      <c r="L142" s="36" t="str">
        <f t="shared" si="32"/>
        <v/>
      </c>
      <c r="M142" s="15"/>
      <c r="N142" s="36" t="str">
        <f t="shared" si="33"/>
        <v/>
      </c>
      <c r="O142" s="15">
        <f t="shared" si="34"/>
        <v>260.70000000000073</v>
      </c>
      <c r="P142" s="15">
        <f t="shared" si="35"/>
        <v>260.70000000000073</v>
      </c>
      <c r="Q142" s="12"/>
    </row>
    <row r="143" spans="1:31" ht="23.25" customHeight="1">
      <c r="B143" s="13" t="s">
        <v>1330</v>
      </c>
      <c r="D143" s="12" t="s">
        <v>1331</v>
      </c>
      <c r="E143" s="12"/>
      <c r="F143" s="19"/>
      <c r="G143" s="15"/>
      <c r="H143" s="15"/>
      <c r="I143" s="36">
        <f>TRUNC(SUM(I135:I142))</f>
        <v>2024</v>
      </c>
      <c r="J143" s="15"/>
      <c r="K143" s="15"/>
      <c r="L143" s="36">
        <f>TRUNC(SUM(L135:L142))</f>
        <v>8691</v>
      </c>
      <c r="M143" s="15"/>
      <c r="N143" s="36">
        <f>TRUNC(SUM(N135:N142))</f>
        <v>0</v>
      </c>
      <c r="O143" s="15" t="str">
        <f t="shared" si="34"/>
        <v/>
      </c>
      <c r="P143" s="15">
        <f t="shared" si="35"/>
        <v>10715</v>
      </c>
      <c r="Q143" s="12"/>
      <c r="AC143" s="2">
        <f>TRUNC(AE143*옵션!$B$36/100,1)</f>
        <v>260.7</v>
      </c>
      <c r="AD143" s="2">
        <f>TRUNC(SUM(L135:L141))</f>
        <v>8691</v>
      </c>
      <c r="AE143" s="2">
        <f>TRUNC(SUM(AE135:AE142))</f>
        <v>8691</v>
      </c>
    </row>
    <row r="144" spans="1:31" ht="23.25" customHeight="1">
      <c r="D144" s="12"/>
      <c r="E144" s="12"/>
      <c r="F144" s="19"/>
      <c r="G144" s="15"/>
      <c r="H144" s="15"/>
      <c r="I144" s="36"/>
      <c r="J144" s="15"/>
      <c r="K144" s="15"/>
      <c r="L144" s="36"/>
      <c r="M144" s="15"/>
      <c r="N144" s="36"/>
      <c r="O144" s="15"/>
      <c r="P144" s="15"/>
      <c r="Q144" s="12"/>
    </row>
    <row r="145" spans="1:31" ht="23.25" customHeight="1">
      <c r="A145" s="13" t="s">
        <v>1404</v>
      </c>
      <c r="B145" s="13" t="s">
        <v>1353</v>
      </c>
      <c r="C145" s="1" t="s">
        <v>1405</v>
      </c>
      <c r="D145" s="183" t="s">
        <v>1403</v>
      </c>
      <c r="E145" s="185"/>
      <c r="F145" s="19"/>
      <c r="G145" s="15"/>
      <c r="H145" s="15"/>
      <c r="I145" s="36"/>
      <c r="J145" s="15"/>
      <c r="K145" s="15"/>
      <c r="L145" s="36"/>
      <c r="M145" s="15"/>
      <c r="N145" s="36"/>
      <c r="O145" s="15"/>
      <c r="P145" s="15"/>
      <c r="Q145" s="12"/>
    </row>
    <row r="146" spans="1:31" ht="23.25" customHeight="1">
      <c r="A146" s="13" t="s">
        <v>593</v>
      </c>
      <c r="B146" s="13" t="s">
        <v>1013</v>
      </c>
      <c r="C146" s="1" t="s">
        <v>140</v>
      </c>
      <c r="D146" s="12" t="s">
        <v>141</v>
      </c>
      <c r="E146" s="12" t="s">
        <v>142</v>
      </c>
      <c r="F146" s="19" t="s">
        <v>132</v>
      </c>
      <c r="G146" s="15">
        <v>1</v>
      </c>
      <c r="H146" s="15">
        <f>합산자재!H7</f>
        <v>343</v>
      </c>
      <c r="I146" s="36">
        <f>IF(G146*H146&lt;&gt;0, TRUNC(G146*H146, 1), "")</f>
        <v>343</v>
      </c>
      <c r="J146" s="15">
        <v>1</v>
      </c>
      <c r="K146" s="15">
        <f>합산자재!I7</f>
        <v>0</v>
      </c>
      <c r="L146" s="36" t="str">
        <f t="shared" ref="L146:L152" si="36">IF(G146*K146&lt;&gt;0, TRUNC(G146*K146, 1), "")</f>
        <v/>
      </c>
      <c r="M146" s="15">
        <f>합산자재!J7</f>
        <v>0</v>
      </c>
      <c r="N146" s="36" t="str">
        <f t="shared" ref="N146:N152" si="37">IF(G146*M146&lt;&gt;0, TRUNC(G146*M146, 1), "")</f>
        <v/>
      </c>
      <c r="O146" s="15">
        <f t="shared" ref="O146:O153" si="38">IF((H146+K146+M146)=0, "", (H146+K146+M146))</f>
        <v>343</v>
      </c>
      <c r="P146" s="15">
        <f t="shared" ref="P146:P153" si="39">IF(SUM(I146,L146,N146)&lt;&gt;0,SUM(I146,L146,N146),"")</f>
        <v>343</v>
      </c>
      <c r="Q146" s="12"/>
      <c r="R146" s="2" t="s">
        <v>1347</v>
      </c>
      <c r="AB146" s="2">
        <f>I146</f>
        <v>343</v>
      </c>
      <c r="AC146" s="2">
        <f>G146*H146</f>
        <v>343</v>
      </c>
    </row>
    <row r="147" spans="1:31" ht="23.25" customHeight="1">
      <c r="A147" s="13" t="s">
        <v>593</v>
      </c>
      <c r="B147" s="13" t="s">
        <v>1013</v>
      </c>
      <c r="C147" s="1" t="s">
        <v>140</v>
      </c>
      <c r="D147" s="12" t="s">
        <v>141</v>
      </c>
      <c r="E147" s="12" t="s">
        <v>142</v>
      </c>
      <c r="F147" s="19" t="s">
        <v>132</v>
      </c>
      <c r="G147" s="15">
        <v>0.03</v>
      </c>
      <c r="H147" s="15">
        <f>합산자재!H7</f>
        <v>343</v>
      </c>
      <c r="I147" s="36">
        <f>IF(G147*H147&lt;&gt;0, TRUNC(G147*H147, 1), "")</f>
        <v>10.199999999999999</v>
      </c>
      <c r="J147" s="15">
        <v>0.03</v>
      </c>
      <c r="K147" s="15">
        <f>합산자재!I7</f>
        <v>0</v>
      </c>
      <c r="L147" s="36" t="str">
        <f t="shared" si="36"/>
        <v/>
      </c>
      <c r="M147" s="15">
        <f>합산자재!J7</f>
        <v>0</v>
      </c>
      <c r="N147" s="36" t="str">
        <f t="shared" si="37"/>
        <v/>
      </c>
      <c r="O147" s="15">
        <f t="shared" si="38"/>
        <v>343</v>
      </c>
      <c r="P147" s="15">
        <f t="shared" si="39"/>
        <v>10.199999999999999</v>
      </c>
      <c r="Q147" s="12"/>
      <c r="R147" s="2" t="s">
        <v>1347</v>
      </c>
    </row>
    <row r="148" spans="1:31" ht="23.25" customHeight="1">
      <c r="A148" s="13" t="s">
        <v>1343</v>
      </c>
      <c r="B148" s="13" t="s">
        <v>1013</v>
      </c>
      <c r="C148" s="1" t="s">
        <v>1344</v>
      </c>
      <c r="D148" s="12" t="s">
        <v>1345</v>
      </c>
      <c r="E148" s="12" t="s">
        <v>1346</v>
      </c>
      <c r="F148" s="19" t="s">
        <v>529</v>
      </c>
      <c r="G148" s="15">
        <v>1</v>
      </c>
      <c r="H148" s="15">
        <f>TRUNC(AB148*옵션!$B$31/100,1)</f>
        <v>51.4</v>
      </c>
      <c r="I148" s="36">
        <f>IF(G148*H148&lt;&gt;0, TRUNC(G148*H148, 1), "")</f>
        <v>51.4</v>
      </c>
      <c r="J148" s="15">
        <v>1</v>
      </c>
      <c r="K148" s="15"/>
      <c r="L148" s="36" t="str">
        <f t="shared" si="36"/>
        <v/>
      </c>
      <c r="M148" s="15"/>
      <c r="N148" s="36" t="str">
        <f t="shared" si="37"/>
        <v/>
      </c>
      <c r="O148" s="15">
        <f t="shared" si="38"/>
        <v>51.4</v>
      </c>
      <c r="P148" s="15">
        <f t="shared" si="39"/>
        <v>51.4</v>
      </c>
      <c r="Q148" s="12"/>
      <c r="AB148" s="2">
        <f>TRUNC(SUM(AB145:AB147))</f>
        <v>343</v>
      </c>
    </row>
    <row r="149" spans="1:31" ht="23.25" customHeight="1">
      <c r="A149" s="13" t="s">
        <v>1338</v>
      </c>
      <c r="B149" s="13" t="s">
        <v>1013</v>
      </c>
      <c r="C149" s="1" t="s">
        <v>1339</v>
      </c>
      <c r="D149" s="12" t="s">
        <v>1340</v>
      </c>
      <c r="E149" s="12" t="s">
        <v>1341</v>
      </c>
      <c r="F149" s="19" t="s">
        <v>529</v>
      </c>
      <c r="G149" s="15">
        <v>1</v>
      </c>
      <c r="H149" s="15">
        <f>IF(TRUNC((AD149+AC149)/$AD$3,1)*$AD$3-AD149 &lt;0, AC149, TRUNC((AD149+AC149)/$AD$3,1)*$AD$3-AD149)</f>
        <v>6.8000000000000114</v>
      </c>
      <c r="I149" s="36">
        <f>H149</f>
        <v>6.8000000000000114</v>
      </c>
      <c r="J149" s="15">
        <v>1</v>
      </c>
      <c r="K149" s="15"/>
      <c r="L149" s="36" t="str">
        <f t="shared" si="36"/>
        <v/>
      </c>
      <c r="M149" s="15"/>
      <c r="N149" s="36" t="str">
        <f t="shared" si="37"/>
        <v/>
      </c>
      <c r="O149" s="15">
        <f t="shared" si="38"/>
        <v>6.8000000000000114</v>
      </c>
      <c r="P149" s="15">
        <f t="shared" si="39"/>
        <v>6.8000000000000114</v>
      </c>
      <c r="Q149" s="12"/>
      <c r="AC149" s="2">
        <f>TRUNC(TRUNC(SUM(AC145:AC148))*옵션!$B$33/100,1)</f>
        <v>6.8</v>
      </c>
      <c r="AD149" s="2">
        <f>TRUNC(SUM(I145:I148))+TRUNC(SUM(N145:N148))</f>
        <v>404</v>
      </c>
    </row>
    <row r="150" spans="1:31" ht="23.25" customHeight="1">
      <c r="A150" s="13" t="s">
        <v>757</v>
      </c>
      <c r="B150" s="13" t="s">
        <v>1013</v>
      </c>
      <c r="C150" s="1" t="s">
        <v>575</v>
      </c>
      <c r="D150" s="12" t="s">
        <v>568</v>
      </c>
      <c r="E150" s="12" t="s">
        <v>576</v>
      </c>
      <c r="F150" s="19" t="s">
        <v>570</v>
      </c>
      <c r="G150" s="15">
        <f>일위노임!G85</f>
        <v>8.9999999999999993E-3</v>
      </c>
      <c r="H150" s="15">
        <f>합산자재!H168</f>
        <v>0</v>
      </c>
      <c r="I150" s="36" t="str">
        <f>IF(G150*H150&lt;&gt;0, TRUNC(G150*H150, 1), "")</f>
        <v/>
      </c>
      <c r="J150" s="15">
        <v>8.9999999999999993E-3</v>
      </c>
      <c r="K150" s="15">
        <f>합산자재!I168</f>
        <v>402085</v>
      </c>
      <c r="L150" s="36">
        <f t="shared" si="36"/>
        <v>3618.7</v>
      </c>
      <c r="M150" s="15">
        <f>합산자재!J168</f>
        <v>0</v>
      </c>
      <c r="N150" s="36" t="str">
        <f t="shared" si="37"/>
        <v/>
      </c>
      <c r="O150" s="15">
        <f t="shared" si="38"/>
        <v>402085</v>
      </c>
      <c r="P150" s="15">
        <f t="shared" si="39"/>
        <v>3618.7</v>
      </c>
      <c r="Q150" s="12"/>
      <c r="AE150" s="2">
        <f>L150</f>
        <v>3618.7</v>
      </c>
    </row>
    <row r="151" spans="1:31" ht="23.25" customHeight="1">
      <c r="A151" s="13" t="s">
        <v>758</v>
      </c>
      <c r="B151" s="13" t="s">
        <v>1013</v>
      </c>
      <c r="C151" s="1" t="s">
        <v>577</v>
      </c>
      <c r="D151" s="12" t="s">
        <v>568</v>
      </c>
      <c r="E151" s="12" t="s">
        <v>578</v>
      </c>
      <c r="F151" s="19" t="s">
        <v>570</v>
      </c>
      <c r="G151" s="15">
        <f>일위노임!G86</f>
        <v>2.1000000000000001E-2</v>
      </c>
      <c r="H151" s="15">
        <f>합산자재!H169</f>
        <v>0</v>
      </c>
      <c r="I151" s="36" t="str">
        <f>IF(G151*H151&lt;&gt;0, TRUNC(G151*H151, 1), "")</f>
        <v/>
      </c>
      <c r="J151" s="15">
        <v>2.1000000000000001E-2</v>
      </c>
      <c r="K151" s="15">
        <f>합산자재!I169</f>
        <v>165545</v>
      </c>
      <c r="L151" s="36">
        <f t="shared" si="36"/>
        <v>3476.4</v>
      </c>
      <c r="M151" s="15">
        <f>합산자재!J169</f>
        <v>0</v>
      </c>
      <c r="N151" s="36" t="str">
        <f t="shared" si="37"/>
        <v/>
      </c>
      <c r="O151" s="15">
        <f t="shared" si="38"/>
        <v>165545</v>
      </c>
      <c r="P151" s="15">
        <f t="shared" si="39"/>
        <v>3476.4</v>
      </c>
      <c r="Q151" s="12"/>
      <c r="AE151" s="2">
        <f>L151</f>
        <v>3476.4</v>
      </c>
    </row>
    <row r="152" spans="1:31" ht="23.25" customHeight="1">
      <c r="A152" s="13" t="s">
        <v>1334</v>
      </c>
      <c r="B152" s="13" t="s">
        <v>1013</v>
      </c>
      <c r="C152" s="1" t="s">
        <v>1335</v>
      </c>
      <c r="D152" s="12" t="s">
        <v>1336</v>
      </c>
      <c r="E152" s="12" t="s">
        <v>1337</v>
      </c>
      <c r="F152" s="19" t="s">
        <v>529</v>
      </c>
      <c r="G152" s="15">
        <v>1</v>
      </c>
      <c r="H152" s="15">
        <f>IF(TRUNC((AD153+AC153)/$AE$3,1)*$AE$3-AD153 &lt;0, AC153, TRUNC((AD153+AC153)/$AE$3,1)*$AE$3-AD153)</f>
        <v>212.80000000000018</v>
      </c>
      <c r="I152" s="36">
        <f>H152</f>
        <v>212.80000000000018</v>
      </c>
      <c r="J152" s="15">
        <v>1</v>
      </c>
      <c r="K152" s="15"/>
      <c r="L152" s="36" t="str">
        <f t="shared" si="36"/>
        <v/>
      </c>
      <c r="M152" s="15"/>
      <c r="N152" s="36" t="str">
        <f t="shared" si="37"/>
        <v/>
      </c>
      <c r="O152" s="15">
        <f t="shared" si="38"/>
        <v>212.80000000000018</v>
      </c>
      <c r="P152" s="15">
        <f t="shared" si="39"/>
        <v>212.80000000000018</v>
      </c>
      <c r="Q152" s="12"/>
    </row>
    <row r="153" spans="1:31" ht="23.25" customHeight="1">
      <c r="B153" s="13" t="s">
        <v>1330</v>
      </c>
      <c r="D153" s="12" t="s">
        <v>1331</v>
      </c>
      <c r="E153" s="12"/>
      <c r="F153" s="19"/>
      <c r="G153" s="15"/>
      <c r="H153" s="15"/>
      <c r="I153" s="36">
        <f>TRUNC(SUM(I145:I152))</f>
        <v>624</v>
      </c>
      <c r="J153" s="15"/>
      <c r="K153" s="15"/>
      <c r="L153" s="36">
        <f>TRUNC(SUM(L145:L152))</f>
        <v>7095</v>
      </c>
      <c r="M153" s="15"/>
      <c r="N153" s="36">
        <f>TRUNC(SUM(N145:N152))</f>
        <v>0</v>
      </c>
      <c r="O153" s="15" t="str">
        <f t="shared" si="38"/>
        <v/>
      </c>
      <c r="P153" s="15">
        <f t="shared" si="39"/>
        <v>7719</v>
      </c>
      <c r="Q153" s="12"/>
      <c r="AC153" s="2">
        <f>TRUNC(AE153*옵션!$B$36/100,1)</f>
        <v>212.8</v>
      </c>
      <c r="AD153" s="2">
        <f>TRUNC(SUM(L145:L151))</f>
        <v>7095</v>
      </c>
      <c r="AE153" s="2">
        <f>TRUNC(SUM(AE145:AE152))</f>
        <v>7095</v>
      </c>
    </row>
    <row r="154" spans="1:31" ht="23.25" customHeight="1">
      <c r="D154" s="12"/>
      <c r="E154" s="12"/>
      <c r="F154" s="19"/>
      <c r="G154" s="15"/>
      <c r="H154" s="15"/>
      <c r="I154" s="36"/>
      <c r="J154" s="15"/>
      <c r="K154" s="15"/>
      <c r="L154" s="36"/>
      <c r="M154" s="15"/>
      <c r="N154" s="36"/>
      <c r="O154" s="15"/>
      <c r="P154" s="15"/>
      <c r="Q154" s="12"/>
    </row>
    <row r="155" spans="1:31" ht="23.25" customHeight="1">
      <c r="A155" s="13" t="s">
        <v>1407</v>
      </c>
      <c r="B155" s="13" t="s">
        <v>1353</v>
      </c>
      <c r="C155" s="1" t="s">
        <v>1408</v>
      </c>
      <c r="D155" s="183" t="s">
        <v>1406</v>
      </c>
      <c r="E155" s="185"/>
      <c r="F155" s="19"/>
      <c r="G155" s="15"/>
      <c r="H155" s="15"/>
      <c r="I155" s="36"/>
      <c r="J155" s="15"/>
      <c r="K155" s="15"/>
      <c r="L155" s="36"/>
      <c r="M155" s="15"/>
      <c r="N155" s="36"/>
      <c r="O155" s="15"/>
      <c r="P155" s="15"/>
      <c r="Q155" s="12"/>
    </row>
    <row r="156" spans="1:31" ht="23.25" customHeight="1">
      <c r="A156" s="13" t="s">
        <v>594</v>
      </c>
      <c r="B156" s="13" t="s">
        <v>1017</v>
      </c>
      <c r="C156" s="1" t="s">
        <v>146</v>
      </c>
      <c r="D156" s="12" t="s">
        <v>141</v>
      </c>
      <c r="E156" s="12" t="s">
        <v>147</v>
      </c>
      <c r="F156" s="19" t="s">
        <v>132</v>
      </c>
      <c r="G156" s="15">
        <v>1</v>
      </c>
      <c r="H156" s="15">
        <f>합산자재!H8</f>
        <v>523</v>
      </c>
      <c r="I156" s="36">
        <f>IF(G156*H156&lt;&gt;0, TRUNC(G156*H156, 1), "")</f>
        <v>523</v>
      </c>
      <c r="J156" s="15">
        <v>1</v>
      </c>
      <c r="K156" s="15">
        <f>합산자재!I8</f>
        <v>0</v>
      </c>
      <c r="L156" s="36" t="str">
        <f t="shared" ref="L156:L162" si="40">IF(G156*K156&lt;&gt;0, TRUNC(G156*K156, 1), "")</f>
        <v/>
      </c>
      <c r="M156" s="15">
        <f>합산자재!J8</f>
        <v>0</v>
      </c>
      <c r="N156" s="36" t="str">
        <f t="shared" ref="N156:N162" si="41">IF(G156*M156&lt;&gt;0, TRUNC(G156*M156, 1), "")</f>
        <v/>
      </c>
      <c r="O156" s="15">
        <f t="shared" ref="O156:O163" si="42">IF((H156+K156+M156)=0, "", (H156+K156+M156))</f>
        <v>523</v>
      </c>
      <c r="P156" s="15">
        <f t="shared" ref="P156:P163" si="43">IF(SUM(I156,L156,N156)&lt;&gt;0,SUM(I156,L156,N156),"")</f>
        <v>523</v>
      </c>
      <c r="Q156" s="12"/>
      <c r="R156" s="2" t="s">
        <v>1347</v>
      </c>
      <c r="AB156" s="2">
        <f>I156</f>
        <v>523</v>
      </c>
      <c r="AC156" s="2">
        <f>G156*H156</f>
        <v>523</v>
      </c>
    </row>
    <row r="157" spans="1:31" ht="23.25" customHeight="1">
      <c r="A157" s="13" t="s">
        <v>594</v>
      </c>
      <c r="B157" s="13" t="s">
        <v>1017</v>
      </c>
      <c r="C157" s="1" t="s">
        <v>146</v>
      </c>
      <c r="D157" s="12" t="s">
        <v>141</v>
      </c>
      <c r="E157" s="12" t="s">
        <v>147</v>
      </c>
      <c r="F157" s="19" t="s">
        <v>132</v>
      </c>
      <c r="G157" s="15">
        <v>0.03</v>
      </c>
      <c r="H157" s="15">
        <f>합산자재!H8</f>
        <v>523</v>
      </c>
      <c r="I157" s="36">
        <f>IF(G157*H157&lt;&gt;0, TRUNC(G157*H157, 1), "")</f>
        <v>15.6</v>
      </c>
      <c r="J157" s="15">
        <v>0.03</v>
      </c>
      <c r="K157" s="15">
        <f>합산자재!I8</f>
        <v>0</v>
      </c>
      <c r="L157" s="36" t="str">
        <f t="shared" si="40"/>
        <v/>
      </c>
      <c r="M157" s="15">
        <f>합산자재!J8</f>
        <v>0</v>
      </c>
      <c r="N157" s="36" t="str">
        <f t="shared" si="41"/>
        <v/>
      </c>
      <c r="O157" s="15">
        <f t="shared" si="42"/>
        <v>523</v>
      </c>
      <c r="P157" s="15">
        <f t="shared" si="43"/>
        <v>15.6</v>
      </c>
      <c r="Q157" s="12"/>
      <c r="R157" s="2" t="s">
        <v>1347</v>
      </c>
    </row>
    <row r="158" spans="1:31" ht="23.25" customHeight="1">
      <c r="A158" s="13" t="s">
        <v>1343</v>
      </c>
      <c r="B158" s="13" t="s">
        <v>1017</v>
      </c>
      <c r="C158" s="1" t="s">
        <v>1344</v>
      </c>
      <c r="D158" s="12" t="s">
        <v>1345</v>
      </c>
      <c r="E158" s="12" t="s">
        <v>1346</v>
      </c>
      <c r="F158" s="19" t="s">
        <v>529</v>
      </c>
      <c r="G158" s="15">
        <v>1</v>
      </c>
      <c r="H158" s="15">
        <f>TRUNC(AB158*옵션!$B$31/100,1)</f>
        <v>78.400000000000006</v>
      </c>
      <c r="I158" s="36">
        <f>IF(G158*H158&lt;&gt;0, TRUNC(G158*H158, 1), "")</f>
        <v>78.400000000000006</v>
      </c>
      <c r="J158" s="15">
        <v>1</v>
      </c>
      <c r="K158" s="15"/>
      <c r="L158" s="36" t="str">
        <f t="shared" si="40"/>
        <v/>
      </c>
      <c r="M158" s="15"/>
      <c r="N158" s="36" t="str">
        <f t="shared" si="41"/>
        <v/>
      </c>
      <c r="O158" s="15">
        <f t="shared" si="42"/>
        <v>78.400000000000006</v>
      </c>
      <c r="P158" s="15">
        <f t="shared" si="43"/>
        <v>78.400000000000006</v>
      </c>
      <c r="Q158" s="12"/>
      <c r="AB158" s="2">
        <f>TRUNC(SUM(AB155:AB157))</f>
        <v>523</v>
      </c>
    </row>
    <row r="159" spans="1:31" ht="23.25" customHeight="1">
      <c r="A159" s="13" t="s">
        <v>1338</v>
      </c>
      <c r="B159" s="13" t="s">
        <v>1017</v>
      </c>
      <c r="C159" s="1" t="s">
        <v>1339</v>
      </c>
      <c r="D159" s="12" t="s">
        <v>1340</v>
      </c>
      <c r="E159" s="12" t="s">
        <v>1341</v>
      </c>
      <c r="F159" s="19" t="s">
        <v>529</v>
      </c>
      <c r="G159" s="15">
        <v>1</v>
      </c>
      <c r="H159" s="15">
        <f>IF(TRUNC((AD159+AC159)/$AD$3,1)*$AD$3-AD159 &lt;0, AC159, TRUNC((AD159+AC159)/$AD$3,1)*$AD$3-AD159)</f>
        <v>10.399999999999977</v>
      </c>
      <c r="I159" s="36">
        <f>H159</f>
        <v>10.399999999999977</v>
      </c>
      <c r="J159" s="15">
        <v>1</v>
      </c>
      <c r="K159" s="15"/>
      <c r="L159" s="36" t="str">
        <f t="shared" si="40"/>
        <v/>
      </c>
      <c r="M159" s="15"/>
      <c r="N159" s="36" t="str">
        <f t="shared" si="41"/>
        <v/>
      </c>
      <c r="O159" s="15">
        <f t="shared" si="42"/>
        <v>10.399999999999977</v>
      </c>
      <c r="P159" s="15">
        <f t="shared" si="43"/>
        <v>10.399999999999977</v>
      </c>
      <c r="Q159" s="12"/>
      <c r="AC159" s="2">
        <f>TRUNC(TRUNC(SUM(AC155:AC158))*옵션!$B$33/100,1)</f>
        <v>10.4</v>
      </c>
      <c r="AD159" s="2">
        <f>TRUNC(SUM(I155:I158))+TRUNC(SUM(N155:N158))</f>
        <v>617</v>
      </c>
    </row>
    <row r="160" spans="1:31" ht="23.25" customHeight="1">
      <c r="A160" s="13" t="s">
        <v>757</v>
      </c>
      <c r="B160" s="13" t="s">
        <v>1017</v>
      </c>
      <c r="C160" s="1" t="s">
        <v>575</v>
      </c>
      <c r="D160" s="12" t="s">
        <v>568</v>
      </c>
      <c r="E160" s="12" t="s">
        <v>576</v>
      </c>
      <c r="F160" s="19" t="s">
        <v>570</v>
      </c>
      <c r="G160" s="15">
        <f>일위노임!G90</f>
        <v>1.0500000000000001E-2</v>
      </c>
      <c r="H160" s="15">
        <f>합산자재!H168</f>
        <v>0</v>
      </c>
      <c r="I160" s="36" t="str">
        <f>IF(G160*H160&lt;&gt;0, TRUNC(G160*H160, 1), "")</f>
        <v/>
      </c>
      <c r="J160" s="15">
        <v>1.0500000000000001E-2</v>
      </c>
      <c r="K160" s="15">
        <f>합산자재!I168</f>
        <v>402085</v>
      </c>
      <c r="L160" s="36">
        <f t="shared" si="40"/>
        <v>4221.8</v>
      </c>
      <c r="M160" s="15">
        <f>합산자재!J168</f>
        <v>0</v>
      </c>
      <c r="N160" s="36" t="str">
        <f t="shared" si="41"/>
        <v/>
      </c>
      <c r="O160" s="15">
        <f t="shared" si="42"/>
        <v>402085</v>
      </c>
      <c r="P160" s="15">
        <f t="shared" si="43"/>
        <v>4221.8</v>
      </c>
      <c r="Q160" s="12"/>
      <c r="AE160" s="2">
        <f>L160</f>
        <v>4221.8</v>
      </c>
    </row>
    <row r="161" spans="1:31" ht="23.25" customHeight="1">
      <c r="A161" s="13" t="s">
        <v>758</v>
      </c>
      <c r="B161" s="13" t="s">
        <v>1017</v>
      </c>
      <c r="C161" s="1" t="s">
        <v>577</v>
      </c>
      <c r="D161" s="12" t="s">
        <v>568</v>
      </c>
      <c r="E161" s="12" t="s">
        <v>578</v>
      </c>
      <c r="F161" s="19" t="s">
        <v>570</v>
      </c>
      <c r="G161" s="15">
        <f>일위노임!G91</f>
        <v>2.7E-2</v>
      </c>
      <c r="H161" s="15">
        <f>합산자재!H169</f>
        <v>0</v>
      </c>
      <c r="I161" s="36" t="str">
        <f>IF(G161*H161&lt;&gt;0, TRUNC(G161*H161, 1), "")</f>
        <v/>
      </c>
      <c r="J161" s="15">
        <v>2.7E-2</v>
      </c>
      <c r="K161" s="15">
        <f>합산자재!I169</f>
        <v>165545</v>
      </c>
      <c r="L161" s="36">
        <f t="shared" si="40"/>
        <v>4469.7</v>
      </c>
      <c r="M161" s="15">
        <f>합산자재!J169</f>
        <v>0</v>
      </c>
      <c r="N161" s="36" t="str">
        <f t="shared" si="41"/>
        <v/>
      </c>
      <c r="O161" s="15">
        <f t="shared" si="42"/>
        <v>165545</v>
      </c>
      <c r="P161" s="15">
        <f t="shared" si="43"/>
        <v>4469.7</v>
      </c>
      <c r="Q161" s="12"/>
      <c r="AE161" s="2">
        <f>L161</f>
        <v>4469.7</v>
      </c>
    </row>
    <row r="162" spans="1:31" ht="23.25" customHeight="1">
      <c r="A162" s="13" t="s">
        <v>1334</v>
      </c>
      <c r="B162" s="13" t="s">
        <v>1017</v>
      </c>
      <c r="C162" s="1" t="s">
        <v>1335</v>
      </c>
      <c r="D162" s="12" t="s">
        <v>1336</v>
      </c>
      <c r="E162" s="12" t="s">
        <v>1337</v>
      </c>
      <c r="F162" s="19" t="s">
        <v>529</v>
      </c>
      <c r="G162" s="15">
        <v>1</v>
      </c>
      <c r="H162" s="15">
        <f>IF(TRUNC((AD163+AC163)/$AE$3,1)*$AE$3-AD163 &lt;0, AC163, TRUNC((AD163+AC163)/$AE$3,1)*$AE$3-AD163)</f>
        <v>260.70000000000073</v>
      </c>
      <c r="I162" s="36">
        <f>H162</f>
        <v>260.70000000000073</v>
      </c>
      <c r="J162" s="15">
        <v>1</v>
      </c>
      <c r="K162" s="15"/>
      <c r="L162" s="36" t="str">
        <f t="shared" si="40"/>
        <v/>
      </c>
      <c r="M162" s="15"/>
      <c r="N162" s="36" t="str">
        <f t="shared" si="41"/>
        <v/>
      </c>
      <c r="O162" s="15">
        <f t="shared" si="42"/>
        <v>260.70000000000073</v>
      </c>
      <c r="P162" s="15">
        <f t="shared" si="43"/>
        <v>260.70000000000073</v>
      </c>
      <c r="Q162" s="12"/>
    </row>
    <row r="163" spans="1:31" ht="23.25" customHeight="1">
      <c r="B163" s="13" t="s">
        <v>1330</v>
      </c>
      <c r="D163" s="12" t="s">
        <v>1331</v>
      </c>
      <c r="E163" s="12"/>
      <c r="F163" s="19"/>
      <c r="G163" s="15"/>
      <c r="H163" s="15"/>
      <c r="I163" s="36">
        <f>TRUNC(SUM(I155:I162))</f>
        <v>888</v>
      </c>
      <c r="J163" s="15"/>
      <c r="K163" s="15"/>
      <c r="L163" s="36">
        <f>TRUNC(SUM(L155:L162))</f>
        <v>8691</v>
      </c>
      <c r="M163" s="15"/>
      <c r="N163" s="36">
        <f>TRUNC(SUM(N155:N162))</f>
        <v>0</v>
      </c>
      <c r="O163" s="15" t="str">
        <f t="shared" si="42"/>
        <v/>
      </c>
      <c r="P163" s="15">
        <f t="shared" si="43"/>
        <v>9579</v>
      </c>
      <c r="Q163" s="12"/>
      <c r="AC163" s="2">
        <f>TRUNC(AE163*옵션!$B$36/100,1)</f>
        <v>260.7</v>
      </c>
      <c r="AD163" s="2">
        <f>TRUNC(SUM(L155:L161))</f>
        <v>8691</v>
      </c>
      <c r="AE163" s="2">
        <f>TRUNC(SUM(AE155:AE162))</f>
        <v>8691</v>
      </c>
    </row>
    <row r="164" spans="1:31" ht="23.25" customHeight="1">
      <c r="D164" s="12"/>
      <c r="E164" s="12"/>
      <c r="F164" s="19"/>
      <c r="G164" s="15"/>
      <c r="H164" s="15"/>
      <c r="I164" s="36"/>
      <c r="J164" s="15"/>
      <c r="K164" s="15"/>
      <c r="L164" s="36"/>
      <c r="M164" s="15"/>
      <c r="N164" s="36"/>
      <c r="O164" s="15"/>
      <c r="P164" s="15"/>
      <c r="Q164" s="12"/>
    </row>
    <row r="165" spans="1:31" ht="23.25" customHeight="1">
      <c r="A165" s="13" t="s">
        <v>1410</v>
      </c>
      <c r="B165" s="13" t="s">
        <v>1353</v>
      </c>
      <c r="C165" s="1" t="s">
        <v>1411</v>
      </c>
      <c r="D165" s="183" t="s">
        <v>1409</v>
      </c>
      <c r="E165" s="185"/>
      <c r="F165" s="19"/>
      <c r="G165" s="15"/>
      <c r="H165" s="15"/>
      <c r="I165" s="36"/>
      <c r="J165" s="15"/>
      <c r="K165" s="15"/>
      <c r="L165" s="36"/>
      <c r="M165" s="15"/>
      <c r="N165" s="36"/>
      <c r="O165" s="15"/>
      <c r="P165" s="15"/>
      <c r="Q165" s="12"/>
    </row>
    <row r="166" spans="1:31" ht="23.25" customHeight="1">
      <c r="A166" s="13" t="s">
        <v>596</v>
      </c>
      <c r="B166" s="13" t="s">
        <v>1021</v>
      </c>
      <c r="C166" s="1" t="s">
        <v>140</v>
      </c>
      <c r="D166" s="12" t="s">
        <v>141</v>
      </c>
      <c r="E166" s="12" t="s">
        <v>142</v>
      </c>
      <c r="F166" s="19" t="s">
        <v>132</v>
      </c>
      <c r="G166" s="15">
        <v>1</v>
      </c>
      <c r="H166" s="15">
        <f>합산자재!H10</f>
        <v>343</v>
      </c>
      <c r="I166" s="36">
        <f>IF(G166*H166&lt;&gt;0, TRUNC(G166*H166, 1), "")</f>
        <v>343</v>
      </c>
      <c r="J166" s="15">
        <v>1</v>
      </c>
      <c r="K166" s="15">
        <f>합산자재!I10</f>
        <v>0</v>
      </c>
      <c r="L166" s="36" t="str">
        <f t="shared" ref="L166:L172" si="44">IF(G166*K166&lt;&gt;0, TRUNC(G166*K166, 1), "")</f>
        <v/>
      </c>
      <c r="M166" s="15">
        <f>합산자재!J10</f>
        <v>0</v>
      </c>
      <c r="N166" s="36" t="str">
        <f t="shared" ref="N166:N172" si="45">IF(G166*M166&lt;&gt;0, TRUNC(G166*M166, 1), "")</f>
        <v/>
      </c>
      <c r="O166" s="15">
        <f t="shared" ref="O166:O173" si="46">IF((H166+K166+M166)=0, "", (H166+K166+M166))</f>
        <v>343</v>
      </c>
      <c r="P166" s="15">
        <f t="shared" ref="P166:P173" si="47">IF(SUM(I166,L166,N166)&lt;&gt;0,SUM(I166,L166,N166),"")</f>
        <v>343</v>
      </c>
      <c r="Q166" s="12"/>
      <c r="R166" s="2" t="s">
        <v>1347</v>
      </c>
      <c r="AB166" s="2">
        <f>I166</f>
        <v>343</v>
      </c>
      <c r="AC166" s="2">
        <f>G166*H166</f>
        <v>343</v>
      </c>
    </row>
    <row r="167" spans="1:31" ht="23.25" customHeight="1">
      <c r="A167" s="13" t="s">
        <v>596</v>
      </c>
      <c r="B167" s="13" t="s">
        <v>1021</v>
      </c>
      <c r="C167" s="1" t="s">
        <v>140</v>
      </c>
      <c r="D167" s="12" t="s">
        <v>141</v>
      </c>
      <c r="E167" s="12" t="s">
        <v>142</v>
      </c>
      <c r="F167" s="19" t="s">
        <v>132</v>
      </c>
      <c r="G167" s="15">
        <v>0.03</v>
      </c>
      <c r="H167" s="15">
        <f>합산자재!H10</f>
        <v>343</v>
      </c>
      <c r="I167" s="36">
        <f>IF(G167*H167&lt;&gt;0, TRUNC(G167*H167, 1), "")</f>
        <v>10.199999999999999</v>
      </c>
      <c r="J167" s="15">
        <v>0.03</v>
      </c>
      <c r="K167" s="15">
        <f>합산자재!I10</f>
        <v>0</v>
      </c>
      <c r="L167" s="36" t="str">
        <f t="shared" si="44"/>
        <v/>
      </c>
      <c r="M167" s="15">
        <f>합산자재!J10</f>
        <v>0</v>
      </c>
      <c r="N167" s="36" t="str">
        <f t="shared" si="45"/>
        <v/>
      </c>
      <c r="O167" s="15">
        <f t="shared" si="46"/>
        <v>343</v>
      </c>
      <c r="P167" s="15">
        <f t="shared" si="47"/>
        <v>10.199999999999999</v>
      </c>
      <c r="Q167" s="12"/>
      <c r="R167" s="2" t="s">
        <v>1347</v>
      </c>
    </row>
    <row r="168" spans="1:31" ht="23.25" customHeight="1">
      <c r="A168" s="13" t="s">
        <v>1343</v>
      </c>
      <c r="B168" s="13" t="s">
        <v>1021</v>
      </c>
      <c r="C168" s="1" t="s">
        <v>1344</v>
      </c>
      <c r="D168" s="12" t="s">
        <v>1345</v>
      </c>
      <c r="E168" s="12" t="s">
        <v>1346</v>
      </c>
      <c r="F168" s="19" t="s">
        <v>529</v>
      </c>
      <c r="G168" s="15">
        <v>1</v>
      </c>
      <c r="H168" s="15">
        <f>TRUNC(AB168*옵션!$B$31/100,1)</f>
        <v>51.4</v>
      </c>
      <c r="I168" s="36">
        <f>IF(G168*H168&lt;&gt;0, TRUNC(G168*H168, 1), "")</f>
        <v>51.4</v>
      </c>
      <c r="J168" s="15">
        <v>1</v>
      </c>
      <c r="K168" s="15"/>
      <c r="L168" s="36" t="str">
        <f t="shared" si="44"/>
        <v/>
      </c>
      <c r="M168" s="15"/>
      <c r="N168" s="36" t="str">
        <f t="shared" si="45"/>
        <v/>
      </c>
      <c r="O168" s="15">
        <f t="shared" si="46"/>
        <v>51.4</v>
      </c>
      <c r="P168" s="15">
        <f t="shared" si="47"/>
        <v>51.4</v>
      </c>
      <c r="Q168" s="12"/>
      <c r="AB168" s="2">
        <f>TRUNC(SUM(AB165:AB167))</f>
        <v>343</v>
      </c>
    </row>
    <row r="169" spans="1:31" ht="23.25" customHeight="1">
      <c r="A169" s="13" t="s">
        <v>1338</v>
      </c>
      <c r="B169" s="13" t="s">
        <v>1021</v>
      </c>
      <c r="C169" s="1" t="s">
        <v>1339</v>
      </c>
      <c r="D169" s="12" t="s">
        <v>1340</v>
      </c>
      <c r="E169" s="12" t="s">
        <v>1341</v>
      </c>
      <c r="F169" s="19" t="s">
        <v>529</v>
      </c>
      <c r="G169" s="15">
        <v>1</v>
      </c>
      <c r="H169" s="15">
        <f>IF(TRUNC((AD169+AC169)/$AD$3,1)*$AD$3-AD169 &lt;0, AC169, TRUNC((AD169+AC169)/$AD$3,1)*$AD$3-AD169)</f>
        <v>6.8000000000000114</v>
      </c>
      <c r="I169" s="36">
        <f>H169</f>
        <v>6.8000000000000114</v>
      </c>
      <c r="J169" s="15">
        <v>1</v>
      </c>
      <c r="K169" s="15"/>
      <c r="L169" s="36" t="str">
        <f t="shared" si="44"/>
        <v/>
      </c>
      <c r="M169" s="15"/>
      <c r="N169" s="36" t="str">
        <f t="shared" si="45"/>
        <v/>
      </c>
      <c r="O169" s="15">
        <f t="shared" si="46"/>
        <v>6.8000000000000114</v>
      </c>
      <c r="P169" s="15">
        <f t="shared" si="47"/>
        <v>6.8000000000000114</v>
      </c>
      <c r="Q169" s="12"/>
      <c r="AC169" s="2">
        <f>TRUNC(TRUNC(SUM(AC165:AC168))*옵션!$B$33/100,1)</f>
        <v>6.8</v>
      </c>
      <c r="AD169" s="2">
        <f>TRUNC(SUM(I165:I168))+TRUNC(SUM(N165:N168))</f>
        <v>404</v>
      </c>
    </row>
    <row r="170" spans="1:31" ht="23.25" customHeight="1">
      <c r="A170" s="13" t="s">
        <v>757</v>
      </c>
      <c r="B170" s="13" t="s">
        <v>1021</v>
      </c>
      <c r="C170" s="1" t="s">
        <v>575</v>
      </c>
      <c r="D170" s="12" t="s">
        <v>568</v>
      </c>
      <c r="E170" s="12" t="s">
        <v>576</v>
      </c>
      <c r="F170" s="19" t="s">
        <v>570</v>
      </c>
      <c r="G170" s="15">
        <f>일위노임!G95</f>
        <v>6.0000000000000001E-3</v>
      </c>
      <c r="H170" s="15">
        <f>합산자재!H168</f>
        <v>0</v>
      </c>
      <c r="I170" s="36" t="str">
        <f>IF(G170*H170&lt;&gt;0, TRUNC(G170*H170, 1), "")</f>
        <v/>
      </c>
      <c r="J170" s="15">
        <v>6.0000000000000001E-3</v>
      </c>
      <c r="K170" s="15">
        <f>합산자재!I168</f>
        <v>402085</v>
      </c>
      <c r="L170" s="36">
        <f t="shared" si="44"/>
        <v>2412.5</v>
      </c>
      <c r="M170" s="15">
        <f>합산자재!J168</f>
        <v>0</v>
      </c>
      <c r="N170" s="36" t="str">
        <f t="shared" si="45"/>
        <v/>
      </c>
      <c r="O170" s="15">
        <f t="shared" si="46"/>
        <v>402085</v>
      </c>
      <c r="P170" s="15">
        <f t="shared" si="47"/>
        <v>2412.5</v>
      </c>
      <c r="Q170" s="12"/>
      <c r="AE170" s="2">
        <f>L170</f>
        <v>2412.5</v>
      </c>
    </row>
    <row r="171" spans="1:31" ht="23.25" customHeight="1">
      <c r="A171" s="13" t="s">
        <v>758</v>
      </c>
      <c r="B171" s="13" t="s">
        <v>1021</v>
      </c>
      <c r="C171" s="1" t="s">
        <v>577</v>
      </c>
      <c r="D171" s="12" t="s">
        <v>568</v>
      </c>
      <c r="E171" s="12" t="s">
        <v>578</v>
      </c>
      <c r="F171" s="19" t="s">
        <v>570</v>
      </c>
      <c r="G171" s="15">
        <f>일위노임!G96</f>
        <v>1.4E-2</v>
      </c>
      <c r="H171" s="15">
        <f>합산자재!H169</f>
        <v>0</v>
      </c>
      <c r="I171" s="36" t="str">
        <f>IF(G171*H171&lt;&gt;0, TRUNC(G171*H171, 1), "")</f>
        <v/>
      </c>
      <c r="J171" s="15">
        <v>1.4E-2</v>
      </c>
      <c r="K171" s="15">
        <f>합산자재!I169</f>
        <v>165545</v>
      </c>
      <c r="L171" s="36">
        <f t="shared" si="44"/>
        <v>2317.6</v>
      </c>
      <c r="M171" s="15">
        <f>합산자재!J169</f>
        <v>0</v>
      </c>
      <c r="N171" s="36" t="str">
        <f t="shared" si="45"/>
        <v/>
      </c>
      <c r="O171" s="15">
        <f t="shared" si="46"/>
        <v>165545</v>
      </c>
      <c r="P171" s="15">
        <f t="shared" si="47"/>
        <v>2317.6</v>
      </c>
      <c r="Q171" s="12"/>
      <c r="AE171" s="2">
        <f>L171</f>
        <v>2317.6</v>
      </c>
    </row>
    <row r="172" spans="1:31" ht="23.25" customHeight="1">
      <c r="A172" s="13" t="s">
        <v>1334</v>
      </c>
      <c r="B172" s="13" t="s">
        <v>1021</v>
      </c>
      <c r="C172" s="1" t="s">
        <v>1335</v>
      </c>
      <c r="D172" s="12" t="s">
        <v>1336</v>
      </c>
      <c r="E172" s="12" t="s">
        <v>1337</v>
      </c>
      <c r="F172" s="19" t="s">
        <v>529</v>
      </c>
      <c r="G172" s="15">
        <v>1</v>
      </c>
      <c r="H172" s="15">
        <f>IF(TRUNC((AD173+AC173)/$AE$3,1)*$AE$3-AD173 &lt;0, AC173, TRUNC((AD173+AC173)/$AE$3,1)*$AE$3-AD173)</f>
        <v>141.89999999999964</v>
      </c>
      <c r="I172" s="36">
        <f>H172</f>
        <v>141.89999999999964</v>
      </c>
      <c r="J172" s="15">
        <v>1</v>
      </c>
      <c r="K172" s="15"/>
      <c r="L172" s="36" t="str">
        <f t="shared" si="44"/>
        <v/>
      </c>
      <c r="M172" s="15"/>
      <c r="N172" s="36" t="str">
        <f t="shared" si="45"/>
        <v/>
      </c>
      <c r="O172" s="15">
        <f t="shared" si="46"/>
        <v>141.89999999999964</v>
      </c>
      <c r="P172" s="15">
        <f t="shared" si="47"/>
        <v>141.89999999999964</v>
      </c>
      <c r="Q172" s="12"/>
    </row>
    <row r="173" spans="1:31" ht="23.25" customHeight="1">
      <c r="B173" s="13" t="s">
        <v>1330</v>
      </c>
      <c r="D173" s="12" t="s">
        <v>1331</v>
      </c>
      <c r="E173" s="12"/>
      <c r="F173" s="19"/>
      <c r="G173" s="15"/>
      <c r="H173" s="15"/>
      <c r="I173" s="36">
        <f>TRUNC(SUM(I165:I172))</f>
        <v>553</v>
      </c>
      <c r="J173" s="15"/>
      <c r="K173" s="15"/>
      <c r="L173" s="36">
        <f>TRUNC(SUM(L165:L172))</f>
        <v>4730</v>
      </c>
      <c r="M173" s="15"/>
      <c r="N173" s="36">
        <f>TRUNC(SUM(N165:N172))</f>
        <v>0</v>
      </c>
      <c r="O173" s="15" t="str">
        <f t="shared" si="46"/>
        <v/>
      </c>
      <c r="P173" s="15">
        <f t="shared" si="47"/>
        <v>5283</v>
      </c>
      <c r="Q173" s="12"/>
      <c r="AC173" s="2">
        <f>TRUNC(AE173*옵션!$B$36/100,1)</f>
        <v>141.9</v>
      </c>
      <c r="AD173" s="2">
        <f>TRUNC(SUM(L165:L171))</f>
        <v>4730</v>
      </c>
      <c r="AE173" s="2">
        <f>TRUNC(SUM(AE165:AE172))</f>
        <v>4730</v>
      </c>
    </row>
    <row r="174" spans="1:31" ht="23.25" customHeight="1">
      <c r="D174" s="12"/>
      <c r="E174" s="12"/>
      <c r="F174" s="19"/>
      <c r="G174" s="15"/>
      <c r="H174" s="15"/>
      <c r="I174" s="36"/>
      <c r="J174" s="15"/>
      <c r="K174" s="15"/>
      <c r="L174" s="36"/>
      <c r="M174" s="15"/>
      <c r="N174" s="36"/>
      <c r="O174" s="15"/>
      <c r="P174" s="15"/>
      <c r="Q174" s="12"/>
    </row>
    <row r="175" spans="1:31" ht="23.25" customHeight="1">
      <c r="A175" s="13" t="s">
        <v>1413</v>
      </c>
      <c r="B175" s="13" t="s">
        <v>1353</v>
      </c>
      <c r="C175" s="1" t="s">
        <v>1414</v>
      </c>
      <c r="D175" s="183" t="s">
        <v>1412</v>
      </c>
      <c r="E175" s="185"/>
      <c r="F175" s="19"/>
      <c r="G175" s="15"/>
      <c r="H175" s="15"/>
      <c r="I175" s="36"/>
      <c r="J175" s="15"/>
      <c r="K175" s="15"/>
      <c r="L175" s="36"/>
      <c r="M175" s="15"/>
      <c r="N175" s="36"/>
      <c r="O175" s="15"/>
      <c r="P175" s="15"/>
      <c r="Q175" s="12"/>
    </row>
    <row r="176" spans="1:31" ht="23.25" customHeight="1">
      <c r="A176" s="13" t="s">
        <v>597</v>
      </c>
      <c r="B176" s="13" t="s">
        <v>1024</v>
      </c>
      <c r="C176" s="1" t="s">
        <v>150</v>
      </c>
      <c r="D176" s="12" t="s">
        <v>141</v>
      </c>
      <c r="E176" s="12" t="s">
        <v>151</v>
      </c>
      <c r="F176" s="19" t="s">
        <v>132</v>
      </c>
      <c r="G176" s="15">
        <v>1</v>
      </c>
      <c r="H176" s="15">
        <f>합산자재!H11</f>
        <v>680</v>
      </c>
      <c r="I176" s="36">
        <f>IF(G176*H176&lt;&gt;0, TRUNC(G176*H176, 1), "")</f>
        <v>680</v>
      </c>
      <c r="J176" s="15">
        <v>1</v>
      </c>
      <c r="K176" s="15">
        <f>합산자재!I11</f>
        <v>0</v>
      </c>
      <c r="L176" s="36" t="str">
        <f t="shared" ref="L176:L182" si="48">IF(G176*K176&lt;&gt;0, TRUNC(G176*K176, 1), "")</f>
        <v/>
      </c>
      <c r="M176" s="15">
        <f>합산자재!J11</f>
        <v>0</v>
      </c>
      <c r="N176" s="36" t="str">
        <f t="shared" ref="N176:N182" si="49">IF(G176*M176&lt;&gt;0, TRUNC(G176*M176, 1), "")</f>
        <v/>
      </c>
      <c r="O176" s="15">
        <f t="shared" ref="O176:O183" si="50">IF((H176+K176+M176)=0, "", (H176+K176+M176))</f>
        <v>680</v>
      </c>
      <c r="P176" s="15">
        <f t="shared" ref="P176:P183" si="51">IF(SUM(I176,L176,N176)&lt;&gt;0,SUM(I176,L176,N176),"")</f>
        <v>680</v>
      </c>
      <c r="Q176" s="12"/>
      <c r="R176" s="2" t="s">
        <v>1347</v>
      </c>
      <c r="AB176" s="2">
        <f>I176</f>
        <v>680</v>
      </c>
      <c r="AC176" s="2">
        <f>G176*H176</f>
        <v>680</v>
      </c>
    </row>
    <row r="177" spans="1:31" ht="23.25" customHeight="1">
      <c r="A177" s="13" t="s">
        <v>597</v>
      </c>
      <c r="B177" s="13" t="s">
        <v>1024</v>
      </c>
      <c r="C177" s="1" t="s">
        <v>150</v>
      </c>
      <c r="D177" s="12" t="s">
        <v>141</v>
      </c>
      <c r="E177" s="12" t="s">
        <v>151</v>
      </c>
      <c r="F177" s="19" t="s">
        <v>132</v>
      </c>
      <c r="G177" s="15">
        <v>0.03</v>
      </c>
      <c r="H177" s="15">
        <f>합산자재!H11</f>
        <v>680</v>
      </c>
      <c r="I177" s="36">
        <f>IF(G177*H177&lt;&gt;0, TRUNC(G177*H177, 1), "")</f>
        <v>20.399999999999999</v>
      </c>
      <c r="J177" s="15">
        <v>0.03</v>
      </c>
      <c r="K177" s="15">
        <f>합산자재!I11</f>
        <v>0</v>
      </c>
      <c r="L177" s="36" t="str">
        <f t="shared" si="48"/>
        <v/>
      </c>
      <c r="M177" s="15">
        <f>합산자재!J11</f>
        <v>0</v>
      </c>
      <c r="N177" s="36" t="str">
        <f t="shared" si="49"/>
        <v/>
      </c>
      <c r="O177" s="15">
        <f t="shared" si="50"/>
        <v>680</v>
      </c>
      <c r="P177" s="15">
        <f t="shared" si="51"/>
        <v>20.399999999999999</v>
      </c>
      <c r="Q177" s="12"/>
      <c r="R177" s="2" t="s">
        <v>1347</v>
      </c>
    </row>
    <row r="178" spans="1:31" ht="23.25" customHeight="1">
      <c r="A178" s="13" t="s">
        <v>1343</v>
      </c>
      <c r="B178" s="13" t="s">
        <v>1024</v>
      </c>
      <c r="C178" s="1" t="s">
        <v>1344</v>
      </c>
      <c r="D178" s="12" t="s">
        <v>1345</v>
      </c>
      <c r="E178" s="12" t="s">
        <v>1346</v>
      </c>
      <c r="F178" s="19" t="s">
        <v>529</v>
      </c>
      <c r="G178" s="15">
        <v>1</v>
      </c>
      <c r="H178" s="15">
        <f>TRUNC(AB178*옵션!$B$31/100,1)</f>
        <v>102</v>
      </c>
      <c r="I178" s="36">
        <f>IF(G178*H178&lt;&gt;0, TRUNC(G178*H178, 1), "")</f>
        <v>102</v>
      </c>
      <c r="J178" s="15">
        <v>1</v>
      </c>
      <c r="K178" s="15"/>
      <c r="L178" s="36" t="str">
        <f t="shared" si="48"/>
        <v/>
      </c>
      <c r="M178" s="15"/>
      <c r="N178" s="36" t="str">
        <f t="shared" si="49"/>
        <v/>
      </c>
      <c r="O178" s="15">
        <f t="shared" si="50"/>
        <v>102</v>
      </c>
      <c r="P178" s="15">
        <f t="shared" si="51"/>
        <v>102</v>
      </c>
      <c r="Q178" s="12"/>
      <c r="AB178" s="2">
        <f>TRUNC(SUM(AB175:AB177))</f>
        <v>680</v>
      </c>
    </row>
    <row r="179" spans="1:31" ht="23.25" customHeight="1">
      <c r="A179" s="13" t="s">
        <v>1338</v>
      </c>
      <c r="B179" s="13" t="s">
        <v>1024</v>
      </c>
      <c r="C179" s="1" t="s">
        <v>1339</v>
      </c>
      <c r="D179" s="12" t="s">
        <v>1340</v>
      </c>
      <c r="E179" s="12" t="s">
        <v>1341</v>
      </c>
      <c r="F179" s="19" t="s">
        <v>529</v>
      </c>
      <c r="G179" s="15">
        <v>1</v>
      </c>
      <c r="H179" s="15">
        <f>IF(TRUNC((AD179+AC179)/$AD$3,1)*$AD$3-AD179 &lt;0, AC179, TRUNC((AD179+AC179)/$AD$3,1)*$AD$3-AD179)</f>
        <v>13.600000000000023</v>
      </c>
      <c r="I179" s="36">
        <f>H179</f>
        <v>13.600000000000023</v>
      </c>
      <c r="J179" s="15">
        <v>1</v>
      </c>
      <c r="K179" s="15"/>
      <c r="L179" s="36" t="str">
        <f t="shared" si="48"/>
        <v/>
      </c>
      <c r="M179" s="15"/>
      <c r="N179" s="36" t="str">
        <f t="shared" si="49"/>
        <v/>
      </c>
      <c r="O179" s="15">
        <f t="shared" si="50"/>
        <v>13.600000000000023</v>
      </c>
      <c r="P179" s="15">
        <f t="shared" si="51"/>
        <v>13.600000000000023</v>
      </c>
      <c r="Q179" s="12"/>
      <c r="AC179" s="2">
        <f>TRUNC(TRUNC(SUM(AC175:AC178))*옵션!$B$33/100,1)</f>
        <v>13.6</v>
      </c>
      <c r="AD179" s="2">
        <f>TRUNC(SUM(I175:I178))+TRUNC(SUM(N175:N178))</f>
        <v>802</v>
      </c>
    </row>
    <row r="180" spans="1:31" ht="23.25" customHeight="1">
      <c r="A180" s="13" t="s">
        <v>757</v>
      </c>
      <c r="B180" s="13" t="s">
        <v>1024</v>
      </c>
      <c r="C180" s="1" t="s">
        <v>575</v>
      </c>
      <c r="D180" s="12" t="s">
        <v>568</v>
      </c>
      <c r="E180" s="12" t="s">
        <v>576</v>
      </c>
      <c r="F180" s="19" t="s">
        <v>570</v>
      </c>
      <c r="G180" s="15">
        <f>일위노임!G100</f>
        <v>7.0000000000000001E-3</v>
      </c>
      <c r="H180" s="15">
        <f>합산자재!H168</f>
        <v>0</v>
      </c>
      <c r="I180" s="36" t="str">
        <f>IF(G180*H180&lt;&gt;0, TRUNC(G180*H180, 1), "")</f>
        <v/>
      </c>
      <c r="J180" s="15">
        <v>7.0000000000000001E-3</v>
      </c>
      <c r="K180" s="15">
        <f>합산자재!I168</f>
        <v>402085</v>
      </c>
      <c r="L180" s="36">
        <f t="shared" si="48"/>
        <v>2814.5</v>
      </c>
      <c r="M180" s="15">
        <f>합산자재!J168</f>
        <v>0</v>
      </c>
      <c r="N180" s="36" t="str">
        <f t="shared" si="49"/>
        <v/>
      </c>
      <c r="O180" s="15">
        <f t="shared" si="50"/>
        <v>402085</v>
      </c>
      <c r="P180" s="15">
        <f t="shared" si="51"/>
        <v>2814.5</v>
      </c>
      <c r="Q180" s="12"/>
      <c r="AE180" s="2">
        <f>L180</f>
        <v>2814.5</v>
      </c>
    </row>
    <row r="181" spans="1:31" ht="23.25" customHeight="1">
      <c r="A181" s="13" t="s">
        <v>758</v>
      </c>
      <c r="B181" s="13" t="s">
        <v>1024</v>
      </c>
      <c r="C181" s="1" t="s">
        <v>577</v>
      </c>
      <c r="D181" s="12" t="s">
        <v>568</v>
      </c>
      <c r="E181" s="12" t="s">
        <v>578</v>
      </c>
      <c r="F181" s="19" t="s">
        <v>570</v>
      </c>
      <c r="G181" s="15">
        <f>일위노임!G101</f>
        <v>1.7999999999999999E-2</v>
      </c>
      <c r="H181" s="15">
        <f>합산자재!H169</f>
        <v>0</v>
      </c>
      <c r="I181" s="36" t="str">
        <f>IF(G181*H181&lt;&gt;0, TRUNC(G181*H181, 1), "")</f>
        <v/>
      </c>
      <c r="J181" s="15">
        <v>1.7999999999999999E-2</v>
      </c>
      <c r="K181" s="15">
        <f>합산자재!I169</f>
        <v>165545</v>
      </c>
      <c r="L181" s="36">
        <f t="shared" si="48"/>
        <v>2979.8</v>
      </c>
      <c r="M181" s="15">
        <f>합산자재!J169</f>
        <v>0</v>
      </c>
      <c r="N181" s="36" t="str">
        <f t="shared" si="49"/>
        <v/>
      </c>
      <c r="O181" s="15">
        <f t="shared" si="50"/>
        <v>165545</v>
      </c>
      <c r="P181" s="15">
        <f t="shared" si="51"/>
        <v>2979.8</v>
      </c>
      <c r="Q181" s="12"/>
      <c r="AE181" s="2">
        <f>L181</f>
        <v>2979.8</v>
      </c>
    </row>
    <row r="182" spans="1:31" ht="23.25" customHeight="1">
      <c r="A182" s="13" t="s">
        <v>1334</v>
      </c>
      <c r="B182" s="13" t="s">
        <v>1024</v>
      </c>
      <c r="C182" s="1" t="s">
        <v>1335</v>
      </c>
      <c r="D182" s="12" t="s">
        <v>1336</v>
      </c>
      <c r="E182" s="12" t="s">
        <v>1337</v>
      </c>
      <c r="F182" s="19" t="s">
        <v>529</v>
      </c>
      <c r="G182" s="15">
        <v>1</v>
      </c>
      <c r="H182" s="15">
        <f>IF(TRUNC((AD183+AC183)/$AE$3,1)*$AE$3-AD183 &lt;0, AC183, TRUNC((AD183+AC183)/$AE$3,1)*$AE$3-AD183)</f>
        <v>173.80000000000018</v>
      </c>
      <c r="I182" s="36">
        <f>H182</f>
        <v>173.80000000000018</v>
      </c>
      <c r="J182" s="15">
        <v>1</v>
      </c>
      <c r="K182" s="15"/>
      <c r="L182" s="36" t="str">
        <f t="shared" si="48"/>
        <v/>
      </c>
      <c r="M182" s="15"/>
      <c r="N182" s="36" t="str">
        <f t="shared" si="49"/>
        <v/>
      </c>
      <c r="O182" s="15">
        <f t="shared" si="50"/>
        <v>173.80000000000018</v>
      </c>
      <c r="P182" s="15">
        <f t="shared" si="51"/>
        <v>173.80000000000018</v>
      </c>
      <c r="Q182" s="12"/>
    </row>
    <row r="183" spans="1:31" ht="23.25" customHeight="1">
      <c r="B183" s="13" t="s">
        <v>1330</v>
      </c>
      <c r="D183" s="12" t="s">
        <v>1331</v>
      </c>
      <c r="E183" s="12"/>
      <c r="F183" s="19"/>
      <c r="G183" s="15"/>
      <c r="H183" s="15"/>
      <c r="I183" s="36">
        <f>TRUNC(SUM(I175:I182))</f>
        <v>989</v>
      </c>
      <c r="J183" s="15"/>
      <c r="K183" s="15"/>
      <c r="L183" s="36">
        <f>TRUNC(SUM(L175:L182))</f>
        <v>5794</v>
      </c>
      <c r="M183" s="15"/>
      <c r="N183" s="36">
        <f>TRUNC(SUM(N175:N182))</f>
        <v>0</v>
      </c>
      <c r="O183" s="15" t="str">
        <f t="shared" si="50"/>
        <v/>
      </c>
      <c r="P183" s="15">
        <f t="shared" si="51"/>
        <v>6783</v>
      </c>
      <c r="Q183" s="12"/>
      <c r="AC183" s="2">
        <f>TRUNC(AE183*옵션!$B$36/100,1)</f>
        <v>173.8</v>
      </c>
      <c r="AD183" s="2">
        <f>TRUNC(SUM(L175:L181))</f>
        <v>5794</v>
      </c>
      <c r="AE183" s="2">
        <f>TRUNC(SUM(AE175:AE182))</f>
        <v>5794</v>
      </c>
    </row>
    <row r="184" spans="1:31" ht="23.25" customHeight="1">
      <c r="D184" s="12"/>
      <c r="E184" s="12"/>
      <c r="F184" s="19"/>
      <c r="G184" s="15"/>
      <c r="H184" s="15"/>
      <c r="I184" s="36"/>
      <c r="J184" s="15"/>
      <c r="K184" s="15"/>
      <c r="L184" s="36"/>
      <c r="M184" s="15"/>
      <c r="N184" s="36"/>
      <c r="O184" s="15"/>
      <c r="P184" s="15"/>
      <c r="Q184" s="12"/>
    </row>
    <row r="185" spans="1:31" ht="23.25" customHeight="1">
      <c r="A185" s="13" t="s">
        <v>1416</v>
      </c>
      <c r="B185" s="13" t="s">
        <v>1353</v>
      </c>
      <c r="C185" s="1" t="s">
        <v>1417</v>
      </c>
      <c r="D185" s="183" t="s">
        <v>1415</v>
      </c>
      <c r="E185" s="185"/>
      <c r="F185" s="19"/>
      <c r="G185" s="15"/>
      <c r="H185" s="15"/>
      <c r="I185" s="36"/>
      <c r="J185" s="15"/>
      <c r="K185" s="15"/>
      <c r="L185" s="36"/>
      <c r="M185" s="15"/>
      <c r="N185" s="36"/>
      <c r="O185" s="15"/>
      <c r="P185" s="15"/>
      <c r="Q185" s="12"/>
    </row>
    <row r="186" spans="1:31" ht="23.25" customHeight="1">
      <c r="A186" s="13" t="s">
        <v>595</v>
      </c>
      <c r="B186" s="13" t="s">
        <v>1027</v>
      </c>
      <c r="C186" s="1" t="s">
        <v>148</v>
      </c>
      <c r="D186" s="12" t="s">
        <v>141</v>
      </c>
      <c r="E186" s="12" t="s">
        <v>149</v>
      </c>
      <c r="F186" s="19" t="s">
        <v>132</v>
      </c>
      <c r="G186" s="15">
        <v>1</v>
      </c>
      <c r="H186" s="15">
        <f>합산자재!H9</f>
        <v>2796</v>
      </c>
      <c r="I186" s="36">
        <f>IF(G186*H186&lt;&gt;0, TRUNC(G186*H186, 1), "")</f>
        <v>2796</v>
      </c>
      <c r="J186" s="15">
        <v>1</v>
      </c>
      <c r="K186" s="15">
        <f>합산자재!I9</f>
        <v>0</v>
      </c>
      <c r="L186" s="36" t="str">
        <f t="shared" ref="L186:L192" si="52">IF(G186*K186&lt;&gt;0, TRUNC(G186*K186, 1), "")</f>
        <v/>
      </c>
      <c r="M186" s="15">
        <f>합산자재!J9</f>
        <v>0</v>
      </c>
      <c r="N186" s="36" t="str">
        <f t="shared" ref="N186:N192" si="53">IF(G186*M186&lt;&gt;0, TRUNC(G186*M186, 1), "")</f>
        <v/>
      </c>
      <c r="O186" s="15">
        <f t="shared" ref="O186:O193" si="54">IF((H186+K186+M186)=0, "", (H186+K186+M186))</f>
        <v>2796</v>
      </c>
      <c r="P186" s="15">
        <f t="shared" ref="P186:P193" si="55">IF(SUM(I186,L186,N186)&lt;&gt;0,SUM(I186,L186,N186),"")</f>
        <v>2796</v>
      </c>
      <c r="Q186" s="12"/>
      <c r="R186" s="2" t="s">
        <v>1347</v>
      </c>
      <c r="AB186" s="2">
        <f>I186</f>
        <v>2796</v>
      </c>
      <c r="AC186" s="2">
        <f>G186*H186</f>
        <v>2796</v>
      </c>
    </row>
    <row r="187" spans="1:31" ht="23.25" customHeight="1">
      <c r="A187" s="13" t="s">
        <v>595</v>
      </c>
      <c r="B187" s="13" t="s">
        <v>1027</v>
      </c>
      <c r="C187" s="1" t="s">
        <v>148</v>
      </c>
      <c r="D187" s="12" t="s">
        <v>141</v>
      </c>
      <c r="E187" s="12" t="s">
        <v>149</v>
      </c>
      <c r="F187" s="19" t="s">
        <v>132</v>
      </c>
      <c r="G187" s="15">
        <v>0.03</v>
      </c>
      <c r="H187" s="15">
        <f>합산자재!H9</f>
        <v>2796</v>
      </c>
      <c r="I187" s="36">
        <f>IF(G187*H187&lt;&gt;0, TRUNC(G187*H187, 1), "")</f>
        <v>83.8</v>
      </c>
      <c r="J187" s="15">
        <v>0.03</v>
      </c>
      <c r="K187" s="15">
        <f>합산자재!I9</f>
        <v>0</v>
      </c>
      <c r="L187" s="36" t="str">
        <f t="shared" si="52"/>
        <v/>
      </c>
      <c r="M187" s="15">
        <f>합산자재!J9</f>
        <v>0</v>
      </c>
      <c r="N187" s="36" t="str">
        <f t="shared" si="53"/>
        <v/>
      </c>
      <c r="O187" s="15">
        <f t="shared" si="54"/>
        <v>2796</v>
      </c>
      <c r="P187" s="15">
        <f t="shared" si="55"/>
        <v>83.8</v>
      </c>
      <c r="Q187" s="12"/>
      <c r="R187" s="2" t="s">
        <v>1347</v>
      </c>
    </row>
    <row r="188" spans="1:31" ht="23.25" customHeight="1">
      <c r="A188" s="13" t="s">
        <v>1343</v>
      </c>
      <c r="B188" s="13" t="s">
        <v>1027</v>
      </c>
      <c r="C188" s="1" t="s">
        <v>1344</v>
      </c>
      <c r="D188" s="12" t="s">
        <v>1345</v>
      </c>
      <c r="E188" s="12" t="s">
        <v>1346</v>
      </c>
      <c r="F188" s="19" t="s">
        <v>529</v>
      </c>
      <c r="G188" s="15">
        <v>1</v>
      </c>
      <c r="H188" s="15">
        <f>TRUNC(AB188*옵션!$B$31/100,1)</f>
        <v>419.4</v>
      </c>
      <c r="I188" s="36">
        <f>IF(G188*H188&lt;&gt;0, TRUNC(G188*H188, 1), "")</f>
        <v>419.4</v>
      </c>
      <c r="J188" s="15">
        <v>1</v>
      </c>
      <c r="K188" s="15"/>
      <c r="L188" s="36" t="str">
        <f t="shared" si="52"/>
        <v/>
      </c>
      <c r="M188" s="15"/>
      <c r="N188" s="36" t="str">
        <f t="shared" si="53"/>
        <v/>
      </c>
      <c r="O188" s="15">
        <f t="shared" si="54"/>
        <v>419.4</v>
      </c>
      <c r="P188" s="15">
        <f t="shared" si="55"/>
        <v>419.4</v>
      </c>
      <c r="Q188" s="12"/>
      <c r="AB188" s="2">
        <f>TRUNC(SUM(AB185:AB187))</f>
        <v>2796</v>
      </c>
    </row>
    <row r="189" spans="1:31" ht="23.25" customHeight="1">
      <c r="A189" s="13" t="s">
        <v>1338</v>
      </c>
      <c r="B189" s="13" t="s">
        <v>1027</v>
      </c>
      <c r="C189" s="1" t="s">
        <v>1339</v>
      </c>
      <c r="D189" s="12" t="s">
        <v>1340</v>
      </c>
      <c r="E189" s="12" t="s">
        <v>1341</v>
      </c>
      <c r="F189" s="19" t="s">
        <v>529</v>
      </c>
      <c r="G189" s="15">
        <v>1</v>
      </c>
      <c r="H189" s="15">
        <f>IF(TRUNC((AD189+AC189)/$AD$3,1)*$AD$3-AD189 &lt;0, AC189, TRUNC((AD189+AC189)/$AD$3,1)*$AD$3-AD189)</f>
        <v>55.900000000000091</v>
      </c>
      <c r="I189" s="36">
        <f>H189</f>
        <v>55.900000000000091</v>
      </c>
      <c r="J189" s="15">
        <v>1</v>
      </c>
      <c r="K189" s="15"/>
      <c r="L189" s="36" t="str">
        <f t="shared" si="52"/>
        <v/>
      </c>
      <c r="M189" s="15"/>
      <c r="N189" s="36" t="str">
        <f t="shared" si="53"/>
        <v/>
      </c>
      <c r="O189" s="15">
        <f t="shared" si="54"/>
        <v>55.900000000000091</v>
      </c>
      <c r="P189" s="15">
        <f t="shared" si="55"/>
        <v>55.900000000000091</v>
      </c>
      <c r="Q189" s="12"/>
      <c r="AC189" s="2">
        <f>TRUNC(TRUNC(SUM(AC185:AC188))*옵션!$B$33/100,1)</f>
        <v>55.9</v>
      </c>
      <c r="AD189" s="2">
        <f>TRUNC(SUM(I185:I188))+TRUNC(SUM(N185:N188))</f>
        <v>3299</v>
      </c>
    </row>
    <row r="190" spans="1:31" ht="23.25" customHeight="1">
      <c r="A190" s="13" t="s">
        <v>757</v>
      </c>
      <c r="B190" s="13" t="s">
        <v>1027</v>
      </c>
      <c r="C190" s="1" t="s">
        <v>575</v>
      </c>
      <c r="D190" s="12" t="s">
        <v>568</v>
      </c>
      <c r="E190" s="12" t="s">
        <v>576</v>
      </c>
      <c r="F190" s="19" t="s">
        <v>570</v>
      </c>
      <c r="G190" s="15">
        <f>일위노임!G105</f>
        <v>2.1600000000000001E-2</v>
      </c>
      <c r="H190" s="15">
        <f>합산자재!H168</f>
        <v>0</v>
      </c>
      <c r="I190" s="36" t="str">
        <f>IF(G190*H190&lt;&gt;0, TRUNC(G190*H190, 1), "")</f>
        <v/>
      </c>
      <c r="J190" s="15">
        <v>2.1600000000000001E-2</v>
      </c>
      <c r="K190" s="15">
        <f>합산자재!I168</f>
        <v>402085</v>
      </c>
      <c r="L190" s="36">
        <f t="shared" si="52"/>
        <v>8685</v>
      </c>
      <c r="M190" s="15">
        <f>합산자재!J168</f>
        <v>0</v>
      </c>
      <c r="N190" s="36" t="str">
        <f t="shared" si="53"/>
        <v/>
      </c>
      <c r="O190" s="15">
        <f t="shared" si="54"/>
        <v>402085</v>
      </c>
      <c r="P190" s="15">
        <f t="shared" si="55"/>
        <v>8685</v>
      </c>
      <c r="Q190" s="12"/>
      <c r="AE190" s="2">
        <f>L190</f>
        <v>8685</v>
      </c>
    </row>
    <row r="191" spans="1:31" ht="23.25" customHeight="1">
      <c r="A191" s="13" t="s">
        <v>758</v>
      </c>
      <c r="B191" s="13" t="s">
        <v>1027</v>
      </c>
      <c r="C191" s="1" t="s">
        <v>577</v>
      </c>
      <c r="D191" s="12" t="s">
        <v>568</v>
      </c>
      <c r="E191" s="12" t="s">
        <v>578</v>
      </c>
      <c r="F191" s="19" t="s">
        <v>570</v>
      </c>
      <c r="G191" s="15">
        <f>일위노임!G106</f>
        <v>6.4799999999999996E-2</v>
      </c>
      <c r="H191" s="15">
        <f>합산자재!H169</f>
        <v>0</v>
      </c>
      <c r="I191" s="36" t="str">
        <f>IF(G191*H191&lt;&gt;0, TRUNC(G191*H191, 1), "")</f>
        <v/>
      </c>
      <c r="J191" s="15">
        <v>6.4799999999999996E-2</v>
      </c>
      <c r="K191" s="15">
        <f>합산자재!I169</f>
        <v>165545</v>
      </c>
      <c r="L191" s="36">
        <f t="shared" si="52"/>
        <v>10727.3</v>
      </c>
      <c r="M191" s="15">
        <f>합산자재!J169</f>
        <v>0</v>
      </c>
      <c r="N191" s="36" t="str">
        <f t="shared" si="53"/>
        <v/>
      </c>
      <c r="O191" s="15">
        <f t="shared" si="54"/>
        <v>165545</v>
      </c>
      <c r="P191" s="15">
        <f t="shared" si="55"/>
        <v>10727.3</v>
      </c>
      <c r="Q191" s="12"/>
      <c r="AE191" s="2">
        <f>L191</f>
        <v>10727.3</v>
      </c>
    </row>
    <row r="192" spans="1:31" ht="23.25" customHeight="1">
      <c r="A192" s="13" t="s">
        <v>1334</v>
      </c>
      <c r="B192" s="13" t="s">
        <v>1027</v>
      </c>
      <c r="C192" s="1" t="s">
        <v>1335</v>
      </c>
      <c r="D192" s="12" t="s">
        <v>1336</v>
      </c>
      <c r="E192" s="12" t="s">
        <v>1337</v>
      </c>
      <c r="F192" s="19" t="s">
        <v>529</v>
      </c>
      <c r="G192" s="15">
        <v>1</v>
      </c>
      <c r="H192" s="15">
        <f>IF(TRUNC((AD193+AC193)/$AE$3,1)*$AE$3-AD193 &lt;0, AC193, TRUNC((AD193+AC193)/$AE$3,1)*$AE$3-AD193)</f>
        <v>582.29999999999927</v>
      </c>
      <c r="I192" s="36">
        <f>H192</f>
        <v>582.29999999999927</v>
      </c>
      <c r="J192" s="15">
        <v>1</v>
      </c>
      <c r="K192" s="15"/>
      <c r="L192" s="36" t="str">
        <f t="shared" si="52"/>
        <v/>
      </c>
      <c r="M192" s="15"/>
      <c r="N192" s="36" t="str">
        <f t="shared" si="53"/>
        <v/>
      </c>
      <c r="O192" s="15">
        <f t="shared" si="54"/>
        <v>582.29999999999927</v>
      </c>
      <c r="P192" s="15">
        <f t="shared" si="55"/>
        <v>582.29999999999927</v>
      </c>
      <c r="Q192" s="12"/>
    </row>
    <row r="193" spans="1:31" ht="23.25" customHeight="1">
      <c r="B193" s="13" t="s">
        <v>1330</v>
      </c>
      <c r="D193" s="12" t="s">
        <v>1331</v>
      </c>
      <c r="E193" s="12"/>
      <c r="F193" s="19"/>
      <c r="G193" s="15"/>
      <c r="H193" s="15"/>
      <c r="I193" s="36">
        <f>TRUNC(SUM(I185:I192))</f>
        <v>3937</v>
      </c>
      <c r="J193" s="15"/>
      <c r="K193" s="15"/>
      <c r="L193" s="36">
        <f>TRUNC(SUM(L185:L192))</f>
        <v>19412</v>
      </c>
      <c r="M193" s="15"/>
      <c r="N193" s="36">
        <f>TRUNC(SUM(N185:N192))</f>
        <v>0</v>
      </c>
      <c r="O193" s="15" t="str">
        <f t="shared" si="54"/>
        <v/>
      </c>
      <c r="P193" s="15">
        <f t="shared" si="55"/>
        <v>23349</v>
      </c>
      <c r="Q193" s="12"/>
      <c r="AC193" s="2">
        <f>TRUNC(AE193*옵션!$B$36/100,1)</f>
        <v>582.29999999999995</v>
      </c>
      <c r="AD193" s="2">
        <f>TRUNC(SUM(L185:L191))</f>
        <v>19412</v>
      </c>
      <c r="AE193" s="2">
        <f>TRUNC(SUM(AE185:AE192))</f>
        <v>19412</v>
      </c>
    </row>
    <row r="194" spans="1:31" ht="23.25" customHeight="1">
      <c r="D194" s="12"/>
      <c r="E194" s="12"/>
      <c r="F194" s="19"/>
      <c r="G194" s="15"/>
      <c r="H194" s="15"/>
      <c r="I194" s="36"/>
      <c r="J194" s="15"/>
      <c r="K194" s="15"/>
      <c r="L194" s="36"/>
      <c r="M194" s="15"/>
      <c r="N194" s="36"/>
      <c r="O194" s="15"/>
      <c r="P194" s="15"/>
      <c r="Q194" s="12"/>
    </row>
    <row r="195" spans="1:31" ht="23.25" customHeight="1">
      <c r="A195" s="13" t="s">
        <v>1419</v>
      </c>
      <c r="B195" s="13" t="s">
        <v>1353</v>
      </c>
      <c r="C195" s="1" t="s">
        <v>1420</v>
      </c>
      <c r="D195" s="183" t="s">
        <v>1418</v>
      </c>
      <c r="E195" s="185"/>
      <c r="F195" s="19"/>
      <c r="G195" s="15"/>
      <c r="H195" s="15"/>
      <c r="I195" s="36"/>
      <c r="J195" s="15"/>
      <c r="K195" s="15"/>
      <c r="L195" s="36"/>
      <c r="M195" s="15"/>
      <c r="N195" s="36"/>
      <c r="O195" s="15"/>
      <c r="P195" s="15"/>
      <c r="Q195" s="12"/>
    </row>
    <row r="196" spans="1:31" ht="23.25" customHeight="1">
      <c r="A196" s="13" t="s">
        <v>599</v>
      </c>
      <c r="B196" s="13" t="s">
        <v>1031</v>
      </c>
      <c r="C196" s="1" t="s">
        <v>157</v>
      </c>
      <c r="D196" s="12" t="s">
        <v>153</v>
      </c>
      <c r="E196" s="12" t="s">
        <v>158</v>
      </c>
      <c r="F196" s="19" t="s">
        <v>132</v>
      </c>
      <c r="G196" s="15">
        <v>1</v>
      </c>
      <c r="H196" s="15">
        <f>합산자재!H13</f>
        <v>544</v>
      </c>
      <c r="I196" s="36">
        <f>IF(G196*H196&lt;&gt;0, TRUNC(G196*H196, 1), "")</f>
        <v>544</v>
      </c>
      <c r="J196" s="15">
        <v>1</v>
      </c>
      <c r="K196" s="15">
        <f>합산자재!I13</f>
        <v>0</v>
      </c>
      <c r="L196" s="36" t="str">
        <f>IF(G196*K196&lt;&gt;0, TRUNC(G196*K196, 1), "")</f>
        <v/>
      </c>
      <c r="M196" s="15">
        <f>합산자재!J13</f>
        <v>0</v>
      </c>
      <c r="N196" s="36" t="str">
        <f>IF(G196*M196&lt;&gt;0, TRUNC(G196*M196, 1), "")</f>
        <v/>
      </c>
      <c r="O196" s="15">
        <f t="shared" ref="O196:O201" si="56">IF((H196+K196+M196)=0, "", (H196+K196+M196))</f>
        <v>544</v>
      </c>
      <c r="P196" s="15">
        <f t="shared" ref="P196:P201" si="57">IF(SUM(I196,L196,N196)&lt;&gt;0,SUM(I196,L196,N196),"")</f>
        <v>544</v>
      </c>
      <c r="Q196" s="12"/>
      <c r="R196" s="2" t="s">
        <v>1348</v>
      </c>
      <c r="AC196" s="2">
        <f>G196*H196</f>
        <v>544</v>
      </c>
    </row>
    <row r="197" spans="1:31" ht="23.25" customHeight="1">
      <c r="A197" s="13" t="s">
        <v>599</v>
      </c>
      <c r="B197" s="13" t="s">
        <v>1031</v>
      </c>
      <c r="C197" s="1" t="s">
        <v>157</v>
      </c>
      <c r="D197" s="12" t="s">
        <v>153</v>
      </c>
      <c r="E197" s="12" t="s">
        <v>158</v>
      </c>
      <c r="F197" s="19" t="s">
        <v>132</v>
      </c>
      <c r="G197" s="15">
        <v>0.1</v>
      </c>
      <c r="H197" s="15">
        <f>합산자재!H13</f>
        <v>544</v>
      </c>
      <c r="I197" s="36">
        <f>IF(G197*H197&lt;&gt;0, TRUNC(G197*H197, 1), "")</f>
        <v>54.4</v>
      </c>
      <c r="J197" s="15">
        <v>0.1</v>
      </c>
      <c r="K197" s="15">
        <f>합산자재!I13</f>
        <v>0</v>
      </c>
      <c r="L197" s="36" t="str">
        <f>IF(G197*K197&lt;&gt;0, TRUNC(G197*K197, 1), "")</f>
        <v/>
      </c>
      <c r="M197" s="15">
        <f>합산자재!J13</f>
        <v>0</v>
      </c>
      <c r="N197" s="36" t="str">
        <f>IF(G197*M197&lt;&gt;0, TRUNC(G197*M197, 1), "")</f>
        <v/>
      </c>
      <c r="O197" s="15">
        <f t="shared" si="56"/>
        <v>544</v>
      </c>
      <c r="P197" s="15">
        <f t="shared" si="57"/>
        <v>54.4</v>
      </c>
      <c r="Q197" s="12"/>
      <c r="R197" s="2" t="s">
        <v>1348</v>
      </c>
    </row>
    <row r="198" spans="1:31" ht="23.25" customHeight="1">
      <c r="A198" s="13" t="s">
        <v>1338</v>
      </c>
      <c r="B198" s="13" t="s">
        <v>1031</v>
      </c>
      <c r="C198" s="1" t="s">
        <v>1339</v>
      </c>
      <c r="D198" s="12" t="s">
        <v>1340</v>
      </c>
      <c r="E198" s="12" t="s">
        <v>1341</v>
      </c>
      <c r="F198" s="19" t="s">
        <v>529</v>
      </c>
      <c r="G198" s="15">
        <v>1</v>
      </c>
      <c r="H198" s="15">
        <f>IF(TRUNC((AD198+AC198)/$AD$3,1)*$AD$3-AD198 &lt;0, AC198, TRUNC((AD198+AC198)/$AD$3,1)*$AD$3-AD198)</f>
        <v>10.799999999999955</v>
      </c>
      <c r="I198" s="36">
        <f>H198</f>
        <v>10.799999999999955</v>
      </c>
      <c r="J198" s="15">
        <v>1</v>
      </c>
      <c r="K198" s="15"/>
      <c r="L198" s="36" t="str">
        <f>IF(G198*K198&lt;&gt;0, TRUNC(G198*K198, 1), "")</f>
        <v/>
      </c>
      <c r="M198" s="15"/>
      <c r="N198" s="36" t="str">
        <f>IF(G198*M198&lt;&gt;0, TRUNC(G198*M198, 1), "")</f>
        <v/>
      </c>
      <c r="O198" s="15">
        <f t="shared" si="56"/>
        <v>10.799999999999955</v>
      </c>
      <c r="P198" s="15">
        <f t="shared" si="57"/>
        <v>10.799999999999955</v>
      </c>
      <c r="Q198" s="12"/>
      <c r="AC198" s="2">
        <f>TRUNC(TRUNC(SUM(AC195:AC197))*옵션!$B$33/100,1)</f>
        <v>10.8</v>
      </c>
      <c r="AD198" s="2">
        <f>TRUNC(SUM(I195:I197))+TRUNC(SUM(N195:N197))</f>
        <v>598</v>
      </c>
    </row>
    <row r="199" spans="1:31" ht="23.25" customHeight="1">
      <c r="A199" s="13" t="s">
        <v>754</v>
      </c>
      <c r="B199" s="13" t="s">
        <v>1031</v>
      </c>
      <c r="C199" s="1" t="s">
        <v>567</v>
      </c>
      <c r="D199" s="12" t="s">
        <v>568</v>
      </c>
      <c r="E199" s="12" t="s">
        <v>569</v>
      </c>
      <c r="F199" s="19" t="s">
        <v>570</v>
      </c>
      <c r="G199" s="15">
        <f>일위노임!G109</f>
        <v>5.28E-2</v>
      </c>
      <c r="H199" s="15">
        <f>합산자재!H165</f>
        <v>0</v>
      </c>
      <c r="I199" s="36" t="str">
        <f>IF(G199*H199&lt;&gt;0, TRUNC(G199*H199, 1), "")</f>
        <v/>
      </c>
      <c r="J199" s="15">
        <v>5.28E-2</v>
      </c>
      <c r="K199" s="15">
        <f>합산자재!I165</f>
        <v>270251</v>
      </c>
      <c r="L199" s="36">
        <f>IF(G199*K199&lt;&gt;0, TRUNC(G199*K199, 1), "")</f>
        <v>14269.2</v>
      </c>
      <c r="M199" s="15">
        <f>합산자재!J165</f>
        <v>0</v>
      </c>
      <c r="N199" s="36" t="str">
        <f>IF(G199*M199&lt;&gt;0, TRUNC(G199*M199, 1), "")</f>
        <v/>
      </c>
      <c r="O199" s="15">
        <f t="shared" si="56"/>
        <v>270251</v>
      </c>
      <c r="P199" s="15">
        <f t="shared" si="57"/>
        <v>14269.2</v>
      </c>
      <c r="Q199" s="12"/>
      <c r="AE199" s="2">
        <f>L199</f>
        <v>14269.2</v>
      </c>
    </row>
    <row r="200" spans="1:31" ht="23.25" customHeight="1">
      <c r="A200" s="13" t="s">
        <v>1334</v>
      </c>
      <c r="B200" s="13" t="s">
        <v>1031</v>
      </c>
      <c r="C200" s="1" t="s">
        <v>1335</v>
      </c>
      <c r="D200" s="12" t="s">
        <v>1336</v>
      </c>
      <c r="E200" s="12" t="s">
        <v>1337</v>
      </c>
      <c r="F200" s="19" t="s">
        <v>529</v>
      </c>
      <c r="G200" s="15">
        <v>1</v>
      </c>
      <c r="H200" s="15">
        <f>IF(TRUNC((AD201+AC201)/$AE$3,1)*$AE$3-AD201 &lt;0, AC201, TRUNC((AD201+AC201)/$AE$3,1)*$AE$3-AD201)</f>
        <v>428</v>
      </c>
      <c r="I200" s="36">
        <f>H200</f>
        <v>428</v>
      </c>
      <c r="J200" s="15">
        <v>1</v>
      </c>
      <c r="K200" s="15"/>
      <c r="L200" s="36" t="str">
        <f>IF(G200*K200&lt;&gt;0, TRUNC(G200*K200, 1), "")</f>
        <v/>
      </c>
      <c r="M200" s="15"/>
      <c r="N200" s="36" t="str">
        <f>IF(G200*M200&lt;&gt;0, TRUNC(G200*M200, 1), "")</f>
        <v/>
      </c>
      <c r="O200" s="15">
        <f t="shared" si="56"/>
        <v>428</v>
      </c>
      <c r="P200" s="15">
        <f t="shared" si="57"/>
        <v>428</v>
      </c>
      <c r="Q200" s="12"/>
    </row>
    <row r="201" spans="1:31" ht="23.25" customHeight="1">
      <c r="B201" s="13" t="s">
        <v>1330</v>
      </c>
      <c r="D201" s="12" t="s">
        <v>1331</v>
      </c>
      <c r="E201" s="12"/>
      <c r="F201" s="19"/>
      <c r="G201" s="15"/>
      <c r="H201" s="15"/>
      <c r="I201" s="36">
        <f>TRUNC(SUM(I195:I200))</f>
        <v>1037</v>
      </c>
      <c r="J201" s="15"/>
      <c r="K201" s="15"/>
      <c r="L201" s="36">
        <f>TRUNC(SUM(L195:L200))</f>
        <v>14269</v>
      </c>
      <c r="M201" s="15"/>
      <c r="N201" s="36">
        <f>TRUNC(SUM(N195:N200))</f>
        <v>0</v>
      </c>
      <c r="O201" s="15" t="str">
        <f t="shared" si="56"/>
        <v/>
      </c>
      <c r="P201" s="15">
        <f t="shared" si="57"/>
        <v>15306</v>
      </c>
      <c r="Q201" s="12"/>
      <c r="AC201" s="2">
        <f>TRUNC(AE201*옵션!$B$36/100,1)</f>
        <v>428</v>
      </c>
      <c r="AD201" s="2">
        <f>TRUNC(SUM(L195:L199))</f>
        <v>14269</v>
      </c>
      <c r="AE201" s="2">
        <f>TRUNC(SUM(AE195:AE200))</f>
        <v>14269</v>
      </c>
    </row>
    <row r="202" spans="1:31" ht="23.25" customHeight="1">
      <c r="D202" s="12"/>
      <c r="E202" s="12"/>
      <c r="F202" s="19"/>
      <c r="G202" s="15"/>
      <c r="H202" s="15"/>
      <c r="I202" s="36"/>
      <c r="J202" s="15"/>
      <c r="K202" s="15"/>
      <c r="L202" s="36"/>
      <c r="M202" s="15"/>
      <c r="N202" s="36"/>
      <c r="O202" s="15"/>
      <c r="P202" s="15"/>
      <c r="Q202" s="12"/>
    </row>
    <row r="203" spans="1:31" ht="23.25" customHeight="1">
      <c r="A203" s="13" t="s">
        <v>1422</v>
      </c>
      <c r="B203" s="13" t="s">
        <v>1353</v>
      </c>
      <c r="C203" s="1" t="s">
        <v>1423</v>
      </c>
      <c r="D203" s="183" t="s">
        <v>1421</v>
      </c>
      <c r="E203" s="185"/>
      <c r="F203" s="19"/>
      <c r="G203" s="15"/>
      <c r="H203" s="15"/>
      <c r="I203" s="36"/>
      <c r="J203" s="15"/>
      <c r="K203" s="15"/>
      <c r="L203" s="36"/>
      <c r="M203" s="15"/>
      <c r="N203" s="36"/>
      <c r="O203" s="15"/>
      <c r="P203" s="15"/>
      <c r="Q203" s="12"/>
    </row>
    <row r="204" spans="1:31" ht="23.25" customHeight="1">
      <c r="A204" s="13" t="s">
        <v>600</v>
      </c>
      <c r="B204" s="13" t="s">
        <v>1034</v>
      </c>
      <c r="C204" s="1" t="s">
        <v>159</v>
      </c>
      <c r="D204" s="12" t="s">
        <v>153</v>
      </c>
      <c r="E204" s="12" t="s">
        <v>160</v>
      </c>
      <c r="F204" s="19" t="s">
        <v>132</v>
      </c>
      <c r="G204" s="15">
        <v>1</v>
      </c>
      <c r="H204" s="15">
        <f>합산자재!H14</f>
        <v>2282</v>
      </c>
      <c r="I204" s="36">
        <f>IF(G204*H204&lt;&gt;0, TRUNC(G204*H204, 1), "")</f>
        <v>2282</v>
      </c>
      <c r="J204" s="15">
        <v>1</v>
      </c>
      <c r="K204" s="15">
        <f>합산자재!I14</f>
        <v>0</v>
      </c>
      <c r="L204" s="36" t="str">
        <f>IF(G204*K204&lt;&gt;0, TRUNC(G204*K204, 1), "")</f>
        <v/>
      </c>
      <c r="M204" s="15">
        <f>합산자재!J14</f>
        <v>0</v>
      </c>
      <c r="N204" s="36" t="str">
        <f>IF(G204*M204&lt;&gt;0, TRUNC(G204*M204, 1), "")</f>
        <v/>
      </c>
      <c r="O204" s="15">
        <f t="shared" ref="O204:O209" si="58">IF((H204+K204+M204)=0, "", (H204+K204+M204))</f>
        <v>2282</v>
      </c>
      <c r="P204" s="15">
        <f t="shared" ref="P204:P209" si="59">IF(SUM(I204,L204,N204)&lt;&gt;0,SUM(I204,L204,N204),"")</f>
        <v>2282</v>
      </c>
      <c r="Q204" s="12"/>
      <c r="R204" s="2" t="s">
        <v>1348</v>
      </c>
      <c r="AC204" s="2">
        <f>G204*H204</f>
        <v>2282</v>
      </c>
    </row>
    <row r="205" spans="1:31" ht="23.25" customHeight="1">
      <c r="A205" s="13" t="s">
        <v>600</v>
      </c>
      <c r="B205" s="13" t="s">
        <v>1034</v>
      </c>
      <c r="C205" s="1" t="s">
        <v>159</v>
      </c>
      <c r="D205" s="12" t="s">
        <v>153</v>
      </c>
      <c r="E205" s="12" t="s">
        <v>160</v>
      </c>
      <c r="F205" s="19" t="s">
        <v>132</v>
      </c>
      <c r="G205" s="15">
        <v>0.1</v>
      </c>
      <c r="H205" s="15">
        <f>합산자재!H14</f>
        <v>2282</v>
      </c>
      <c r="I205" s="36">
        <f>IF(G205*H205&lt;&gt;0, TRUNC(G205*H205, 1), "")</f>
        <v>228.2</v>
      </c>
      <c r="J205" s="15">
        <v>0.1</v>
      </c>
      <c r="K205" s="15">
        <f>합산자재!I14</f>
        <v>0</v>
      </c>
      <c r="L205" s="36" t="str">
        <f>IF(G205*K205&lt;&gt;0, TRUNC(G205*K205, 1), "")</f>
        <v/>
      </c>
      <c r="M205" s="15">
        <f>합산자재!J14</f>
        <v>0</v>
      </c>
      <c r="N205" s="36" t="str">
        <f>IF(G205*M205&lt;&gt;0, TRUNC(G205*M205, 1), "")</f>
        <v/>
      </c>
      <c r="O205" s="15">
        <f t="shared" si="58"/>
        <v>2282</v>
      </c>
      <c r="P205" s="15">
        <f t="shared" si="59"/>
        <v>228.2</v>
      </c>
      <c r="Q205" s="12"/>
      <c r="R205" s="2" t="s">
        <v>1348</v>
      </c>
    </row>
    <row r="206" spans="1:31" ht="23.25" customHeight="1">
      <c r="A206" s="13" t="s">
        <v>1338</v>
      </c>
      <c r="B206" s="13" t="s">
        <v>1034</v>
      </c>
      <c r="C206" s="1" t="s">
        <v>1339</v>
      </c>
      <c r="D206" s="12" t="s">
        <v>1340</v>
      </c>
      <c r="E206" s="12" t="s">
        <v>1341</v>
      </c>
      <c r="F206" s="19" t="s">
        <v>529</v>
      </c>
      <c r="G206" s="15">
        <v>1</v>
      </c>
      <c r="H206" s="15">
        <f>IF(TRUNC((AD206+AC206)/$AD$3,1)*$AD$3-AD206 &lt;0, AC206, TRUNC((AD206+AC206)/$AD$3,1)*$AD$3-AD206)</f>
        <v>45.599999999999909</v>
      </c>
      <c r="I206" s="36">
        <f>H206</f>
        <v>45.599999999999909</v>
      </c>
      <c r="J206" s="15">
        <v>1</v>
      </c>
      <c r="K206" s="15"/>
      <c r="L206" s="36" t="str">
        <f>IF(G206*K206&lt;&gt;0, TRUNC(G206*K206, 1), "")</f>
        <v/>
      </c>
      <c r="M206" s="15"/>
      <c r="N206" s="36" t="str">
        <f>IF(G206*M206&lt;&gt;0, TRUNC(G206*M206, 1), "")</f>
        <v/>
      </c>
      <c r="O206" s="15">
        <f t="shared" si="58"/>
        <v>45.599999999999909</v>
      </c>
      <c r="P206" s="15">
        <f t="shared" si="59"/>
        <v>45.599999999999909</v>
      </c>
      <c r="Q206" s="12"/>
      <c r="AC206" s="2">
        <f>TRUNC(TRUNC(SUM(AC203:AC205))*옵션!$B$33/100,1)</f>
        <v>45.6</v>
      </c>
      <c r="AD206" s="2">
        <f>TRUNC(SUM(I203:I205))+TRUNC(SUM(N203:N205))</f>
        <v>2510</v>
      </c>
    </row>
    <row r="207" spans="1:31" ht="23.25" customHeight="1">
      <c r="A207" s="13" t="s">
        <v>754</v>
      </c>
      <c r="B207" s="13" t="s">
        <v>1034</v>
      </c>
      <c r="C207" s="1" t="s">
        <v>567</v>
      </c>
      <c r="D207" s="12" t="s">
        <v>568</v>
      </c>
      <c r="E207" s="12" t="s">
        <v>569</v>
      </c>
      <c r="F207" s="19" t="s">
        <v>570</v>
      </c>
      <c r="G207" s="15">
        <f>일위노임!G112</f>
        <v>8.6400000000000005E-2</v>
      </c>
      <c r="H207" s="15">
        <f>합산자재!H165</f>
        <v>0</v>
      </c>
      <c r="I207" s="36" t="str">
        <f>IF(G207*H207&lt;&gt;0, TRUNC(G207*H207, 1), "")</f>
        <v/>
      </c>
      <c r="J207" s="15">
        <v>8.6400000000000005E-2</v>
      </c>
      <c r="K207" s="15">
        <f>합산자재!I165</f>
        <v>270251</v>
      </c>
      <c r="L207" s="36">
        <f>IF(G207*K207&lt;&gt;0, TRUNC(G207*K207, 1), "")</f>
        <v>23349.599999999999</v>
      </c>
      <c r="M207" s="15">
        <f>합산자재!J165</f>
        <v>0</v>
      </c>
      <c r="N207" s="36" t="str">
        <f>IF(G207*M207&lt;&gt;0, TRUNC(G207*M207, 1), "")</f>
        <v/>
      </c>
      <c r="O207" s="15">
        <f t="shared" si="58"/>
        <v>270251</v>
      </c>
      <c r="P207" s="15">
        <f t="shared" si="59"/>
        <v>23349.599999999999</v>
      </c>
      <c r="Q207" s="12"/>
      <c r="AE207" s="2">
        <f>L207</f>
        <v>23349.599999999999</v>
      </c>
    </row>
    <row r="208" spans="1:31" ht="23.25" customHeight="1">
      <c r="A208" s="13" t="s">
        <v>1334</v>
      </c>
      <c r="B208" s="13" t="s">
        <v>1034</v>
      </c>
      <c r="C208" s="1" t="s">
        <v>1335</v>
      </c>
      <c r="D208" s="12" t="s">
        <v>1336</v>
      </c>
      <c r="E208" s="12" t="s">
        <v>1337</v>
      </c>
      <c r="F208" s="19" t="s">
        <v>529</v>
      </c>
      <c r="G208" s="15">
        <v>1</v>
      </c>
      <c r="H208" s="15">
        <f>IF(TRUNC((AD209+AC209)/$AE$3,1)*$AE$3-AD209 &lt;0, AC209, TRUNC((AD209+AC209)/$AE$3,1)*$AE$3-AD209)</f>
        <v>700.40000000000146</v>
      </c>
      <c r="I208" s="36">
        <f>H208</f>
        <v>700.40000000000146</v>
      </c>
      <c r="J208" s="15">
        <v>1</v>
      </c>
      <c r="K208" s="15"/>
      <c r="L208" s="36" t="str">
        <f>IF(G208*K208&lt;&gt;0, TRUNC(G208*K208, 1), "")</f>
        <v/>
      </c>
      <c r="M208" s="15"/>
      <c r="N208" s="36" t="str">
        <f>IF(G208*M208&lt;&gt;0, TRUNC(G208*M208, 1), "")</f>
        <v/>
      </c>
      <c r="O208" s="15">
        <f t="shared" si="58"/>
        <v>700.40000000000146</v>
      </c>
      <c r="P208" s="15">
        <f t="shared" si="59"/>
        <v>700.40000000000146</v>
      </c>
      <c r="Q208" s="12"/>
    </row>
    <row r="209" spans="1:31" ht="23.25" customHeight="1">
      <c r="B209" s="13" t="s">
        <v>1330</v>
      </c>
      <c r="D209" s="12" t="s">
        <v>1331</v>
      </c>
      <c r="E209" s="12"/>
      <c r="F209" s="19"/>
      <c r="G209" s="15"/>
      <c r="H209" s="15"/>
      <c r="I209" s="36">
        <f>TRUNC(SUM(I203:I208))</f>
        <v>3256</v>
      </c>
      <c r="J209" s="15"/>
      <c r="K209" s="15"/>
      <c r="L209" s="36">
        <f>TRUNC(SUM(L203:L208))</f>
        <v>23349</v>
      </c>
      <c r="M209" s="15"/>
      <c r="N209" s="36">
        <f>TRUNC(SUM(N203:N208))</f>
        <v>0</v>
      </c>
      <c r="O209" s="15" t="str">
        <f t="shared" si="58"/>
        <v/>
      </c>
      <c r="P209" s="15">
        <f t="shared" si="59"/>
        <v>26605</v>
      </c>
      <c r="Q209" s="12"/>
      <c r="AC209" s="2">
        <f>TRUNC(AE209*옵션!$B$36/100,1)</f>
        <v>700.4</v>
      </c>
      <c r="AD209" s="2">
        <f>TRUNC(SUM(L203:L207))</f>
        <v>23349</v>
      </c>
      <c r="AE209" s="2">
        <f>TRUNC(SUM(AE203:AE208))</f>
        <v>23349</v>
      </c>
    </row>
    <row r="210" spans="1:31" ht="23.25" customHeight="1">
      <c r="D210" s="12"/>
      <c r="E210" s="12"/>
      <c r="F210" s="19"/>
      <c r="G210" s="15"/>
      <c r="H210" s="15"/>
      <c r="I210" s="36"/>
      <c r="J210" s="15"/>
      <c r="K210" s="15"/>
      <c r="L210" s="36"/>
      <c r="M210" s="15"/>
      <c r="N210" s="36"/>
      <c r="O210" s="15"/>
      <c r="P210" s="15"/>
      <c r="Q210" s="12"/>
    </row>
    <row r="211" spans="1:31" ht="23.25" customHeight="1">
      <c r="A211" s="13" t="s">
        <v>1425</v>
      </c>
      <c r="B211" s="13" t="s">
        <v>1353</v>
      </c>
      <c r="C211" s="1" t="s">
        <v>1426</v>
      </c>
      <c r="D211" s="183" t="s">
        <v>1424</v>
      </c>
      <c r="E211" s="185"/>
      <c r="F211" s="19"/>
      <c r="G211" s="15"/>
      <c r="H211" s="15"/>
      <c r="I211" s="36"/>
      <c r="J211" s="15"/>
      <c r="K211" s="15"/>
      <c r="L211" s="36"/>
      <c r="M211" s="15"/>
      <c r="N211" s="36"/>
      <c r="O211" s="15"/>
      <c r="P211" s="15"/>
      <c r="Q211" s="12"/>
    </row>
    <row r="212" spans="1:31" ht="23.25" customHeight="1">
      <c r="A212" s="13" t="s">
        <v>691</v>
      </c>
      <c r="B212" s="13" t="s">
        <v>1037</v>
      </c>
      <c r="C212" s="1" t="s">
        <v>425</v>
      </c>
      <c r="D212" s="12" t="s">
        <v>426</v>
      </c>
      <c r="E212" s="12" t="s">
        <v>427</v>
      </c>
      <c r="F212" s="19" t="s">
        <v>132</v>
      </c>
      <c r="G212" s="15">
        <v>1</v>
      </c>
      <c r="H212" s="15">
        <f>합산자재!H105</f>
        <v>2107</v>
      </c>
      <c r="I212" s="36">
        <f>IF(G212*H212&lt;&gt;0, TRUNC(G212*H212, 1), "")</f>
        <v>2107</v>
      </c>
      <c r="J212" s="15">
        <v>1</v>
      </c>
      <c r="K212" s="15">
        <f>합산자재!I105</f>
        <v>0</v>
      </c>
      <c r="L212" s="36" t="str">
        <f>IF(G212*K212&lt;&gt;0, TRUNC(G212*K212, 1), "")</f>
        <v/>
      </c>
      <c r="M212" s="15">
        <f>합산자재!J105</f>
        <v>0</v>
      </c>
      <c r="N212" s="36" t="str">
        <f>IF(G212*M212&lt;&gt;0, TRUNC(G212*M212, 1), "")</f>
        <v/>
      </c>
      <c r="O212" s="15">
        <f t="shared" ref="O212:O217" si="60">IF((H212+K212+M212)=0, "", (H212+K212+M212))</f>
        <v>2107</v>
      </c>
      <c r="P212" s="15">
        <f t="shared" ref="P212:P217" si="61">IF(SUM(I212,L212,N212)&lt;&gt;0,SUM(I212,L212,N212),"")</f>
        <v>2107</v>
      </c>
      <c r="Q212" s="12"/>
      <c r="AC212" s="2">
        <f>G212*H212</f>
        <v>2107</v>
      </c>
    </row>
    <row r="213" spans="1:31" ht="23.25" customHeight="1">
      <c r="A213" s="13" t="s">
        <v>691</v>
      </c>
      <c r="B213" s="13" t="s">
        <v>1037</v>
      </c>
      <c r="C213" s="1" t="s">
        <v>425</v>
      </c>
      <c r="D213" s="12" t="s">
        <v>426</v>
      </c>
      <c r="E213" s="12" t="s">
        <v>427</v>
      </c>
      <c r="F213" s="19" t="s">
        <v>132</v>
      </c>
      <c r="G213" s="15">
        <v>0.1</v>
      </c>
      <c r="H213" s="15">
        <f>합산자재!H105</f>
        <v>2107</v>
      </c>
      <c r="I213" s="36">
        <f>IF(G213*H213&lt;&gt;0, TRUNC(G213*H213, 1), "")</f>
        <v>210.7</v>
      </c>
      <c r="J213" s="15">
        <v>0.1</v>
      </c>
      <c r="K213" s="15">
        <f>합산자재!I105</f>
        <v>0</v>
      </c>
      <c r="L213" s="36" t="str">
        <f>IF(G213*K213&lt;&gt;0, TRUNC(G213*K213, 1), "")</f>
        <v/>
      </c>
      <c r="M213" s="15">
        <f>합산자재!J105</f>
        <v>0</v>
      </c>
      <c r="N213" s="36" t="str">
        <f>IF(G213*M213&lt;&gt;0, TRUNC(G213*M213, 1), "")</f>
        <v/>
      </c>
      <c r="O213" s="15">
        <f t="shared" si="60"/>
        <v>2107</v>
      </c>
      <c r="P213" s="15">
        <f t="shared" si="61"/>
        <v>210.7</v>
      </c>
      <c r="Q213" s="12"/>
    </row>
    <row r="214" spans="1:31" ht="23.25" customHeight="1">
      <c r="A214" s="13" t="s">
        <v>1338</v>
      </c>
      <c r="B214" s="13" t="s">
        <v>1037</v>
      </c>
      <c r="C214" s="1" t="s">
        <v>1339</v>
      </c>
      <c r="D214" s="12" t="s">
        <v>1340</v>
      </c>
      <c r="E214" s="12" t="s">
        <v>1341</v>
      </c>
      <c r="F214" s="19" t="s">
        <v>529</v>
      </c>
      <c r="G214" s="15">
        <v>1</v>
      </c>
      <c r="H214" s="15">
        <f>IF(TRUNC((AD214+AC214)/$AD$3,1)*$AD$3-AD214 &lt;0, AC214, TRUNC((AD214+AC214)/$AD$3,1)*$AD$3-AD214)</f>
        <v>42.099999999999909</v>
      </c>
      <c r="I214" s="36">
        <f>H214</f>
        <v>42.099999999999909</v>
      </c>
      <c r="J214" s="15">
        <v>1</v>
      </c>
      <c r="K214" s="15"/>
      <c r="L214" s="36" t="str">
        <f>IF(G214*K214&lt;&gt;0, TRUNC(G214*K214, 1), "")</f>
        <v/>
      </c>
      <c r="M214" s="15"/>
      <c r="N214" s="36" t="str">
        <f>IF(G214*M214&lt;&gt;0, TRUNC(G214*M214, 1), "")</f>
        <v/>
      </c>
      <c r="O214" s="15">
        <f t="shared" si="60"/>
        <v>42.099999999999909</v>
      </c>
      <c r="P214" s="15">
        <f t="shared" si="61"/>
        <v>42.099999999999909</v>
      </c>
      <c r="Q214" s="12"/>
      <c r="AC214" s="2">
        <f>TRUNC(TRUNC(SUM(AC211:AC213))*옵션!$B$33/100,1)</f>
        <v>42.1</v>
      </c>
      <c r="AD214" s="2">
        <f>TRUNC(SUM(I211:I213))+TRUNC(SUM(N211:N213))</f>
        <v>2317</v>
      </c>
    </row>
    <row r="215" spans="1:31" ht="23.25" customHeight="1">
      <c r="A215" s="13" t="s">
        <v>754</v>
      </c>
      <c r="B215" s="13" t="s">
        <v>1037</v>
      </c>
      <c r="C215" s="1" t="s">
        <v>567</v>
      </c>
      <c r="D215" s="12" t="s">
        <v>568</v>
      </c>
      <c r="E215" s="12" t="s">
        <v>569</v>
      </c>
      <c r="F215" s="19" t="s">
        <v>570</v>
      </c>
      <c r="G215" s="15">
        <f>일위노임!G115</f>
        <v>0.05</v>
      </c>
      <c r="H215" s="15">
        <f>합산자재!H165</f>
        <v>0</v>
      </c>
      <c r="I215" s="36" t="str">
        <f>IF(G215*H215&lt;&gt;0, TRUNC(G215*H215, 1), "")</f>
        <v/>
      </c>
      <c r="J215" s="15">
        <v>0.05</v>
      </c>
      <c r="K215" s="15">
        <f>합산자재!I165</f>
        <v>270251</v>
      </c>
      <c r="L215" s="36">
        <f>IF(G215*K215&lt;&gt;0, TRUNC(G215*K215, 1), "")</f>
        <v>13512.5</v>
      </c>
      <c r="M215" s="15">
        <f>합산자재!J165</f>
        <v>0</v>
      </c>
      <c r="N215" s="36" t="str">
        <f>IF(G215*M215&lt;&gt;0, TRUNC(G215*M215, 1), "")</f>
        <v/>
      </c>
      <c r="O215" s="15">
        <f t="shared" si="60"/>
        <v>270251</v>
      </c>
      <c r="P215" s="15">
        <f t="shared" si="61"/>
        <v>13512.5</v>
      </c>
      <c r="Q215" s="12"/>
      <c r="AE215" s="2">
        <f>L215</f>
        <v>13512.5</v>
      </c>
    </row>
    <row r="216" spans="1:31" ht="23.25" customHeight="1">
      <c r="A216" s="13" t="s">
        <v>1334</v>
      </c>
      <c r="B216" s="13" t="s">
        <v>1037</v>
      </c>
      <c r="C216" s="1" t="s">
        <v>1335</v>
      </c>
      <c r="D216" s="12" t="s">
        <v>1336</v>
      </c>
      <c r="E216" s="12" t="s">
        <v>1337</v>
      </c>
      <c r="F216" s="19" t="s">
        <v>529</v>
      </c>
      <c r="G216" s="15">
        <v>1</v>
      </c>
      <c r="H216" s="15">
        <f>IF(TRUNC((AD217+AC217)/$AE$3,1)*$AE$3-AD217 &lt;0, AC217, TRUNC((AD217+AC217)/$AE$3,1)*$AE$3-AD217)</f>
        <v>405.29999999999927</v>
      </c>
      <c r="I216" s="36">
        <f>H216</f>
        <v>405.29999999999927</v>
      </c>
      <c r="J216" s="15">
        <v>1</v>
      </c>
      <c r="K216" s="15"/>
      <c r="L216" s="36" t="str">
        <f>IF(G216*K216&lt;&gt;0, TRUNC(G216*K216, 1), "")</f>
        <v/>
      </c>
      <c r="M216" s="15"/>
      <c r="N216" s="36" t="str">
        <f>IF(G216*M216&lt;&gt;0, TRUNC(G216*M216, 1), "")</f>
        <v/>
      </c>
      <c r="O216" s="15">
        <f t="shared" si="60"/>
        <v>405.29999999999927</v>
      </c>
      <c r="P216" s="15">
        <f t="shared" si="61"/>
        <v>405.29999999999927</v>
      </c>
      <c r="Q216" s="12"/>
    </row>
    <row r="217" spans="1:31" ht="23.25" customHeight="1">
      <c r="B217" s="13" t="s">
        <v>1330</v>
      </c>
      <c r="D217" s="12" t="s">
        <v>1331</v>
      </c>
      <c r="E217" s="12"/>
      <c r="F217" s="19"/>
      <c r="G217" s="15"/>
      <c r="H217" s="15"/>
      <c r="I217" s="36">
        <f>TRUNC(SUM(I211:I216))</f>
        <v>2765</v>
      </c>
      <c r="J217" s="15"/>
      <c r="K217" s="15"/>
      <c r="L217" s="36">
        <f>TRUNC(SUM(L211:L216))</f>
        <v>13512</v>
      </c>
      <c r="M217" s="15"/>
      <c r="N217" s="36">
        <f>TRUNC(SUM(N211:N216))</f>
        <v>0</v>
      </c>
      <c r="O217" s="15" t="str">
        <f t="shared" si="60"/>
        <v/>
      </c>
      <c r="P217" s="15">
        <f t="shared" si="61"/>
        <v>16277</v>
      </c>
      <c r="Q217" s="12"/>
      <c r="AC217" s="2">
        <f>TRUNC(AE217*옵션!$B$36/100,1)</f>
        <v>405.3</v>
      </c>
      <c r="AD217" s="2">
        <f>TRUNC(SUM(L211:L215))</f>
        <v>13512</v>
      </c>
      <c r="AE217" s="2">
        <f>TRUNC(SUM(AE211:AE216))</f>
        <v>13512</v>
      </c>
    </row>
    <row r="218" spans="1:31" ht="23.25" customHeight="1">
      <c r="D218" s="12"/>
      <c r="E218" s="12"/>
      <c r="F218" s="19"/>
      <c r="G218" s="15"/>
      <c r="H218" s="15"/>
      <c r="I218" s="36"/>
      <c r="J218" s="15"/>
      <c r="K218" s="15"/>
      <c r="L218" s="36"/>
      <c r="M218" s="15"/>
      <c r="N218" s="36"/>
      <c r="O218" s="15"/>
      <c r="P218" s="15"/>
      <c r="Q218" s="12"/>
    </row>
    <row r="219" spans="1:31" ht="23.25" customHeight="1">
      <c r="A219" s="13" t="s">
        <v>1428</v>
      </c>
      <c r="B219" s="13" t="s">
        <v>1353</v>
      </c>
      <c r="C219" s="1" t="s">
        <v>1429</v>
      </c>
      <c r="D219" s="183" t="s">
        <v>1427</v>
      </c>
      <c r="E219" s="185"/>
      <c r="F219" s="19"/>
      <c r="G219" s="15"/>
      <c r="H219" s="15"/>
      <c r="I219" s="36"/>
      <c r="J219" s="15"/>
      <c r="K219" s="15"/>
      <c r="L219" s="36"/>
      <c r="M219" s="15"/>
      <c r="N219" s="36"/>
      <c r="O219" s="15"/>
      <c r="P219" s="15"/>
      <c r="Q219" s="12"/>
    </row>
    <row r="220" spans="1:31" ht="23.25" customHeight="1">
      <c r="A220" s="13" t="s">
        <v>692</v>
      </c>
      <c r="B220" s="13" t="s">
        <v>1040</v>
      </c>
      <c r="C220" s="1" t="s">
        <v>428</v>
      </c>
      <c r="D220" s="12" t="s">
        <v>426</v>
      </c>
      <c r="E220" s="12" t="s">
        <v>429</v>
      </c>
      <c r="F220" s="19" t="s">
        <v>132</v>
      </c>
      <c r="G220" s="15">
        <v>1</v>
      </c>
      <c r="H220" s="15">
        <f>합산자재!H106</f>
        <v>2849</v>
      </c>
      <c r="I220" s="36">
        <f>IF(G220*H220&lt;&gt;0, TRUNC(G220*H220, 1), "")</f>
        <v>2849</v>
      </c>
      <c r="J220" s="15">
        <v>1</v>
      </c>
      <c r="K220" s="15">
        <f>합산자재!I106</f>
        <v>0</v>
      </c>
      <c r="L220" s="36" t="str">
        <f>IF(G220*K220&lt;&gt;0, TRUNC(G220*K220, 1), "")</f>
        <v/>
      </c>
      <c r="M220" s="15">
        <f>합산자재!J106</f>
        <v>0</v>
      </c>
      <c r="N220" s="36" t="str">
        <f>IF(G220*M220&lt;&gt;0, TRUNC(G220*M220, 1), "")</f>
        <v/>
      </c>
      <c r="O220" s="15">
        <f t="shared" ref="O220:O225" si="62">IF((H220+K220+M220)=0, "", (H220+K220+M220))</f>
        <v>2849</v>
      </c>
      <c r="P220" s="15">
        <f t="shared" ref="P220:P225" si="63">IF(SUM(I220,L220,N220)&lt;&gt;0,SUM(I220,L220,N220),"")</f>
        <v>2849</v>
      </c>
      <c r="Q220" s="12"/>
      <c r="AC220" s="2">
        <f>G220*H220</f>
        <v>2849</v>
      </c>
    </row>
    <row r="221" spans="1:31" ht="23.25" customHeight="1">
      <c r="A221" s="13" t="s">
        <v>692</v>
      </c>
      <c r="B221" s="13" t="s">
        <v>1040</v>
      </c>
      <c r="C221" s="1" t="s">
        <v>428</v>
      </c>
      <c r="D221" s="12" t="s">
        <v>426</v>
      </c>
      <c r="E221" s="12" t="s">
        <v>429</v>
      </c>
      <c r="F221" s="19" t="s">
        <v>132</v>
      </c>
      <c r="G221" s="15">
        <v>0.1</v>
      </c>
      <c r="H221" s="15">
        <f>합산자재!H106</f>
        <v>2849</v>
      </c>
      <c r="I221" s="36">
        <f>IF(G221*H221&lt;&gt;0, TRUNC(G221*H221, 1), "")</f>
        <v>284.89999999999998</v>
      </c>
      <c r="J221" s="15">
        <v>0.1</v>
      </c>
      <c r="K221" s="15">
        <f>합산자재!I106</f>
        <v>0</v>
      </c>
      <c r="L221" s="36" t="str">
        <f>IF(G221*K221&lt;&gt;0, TRUNC(G221*K221, 1), "")</f>
        <v/>
      </c>
      <c r="M221" s="15">
        <f>합산자재!J106</f>
        <v>0</v>
      </c>
      <c r="N221" s="36" t="str">
        <f>IF(G221*M221&lt;&gt;0, TRUNC(G221*M221, 1), "")</f>
        <v/>
      </c>
      <c r="O221" s="15">
        <f t="shared" si="62"/>
        <v>2849</v>
      </c>
      <c r="P221" s="15">
        <f t="shared" si="63"/>
        <v>284.89999999999998</v>
      </c>
      <c r="Q221" s="12"/>
    </row>
    <row r="222" spans="1:31" ht="23.25" customHeight="1">
      <c r="A222" s="13" t="s">
        <v>1338</v>
      </c>
      <c r="B222" s="13" t="s">
        <v>1040</v>
      </c>
      <c r="C222" s="1" t="s">
        <v>1339</v>
      </c>
      <c r="D222" s="12" t="s">
        <v>1340</v>
      </c>
      <c r="E222" s="12" t="s">
        <v>1341</v>
      </c>
      <c r="F222" s="19" t="s">
        <v>529</v>
      </c>
      <c r="G222" s="15">
        <v>1</v>
      </c>
      <c r="H222" s="15">
        <f>IF(TRUNC((AD222+AC222)/$AD$3,1)*$AD$3-AD222 &lt;0, AC222, TRUNC((AD222+AC222)/$AD$3,1)*$AD$3-AD222)</f>
        <v>56.900000000000091</v>
      </c>
      <c r="I222" s="36">
        <f>H222</f>
        <v>56.900000000000091</v>
      </c>
      <c r="J222" s="15">
        <v>1</v>
      </c>
      <c r="K222" s="15"/>
      <c r="L222" s="36" t="str">
        <f>IF(G222*K222&lt;&gt;0, TRUNC(G222*K222, 1), "")</f>
        <v/>
      </c>
      <c r="M222" s="15"/>
      <c r="N222" s="36" t="str">
        <f>IF(G222*M222&lt;&gt;0, TRUNC(G222*M222, 1), "")</f>
        <v/>
      </c>
      <c r="O222" s="15">
        <f t="shared" si="62"/>
        <v>56.900000000000091</v>
      </c>
      <c r="P222" s="15">
        <f t="shared" si="63"/>
        <v>56.900000000000091</v>
      </c>
      <c r="Q222" s="12"/>
      <c r="AC222" s="2">
        <f>TRUNC(TRUNC(SUM(AC219:AC221))*옵션!$B$33/100,1)</f>
        <v>56.9</v>
      </c>
      <c r="AD222" s="2">
        <f>TRUNC(SUM(I219:I221))+TRUNC(SUM(N219:N221))</f>
        <v>3133</v>
      </c>
    </row>
    <row r="223" spans="1:31" ht="23.25" customHeight="1">
      <c r="A223" s="13" t="s">
        <v>754</v>
      </c>
      <c r="B223" s="13" t="s">
        <v>1040</v>
      </c>
      <c r="C223" s="1" t="s">
        <v>567</v>
      </c>
      <c r="D223" s="12" t="s">
        <v>568</v>
      </c>
      <c r="E223" s="12" t="s">
        <v>569</v>
      </c>
      <c r="F223" s="19" t="s">
        <v>570</v>
      </c>
      <c r="G223" s="15">
        <f>일위노임!G118</f>
        <v>0.06</v>
      </c>
      <c r="H223" s="15">
        <f>합산자재!H165</f>
        <v>0</v>
      </c>
      <c r="I223" s="36" t="str">
        <f>IF(G223*H223&lt;&gt;0, TRUNC(G223*H223, 1), "")</f>
        <v/>
      </c>
      <c r="J223" s="15">
        <v>0.06</v>
      </c>
      <c r="K223" s="15">
        <f>합산자재!I165</f>
        <v>270251</v>
      </c>
      <c r="L223" s="36">
        <f>IF(G223*K223&lt;&gt;0, TRUNC(G223*K223, 1), "")</f>
        <v>16215</v>
      </c>
      <c r="M223" s="15">
        <f>합산자재!J165</f>
        <v>0</v>
      </c>
      <c r="N223" s="36" t="str">
        <f>IF(G223*M223&lt;&gt;0, TRUNC(G223*M223, 1), "")</f>
        <v/>
      </c>
      <c r="O223" s="15">
        <f t="shared" si="62"/>
        <v>270251</v>
      </c>
      <c r="P223" s="15">
        <f t="shared" si="63"/>
        <v>16215</v>
      </c>
      <c r="Q223" s="12"/>
      <c r="AE223" s="2">
        <f>L223</f>
        <v>16215</v>
      </c>
    </row>
    <row r="224" spans="1:31" ht="23.25" customHeight="1">
      <c r="A224" s="13" t="s">
        <v>1334</v>
      </c>
      <c r="B224" s="13" t="s">
        <v>1040</v>
      </c>
      <c r="C224" s="1" t="s">
        <v>1335</v>
      </c>
      <c r="D224" s="12" t="s">
        <v>1336</v>
      </c>
      <c r="E224" s="12" t="s">
        <v>1337</v>
      </c>
      <c r="F224" s="19" t="s">
        <v>529</v>
      </c>
      <c r="G224" s="15">
        <v>1</v>
      </c>
      <c r="H224" s="15">
        <f>IF(TRUNC((AD225+AC225)/$AE$3,1)*$AE$3-AD225 &lt;0, AC225, TRUNC((AD225+AC225)/$AE$3,1)*$AE$3-AD225)</f>
        <v>486.40000000000146</v>
      </c>
      <c r="I224" s="36">
        <f>H224</f>
        <v>486.40000000000146</v>
      </c>
      <c r="J224" s="15">
        <v>1</v>
      </c>
      <c r="K224" s="15"/>
      <c r="L224" s="36" t="str">
        <f>IF(G224*K224&lt;&gt;0, TRUNC(G224*K224, 1), "")</f>
        <v/>
      </c>
      <c r="M224" s="15"/>
      <c r="N224" s="36" t="str">
        <f>IF(G224*M224&lt;&gt;0, TRUNC(G224*M224, 1), "")</f>
        <v/>
      </c>
      <c r="O224" s="15">
        <f t="shared" si="62"/>
        <v>486.40000000000146</v>
      </c>
      <c r="P224" s="15">
        <f t="shared" si="63"/>
        <v>486.40000000000146</v>
      </c>
      <c r="Q224" s="12"/>
    </row>
    <row r="225" spans="1:31" ht="23.25" customHeight="1">
      <c r="B225" s="13" t="s">
        <v>1330</v>
      </c>
      <c r="D225" s="12" t="s">
        <v>1331</v>
      </c>
      <c r="E225" s="12"/>
      <c r="F225" s="19"/>
      <c r="G225" s="15"/>
      <c r="H225" s="15"/>
      <c r="I225" s="36">
        <f>TRUNC(SUM(I219:I224))</f>
        <v>3677</v>
      </c>
      <c r="J225" s="15"/>
      <c r="K225" s="15"/>
      <c r="L225" s="36">
        <f>TRUNC(SUM(L219:L224))</f>
        <v>16215</v>
      </c>
      <c r="M225" s="15"/>
      <c r="N225" s="36">
        <f>TRUNC(SUM(N219:N224))</f>
        <v>0</v>
      </c>
      <c r="O225" s="15" t="str">
        <f t="shared" si="62"/>
        <v/>
      </c>
      <c r="P225" s="15">
        <f t="shared" si="63"/>
        <v>19892</v>
      </c>
      <c r="Q225" s="12"/>
      <c r="AC225" s="2">
        <f>TRUNC(AE225*옵션!$B$36/100,1)</f>
        <v>486.4</v>
      </c>
      <c r="AD225" s="2">
        <f>TRUNC(SUM(L219:L223))</f>
        <v>16215</v>
      </c>
      <c r="AE225" s="2">
        <f>TRUNC(SUM(AE219:AE224))</f>
        <v>16215</v>
      </c>
    </row>
    <row r="226" spans="1:31" ht="23.25" customHeight="1">
      <c r="D226" s="12"/>
      <c r="E226" s="12"/>
      <c r="F226" s="19"/>
      <c r="G226" s="15"/>
      <c r="H226" s="15"/>
      <c r="I226" s="36"/>
      <c r="J226" s="15"/>
      <c r="K226" s="15"/>
      <c r="L226" s="36"/>
      <c r="M226" s="15"/>
      <c r="N226" s="36"/>
      <c r="O226" s="15"/>
      <c r="P226" s="15"/>
      <c r="Q226" s="12"/>
    </row>
    <row r="227" spans="1:31" ht="23.25" customHeight="1">
      <c r="A227" s="13" t="s">
        <v>1431</v>
      </c>
      <c r="B227" s="13" t="s">
        <v>1353</v>
      </c>
      <c r="C227" s="1" t="s">
        <v>1432</v>
      </c>
      <c r="D227" s="183" t="s">
        <v>1430</v>
      </c>
      <c r="E227" s="185"/>
      <c r="F227" s="19"/>
      <c r="G227" s="15"/>
      <c r="H227" s="15"/>
      <c r="I227" s="36"/>
      <c r="J227" s="15"/>
      <c r="K227" s="15"/>
      <c r="L227" s="36"/>
      <c r="M227" s="15"/>
      <c r="N227" s="36"/>
      <c r="O227" s="15"/>
      <c r="P227" s="15"/>
      <c r="Q227" s="12"/>
    </row>
    <row r="228" spans="1:31" ht="23.25" customHeight="1">
      <c r="A228" s="13" t="s">
        <v>693</v>
      </c>
      <c r="B228" s="13" t="s">
        <v>1043</v>
      </c>
      <c r="C228" s="1" t="s">
        <v>430</v>
      </c>
      <c r="D228" s="12" t="s">
        <v>426</v>
      </c>
      <c r="E228" s="12" t="s">
        <v>431</v>
      </c>
      <c r="F228" s="19" t="s">
        <v>132</v>
      </c>
      <c r="G228" s="15">
        <v>1</v>
      </c>
      <c r="H228" s="15">
        <f>합산자재!H107</f>
        <v>3890</v>
      </c>
      <c r="I228" s="36">
        <f>IF(G228*H228&lt;&gt;0, TRUNC(G228*H228, 1), "")</f>
        <v>3890</v>
      </c>
      <c r="J228" s="15">
        <v>1</v>
      </c>
      <c r="K228" s="15">
        <f>합산자재!I107</f>
        <v>0</v>
      </c>
      <c r="L228" s="36" t="str">
        <f>IF(G228*K228&lt;&gt;0, TRUNC(G228*K228, 1), "")</f>
        <v/>
      </c>
      <c r="M228" s="15">
        <f>합산자재!J107</f>
        <v>0</v>
      </c>
      <c r="N228" s="36" t="str">
        <f>IF(G228*M228&lt;&gt;0, TRUNC(G228*M228, 1), "")</f>
        <v/>
      </c>
      <c r="O228" s="15">
        <f t="shared" ref="O228:O233" si="64">IF((H228+K228+M228)=0, "", (H228+K228+M228))</f>
        <v>3890</v>
      </c>
      <c r="P228" s="15">
        <f t="shared" ref="P228:P233" si="65">IF(SUM(I228,L228,N228)&lt;&gt;0,SUM(I228,L228,N228),"")</f>
        <v>3890</v>
      </c>
      <c r="Q228" s="12"/>
      <c r="AC228" s="2">
        <f>G228*H228</f>
        <v>3890</v>
      </c>
    </row>
    <row r="229" spans="1:31" ht="23.25" customHeight="1">
      <c r="A229" s="13" t="s">
        <v>693</v>
      </c>
      <c r="B229" s="13" t="s">
        <v>1043</v>
      </c>
      <c r="C229" s="1" t="s">
        <v>430</v>
      </c>
      <c r="D229" s="12" t="s">
        <v>426</v>
      </c>
      <c r="E229" s="12" t="s">
        <v>431</v>
      </c>
      <c r="F229" s="19" t="s">
        <v>132</v>
      </c>
      <c r="G229" s="15">
        <v>0.1</v>
      </c>
      <c r="H229" s="15">
        <f>합산자재!H107</f>
        <v>3890</v>
      </c>
      <c r="I229" s="36">
        <f>IF(G229*H229&lt;&gt;0, TRUNC(G229*H229, 1), "")</f>
        <v>389</v>
      </c>
      <c r="J229" s="15">
        <v>0.1</v>
      </c>
      <c r="K229" s="15">
        <f>합산자재!I107</f>
        <v>0</v>
      </c>
      <c r="L229" s="36" t="str">
        <f>IF(G229*K229&lt;&gt;0, TRUNC(G229*K229, 1), "")</f>
        <v/>
      </c>
      <c r="M229" s="15">
        <f>합산자재!J107</f>
        <v>0</v>
      </c>
      <c r="N229" s="36" t="str">
        <f>IF(G229*M229&lt;&gt;0, TRUNC(G229*M229, 1), "")</f>
        <v/>
      </c>
      <c r="O229" s="15">
        <f t="shared" si="64"/>
        <v>3890</v>
      </c>
      <c r="P229" s="15">
        <f t="shared" si="65"/>
        <v>389</v>
      </c>
      <c r="Q229" s="12"/>
    </row>
    <row r="230" spans="1:31" ht="23.25" customHeight="1">
      <c r="A230" s="13" t="s">
        <v>1338</v>
      </c>
      <c r="B230" s="13" t="s">
        <v>1043</v>
      </c>
      <c r="C230" s="1" t="s">
        <v>1339</v>
      </c>
      <c r="D230" s="12" t="s">
        <v>1340</v>
      </c>
      <c r="E230" s="12" t="s">
        <v>1341</v>
      </c>
      <c r="F230" s="19" t="s">
        <v>529</v>
      </c>
      <c r="G230" s="15">
        <v>1</v>
      </c>
      <c r="H230" s="15">
        <f>IF(TRUNC((AD230+AC230)/$AD$3,1)*$AD$3-AD230 &lt;0, AC230, TRUNC((AD230+AC230)/$AD$3,1)*$AD$3-AD230)</f>
        <v>77.800000000000182</v>
      </c>
      <c r="I230" s="36">
        <f>H230</f>
        <v>77.800000000000182</v>
      </c>
      <c r="J230" s="15">
        <v>1</v>
      </c>
      <c r="K230" s="15"/>
      <c r="L230" s="36" t="str">
        <f>IF(G230*K230&lt;&gt;0, TRUNC(G230*K230, 1), "")</f>
        <v/>
      </c>
      <c r="M230" s="15"/>
      <c r="N230" s="36" t="str">
        <f>IF(G230*M230&lt;&gt;0, TRUNC(G230*M230, 1), "")</f>
        <v/>
      </c>
      <c r="O230" s="15">
        <f t="shared" si="64"/>
        <v>77.800000000000182</v>
      </c>
      <c r="P230" s="15">
        <f t="shared" si="65"/>
        <v>77.800000000000182</v>
      </c>
      <c r="Q230" s="12"/>
      <c r="AC230" s="2">
        <f>TRUNC(TRUNC(SUM(AC227:AC229))*옵션!$B$33/100,1)</f>
        <v>77.8</v>
      </c>
      <c r="AD230" s="2">
        <f>TRUNC(SUM(I227:I229))+TRUNC(SUM(N227:N229))</f>
        <v>4279</v>
      </c>
    </row>
    <row r="231" spans="1:31" ht="23.25" customHeight="1">
      <c r="A231" s="13" t="s">
        <v>754</v>
      </c>
      <c r="B231" s="13" t="s">
        <v>1043</v>
      </c>
      <c r="C231" s="1" t="s">
        <v>567</v>
      </c>
      <c r="D231" s="12" t="s">
        <v>568</v>
      </c>
      <c r="E231" s="12" t="s">
        <v>569</v>
      </c>
      <c r="F231" s="19" t="s">
        <v>570</v>
      </c>
      <c r="G231" s="15">
        <f>일위노임!G121</f>
        <v>0.08</v>
      </c>
      <c r="H231" s="15">
        <f>합산자재!H165</f>
        <v>0</v>
      </c>
      <c r="I231" s="36" t="str">
        <f>IF(G231*H231&lt;&gt;0, TRUNC(G231*H231, 1), "")</f>
        <v/>
      </c>
      <c r="J231" s="15">
        <v>0.08</v>
      </c>
      <c r="K231" s="15">
        <f>합산자재!I165</f>
        <v>270251</v>
      </c>
      <c r="L231" s="36">
        <f>IF(G231*K231&lt;&gt;0, TRUNC(G231*K231, 1), "")</f>
        <v>21620</v>
      </c>
      <c r="M231" s="15">
        <f>합산자재!J165</f>
        <v>0</v>
      </c>
      <c r="N231" s="36" t="str">
        <f>IF(G231*M231&lt;&gt;0, TRUNC(G231*M231, 1), "")</f>
        <v/>
      </c>
      <c r="O231" s="15">
        <f t="shared" si="64"/>
        <v>270251</v>
      </c>
      <c r="P231" s="15">
        <f t="shared" si="65"/>
        <v>21620</v>
      </c>
      <c r="Q231" s="12"/>
      <c r="AE231" s="2">
        <f>L231</f>
        <v>21620</v>
      </c>
    </row>
    <row r="232" spans="1:31" ht="23.25" customHeight="1">
      <c r="A232" s="13" t="s">
        <v>1334</v>
      </c>
      <c r="B232" s="13" t="s">
        <v>1043</v>
      </c>
      <c r="C232" s="1" t="s">
        <v>1335</v>
      </c>
      <c r="D232" s="12" t="s">
        <v>1336</v>
      </c>
      <c r="E232" s="12" t="s">
        <v>1337</v>
      </c>
      <c r="F232" s="19" t="s">
        <v>529</v>
      </c>
      <c r="G232" s="15">
        <v>1</v>
      </c>
      <c r="H232" s="15">
        <f>IF(TRUNC((AD233+AC233)/$AE$3,1)*$AE$3-AD233 &lt;0, AC233, TRUNC((AD233+AC233)/$AE$3,1)*$AE$3-AD233)</f>
        <v>648.59999999999854</v>
      </c>
      <c r="I232" s="36">
        <f>H232</f>
        <v>648.59999999999854</v>
      </c>
      <c r="J232" s="15">
        <v>1</v>
      </c>
      <c r="K232" s="15"/>
      <c r="L232" s="36" t="str">
        <f>IF(G232*K232&lt;&gt;0, TRUNC(G232*K232, 1), "")</f>
        <v/>
      </c>
      <c r="M232" s="15"/>
      <c r="N232" s="36" t="str">
        <f>IF(G232*M232&lt;&gt;0, TRUNC(G232*M232, 1), "")</f>
        <v/>
      </c>
      <c r="O232" s="15">
        <f t="shared" si="64"/>
        <v>648.59999999999854</v>
      </c>
      <c r="P232" s="15">
        <f t="shared" si="65"/>
        <v>648.59999999999854</v>
      </c>
      <c r="Q232" s="12"/>
    </row>
    <row r="233" spans="1:31" ht="23.25" customHeight="1">
      <c r="B233" s="13" t="s">
        <v>1330</v>
      </c>
      <c r="D233" s="12" t="s">
        <v>1331</v>
      </c>
      <c r="E233" s="12"/>
      <c r="F233" s="19"/>
      <c r="G233" s="15"/>
      <c r="H233" s="15"/>
      <c r="I233" s="36">
        <f>TRUNC(SUM(I227:I232))</f>
        <v>5005</v>
      </c>
      <c r="J233" s="15"/>
      <c r="K233" s="15"/>
      <c r="L233" s="36">
        <f>TRUNC(SUM(L227:L232))</f>
        <v>21620</v>
      </c>
      <c r="M233" s="15"/>
      <c r="N233" s="36">
        <f>TRUNC(SUM(N227:N232))</f>
        <v>0</v>
      </c>
      <c r="O233" s="15" t="str">
        <f t="shared" si="64"/>
        <v/>
      </c>
      <c r="P233" s="15">
        <f t="shared" si="65"/>
        <v>26625</v>
      </c>
      <c r="Q233" s="12"/>
      <c r="AC233" s="2">
        <f>TRUNC(AE233*옵션!$B$36/100,1)</f>
        <v>648.6</v>
      </c>
      <c r="AD233" s="2">
        <f>TRUNC(SUM(L227:L231))</f>
        <v>21620</v>
      </c>
      <c r="AE233" s="2">
        <f>TRUNC(SUM(AE227:AE232))</f>
        <v>21620</v>
      </c>
    </row>
    <row r="234" spans="1:31" ht="23.25" customHeight="1">
      <c r="D234" s="12"/>
      <c r="E234" s="12"/>
      <c r="F234" s="19"/>
      <c r="G234" s="15"/>
      <c r="H234" s="15"/>
      <c r="I234" s="36"/>
      <c r="J234" s="15"/>
      <c r="K234" s="15"/>
      <c r="L234" s="36"/>
      <c r="M234" s="15"/>
      <c r="N234" s="36"/>
      <c r="O234" s="15"/>
      <c r="P234" s="15"/>
      <c r="Q234" s="12"/>
    </row>
    <row r="235" spans="1:31" ht="23.25" customHeight="1">
      <c r="A235" s="13" t="s">
        <v>1434</v>
      </c>
      <c r="B235" s="13" t="s">
        <v>1353</v>
      </c>
      <c r="C235" s="1" t="s">
        <v>1435</v>
      </c>
      <c r="D235" s="183" t="s">
        <v>1433</v>
      </c>
      <c r="E235" s="185"/>
      <c r="F235" s="19"/>
      <c r="G235" s="15"/>
      <c r="H235" s="15"/>
      <c r="I235" s="36"/>
      <c r="J235" s="15"/>
      <c r="K235" s="15"/>
      <c r="L235" s="36"/>
      <c r="M235" s="15"/>
      <c r="N235" s="36"/>
      <c r="O235" s="15"/>
      <c r="P235" s="15"/>
      <c r="Q235" s="12"/>
    </row>
    <row r="236" spans="1:31" ht="23.25" customHeight="1">
      <c r="A236" s="13" t="s">
        <v>694</v>
      </c>
      <c r="B236" s="13" t="s">
        <v>1046</v>
      </c>
      <c r="C236" s="1" t="s">
        <v>432</v>
      </c>
      <c r="D236" s="12" t="s">
        <v>426</v>
      </c>
      <c r="E236" s="12" t="s">
        <v>433</v>
      </c>
      <c r="F236" s="19" t="s">
        <v>132</v>
      </c>
      <c r="G236" s="15">
        <v>1</v>
      </c>
      <c r="H236" s="15">
        <f>합산자재!H108</f>
        <v>6381</v>
      </c>
      <c r="I236" s="36">
        <f>IF(G236*H236&lt;&gt;0, TRUNC(G236*H236, 1), "")</f>
        <v>6381</v>
      </c>
      <c r="J236" s="15">
        <v>1</v>
      </c>
      <c r="K236" s="15">
        <f>합산자재!I108</f>
        <v>0</v>
      </c>
      <c r="L236" s="36" t="str">
        <f>IF(G236*K236&lt;&gt;0, TRUNC(G236*K236, 1), "")</f>
        <v/>
      </c>
      <c r="M236" s="15">
        <f>합산자재!J108</f>
        <v>0</v>
      </c>
      <c r="N236" s="36" t="str">
        <f>IF(G236*M236&lt;&gt;0, TRUNC(G236*M236, 1), "")</f>
        <v/>
      </c>
      <c r="O236" s="15">
        <f t="shared" ref="O236:O241" si="66">IF((H236+K236+M236)=0, "", (H236+K236+M236))</f>
        <v>6381</v>
      </c>
      <c r="P236" s="15">
        <f t="shared" ref="P236:P241" si="67">IF(SUM(I236,L236,N236)&lt;&gt;0,SUM(I236,L236,N236),"")</f>
        <v>6381</v>
      </c>
      <c r="Q236" s="12"/>
      <c r="AC236" s="2">
        <f>G236*H236</f>
        <v>6381</v>
      </c>
    </row>
    <row r="237" spans="1:31" ht="23.25" customHeight="1">
      <c r="A237" s="13" t="s">
        <v>694</v>
      </c>
      <c r="B237" s="13" t="s">
        <v>1046</v>
      </c>
      <c r="C237" s="1" t="s">
        <v>432</v>
      </c>
      <c r="D237" s="12" t="s">
        <v>426</v>
      </c>
      <c r="E237" s="12" t="s">
        <v>433</v>
      </c>
      <c r="F237" s="19" t="s">
        <v>132</v>
      </c>
      <c r="G237" s="15">
        <v>0.1</v>
      </c>
      <c r="H237" s="15">
        <f>합산자재!H108</f>
        <v>6381</v>
      </c>
      <c r="I237" s="36">
        <f>IF(G237*H237&lt;&gt;0, TRUNC(G237*H237, 1), "")</f>
        <v>638.1</v>
      </c>
      <c r="J237" s="15">
        <v>0.1</v>
      </c>
      <c r="K237" s="15">
        <f>합산자재!I108</f>
        <v>0</v>
      </c>
      <c r="L237" s="36" t="str">
        <f>IF(G237*K237&lt;&gt;0, TRUNC(G237*K237, 1), "")</f>
        <v/>
      </c>
      <c r="M237" s="15">
        <f>합산자재!J108</f>
        <v>0</v>
      </c>
      <c r="N237" s="36" t="str">
        <f>IF(G237*M237&lt;&gt;0, TRUNC(G237*M237, 1), "")</f>
        <v/>
      </c>
      <c r="O237" s="15">
        <f t="shared" si="66"/>
        <v>6381</v>
      </c>
      <c r="P237" s="15">
        <f t="shared" si="67"/>
        <v>638.1</v>
      </c>
      <c r="Q237" s="12"/>
    </row>
    <row r="238" spans="1:31" ht="23.25" customHeight="1">
      <c r="A238" s="13" t="s">
        <v>1338</v>
      </c>
      <c r="B238" s="13" t="s">
        <v>1046</v>
      </c>
      <c r="C238" s="1" t="s">
        <v>1339</v>
      </c>
      <c r="D238" s="12" t="s">
        <v>1340</v>
      </c>
      <c r="E238" s="12" t="s">
        <v>1341</v>
      </c>
      <c r="F238" s="19" t="s">
        <v>529</v>
      </c>
      <c r="G238" s="15">
        <v>1</v>
      </c>
      <c r="H238" s="15">
        <f>IF(TRUNC((AD238+AC238)/$AD$3,1)*$AD$3-AD238 &lt;0, AC238, TRUNC((AD238+AC238)/$AD$3,1)*$AD$3-AD238)</f>
        <v>127.60000000000036</v>
      </c>
      <c r="I238" s="36">
        <f>H238</f>
        <v>127.60000000000036</v>
      </c>
      <c r="J238" s="15">
        <v>1</v>
      </c>
      <c r="K238" s="15"/>
      <c r="L238" s="36" t="str">
        <f>IF(G238*K238&lt;&gt;0, TRUNC(G238*K238, 1), "")</f>
        <v/>
      </c>
      <c r="M238" s="15"/>
      <c r="N238" s="36" t="str">
        <f>IF(G238*M238&lt;&gt;0, TRUNC(G238*M238, 1), "")</f>
        <v/>
      </c>
      <c r="O238" s="15">
        <f t="shared" si="66"/>
        <v>127.60000000000036</v>
      </c>
      <c r="P238" s="15">
        <f t="shared" si="67"/>
        <v>127.60000000000036</v>
      </c>
      <c r="Q238" s="12"/>
      <c r="AC238" s="2">
        <f>TRUNC(TRUNC(SUM(AC235:AC237))*옵션!$B$33/100,1)</f>
        <v>127.6</v>
      </c>
      <c r="AD238" s="2">
        <f>TRUNC(SUM(I235:I237))+TRUNC(SUM(N235:N237))</f>
        <v>7019</v>
      </c>
    </row>
    <row r="239" spans="1:31" ht="23.25" customHeight="1">
      <c r="A239" s="13" t="s">
        <v>754</v>
      </c>
      <c r="B239" s="13" t="s">
        <v>1046</v>
      </c>
      <c r="C239" s="1" t="s">
        <v>567</v>
      </c>
      <c r="D239" s="12" t="s">
        <v>568</v>
      </c>
      <c r="E239" s="12" t="s">
        <v>569</v>
      </c>
      <c r="F239" s="19" t="s">
        <v>570</v>
      </c>
      <c r="G239" s="15">
        <f>일위노임!G124</f>
        <v>0.13</v>
      </c>
      <c r="H239" s="15">
        <f>합산자재!H165</f>
        <v>0</v>
      </c>
      <c r="I239" s="36" t="str">
        <f>IF(G239*H239&lt;&gt;0, TRUNC(G239*H239, 1), "")</f>
        <v/>
      </c>
      <c r="J239" s="15">
        <v>0.13</v>
      </c>
      <c r="K239" s="15">
        <f>합산자재!I165</f>
        <v>270251</v>
      </c>
      <c r="L239" s="36">
        <f>IF(G239*K239&lt;&gt;0, TRUNC(G239*K239, 1), "")</f>
        <v>35132.6</v>
      </c>
      <c r="M239" s="15">
        <f>합산자재!J165</f>
        <v>0</v>
      </c>
      <c r="N239" s="36" t="str">
        <f>IF(G239*M239&lt;&gt;0, TRUNC(G239*M239, 1), "")</f>
        <v/>
      </c>
      <c r="O239" s="15">
        <f t="shared" si="66"/>
        <v>270251</v>
      </c>
      <c r="P239" s="15">
        <f t="shared" si="67"/>
        <v>35132.6</v>
      </c>
      <c r="Q239" s="12"/>
      <c r="AE239" s="2">
        <f>L239</f>
        <v>35132.6</v>
      </c>
    </row>
    <row r="240" spans="1:31" ht="23.25" customHeight="1">
      <c r="A240" s="13" t="s">
        <v>1334</v>
      </c>
      <c r="B240" s="13" t="s">
        <v>1046</v>
      </c>
      <c r="C240" s="1" t="s">
        <v>1335</v>
      </c>
      <c r="D240" s="12" t="s">
        <v>1336</v>
      </c>
      <c r="E240" s="12" t="s">
        <v>1337</v>
      </c>
      <c r="F240" s="19" t="s">
        <v>529</v>
      </c>
      <c r="G240" s="15">
        <v>1</v>
      </c>
      <c r="H240" s="15">
        <f>IF(TRUNC((AD241+AC241)/$AE$3,1)*$AE$3-AD241 &lt;0, AC241, TRUNC((AD241+AC241)/$AE$3,1)*$AE$3-AD241)</f>
        <v>1053.9000000000015</v>
      </c>
      <c r="I240" s="36">
        <f>H240</f>
        <v>1053.9000000000015</v>
      </c>
      <c r="J240" s="15">
        <v>1</v>
      </c>
      <c r="K240" s="15"/>
      <c r="L240" s="36" t="str">
        <f>IF(G240*K240&lt;&gt;0, TRUNC(G240*K240, 1), "")</f>
        <v/>
      </c>
      <c r="M240" s="15"/>
      <c r="N240" s="36" t="str">
        <f>IF(G240*M240&lt;&gt;0, TRUNC(G240*M240, 1), "")</f>
        <v/>
      </c>
      <c r="O240" s="15">
        <f t="shared" si="66"/>
        <v>1053.9000000000015</v>
      </c>
      <c r="P240" s="15">
        <f t="shared" si="67"/>
        <v>1053.9000000000015</v>
      </c>
      <c r="Q240" s="12"/>
    </row>
    <row r="241" spans="1:31" ht="23.25" customHeight="1">
      <c r="B241" s="13" t="s">
        <v>1330</v>
      </c>
      <c r="D241" s="12" t="s">
        <v>1331</v>
      </c>
      <c r="E241" s="12"/>
      <c r="F241" s="19"/>
      <c r="G241" s="15"/>
      <c r="H241" s="15"/>
      <c r="I241" s="36">
        <f>TRUNC(SUM(I235:I240))</f>
        <v>8200</v>
      </c>
      <c r="J241" s="15"/>
      <c r="K241" s="15"/>
      <c r="L241" s="36">
        <f>TRUNC(SUM(L235:L240))</f>
        <v>35132</v>
      </c>
      <c r="M241" s="15"/>
      <c r="N241" s="36">
        <f>TRUNC(SUM(N235:N240))</f>
        <v>0</v>
      </c>
      <c r="O241" s="15" t="str">
        <f t="shared" si="66"/>
        <v/>
      </c>
      <c r="P241" s="15">
        <f t="shared" si="67"/>
        <v>43332</v>
      </c>
      <c r="Q241" s="12"/>
      <c r="AC241" s="2">
        <f>TRUNC(AE241*옵션!$B$36/100,1)</f>
        <v>1053.9000000000001</v>
      </c>
      <c r="AD241" s="2">
        <f>TRUNC(SUM(L235:L239))</f>
        <v>35132</v>
      </c>
      <c r="AE241" s="2">
        <f>TRUNC(SUM(AE235:AE240))</f>
        <v>35132</v>
      </c>
    </row>
    <row r="242" spans="1:31" ht="23.25" customHeight="1">
      <c r="D242" s="12"/>
      <c r="E242" s="12"/>
      <c r="F242" s="19"/>
      <c r="G242" s="15"/>
      <c r="H242" s="15"/>
      <c r="I242" s="36"/>
      <c r="J242" s="15"/>
      <c r="K242" s="15"/>
      <c r="L242" s="36"/>
      <c r="M242" s="15"/>
      <c r="N242" s="36"/>
      <c r="O242" s="15"/>
      <c r="P242" s="15"/>
      <c r="Q242" s="12"/>
    </row>
    <row r="243" spans="1:31" ht="23.25" customHeight="1">
      <c r="A243" s="13" t="s">
        <v>1437</v>
      </c>
      <c r="B243" s="13" t="s">
        <v>1353</v>
      </c>
      <c r="C243" s="1" t="s">
        <v>1438</v>
      </c>
      <c r="D243" s="183" t="s">
        <v>1436</v>
      </c>
      <c r="E243" s="185"/>
      <c r="F243" s="19"/>
      <c r="G243" s="15"/>
      <c r="H243" s="15"/>
      <c r="I243" s="36"/>
      <c r="J243" s="15"/>
      <c r="K243" s="15"/>
      <c r="L243" s="36"/>
      <c r="M243" s="15"/>
      <c r="N243" s="36"/>
      <c r="O243" s="15"/>
      <c r="P243" s="15"/>
      <c r="Q243" s="12"/>
    </row>
    <row r="244" spans="1:31" ht="23.25" customHeight="1">
      <c r="A244" s="13" t="s">
        <v>695</v>
      </c>
      <c r="B244" s="13" t="s">
        <v>1049</v>
      </c>
      <c r="C244" s="1" t="s">
        <v>434</v>
      </c>
      <c r="D244" s="12" t="s">
        <v>426</v>
      </c>
      <c r="E244" s="12" t="s">
        <v>435</v>
      </c>
      <c r="F244" s="19" t="s">
        <v>132</v>
      </c>
      <c r="G244" s="15">
        <v>1</v>
      </c>
      <c r="H244" s="15">
        <f>합산자재!H109</f>
        <v>11526</v>
      </c>
      <c r="I244" s="36">
        <f>IF(G244*H244&lt;&gt;0, TRUNC(G244*H244, 1), "")</f>
        <v>11526</v>
      </c>
      <c r="J244" s="15">
        <v>1</v>
      </c>
      <c r="K244" s="15">
        <f>합산자재!I109</f>
        <v>0</v>
      </c>
      <c r="L244" s="36" t="str">
        <f>IF(G244*K244&lt;&gt;0, TRUNC(G244*K244, 1), "")</f>
        <v/>
      </c>
      <c r="M244" s="15">
        <f>합산자재!J109</f>
        <v>0</v>
      </c>
      <c r="N244" s="36" t="str">
        <f>IF(G244*M244&lt;&gt;0, TRUNC(G244*M244, 1), "")</f>
        <v/>
      </c>
      <c r="O244" s="15">
        <f t="shared" ref="O244:O249" si="68">IF((H244+K244+M244)=0, "", (H244+K244+M244))</f>
        <v>11526</v>
      </c>
      <c r="P244" s="15">
        <f t="shared" ref="P244:P249" si="69">IF(SUM(I244,L244,N244)&lt;&gt;0,SUM(I244,L244,N244),"")</f>
        <v>11526</v>
      </c>
      <c r="Q244" s="12"/>
      <c r="AC244" s="2">
        <f>G244*H244</f>
        <v>11526</v>
      </c>
    </row>
    <row r="245" spans="1:31" ht="23.25" customHeight="1">
      <c r="A245" s="13" t="s">
        <v>695</v>
      </c>
      <c r="B245" s="13" t="s">
        <v>1049</v>
      </c>
      <c r="C245" s="1" t="s">
        <v>434</v>
      </c>
      <c r="D245" s="12" t="s">
        <v>426</v>
      </c>
      <c r="E245" s="12" t="s">
        <v>435</v>
      </c>
      <c r="F245" s="19" t="s">
        <v>132</v>
      </c>
      <c r="G245" s="15">
        <v>0.1</v>
      </c>
      <c r="H245" s="15">
        <f>합산자재!H109</f>
        <v>11526</v>
      </c>
      <c r="I245" s="36">
        <f>IF(G245*H245&lt;&gt;0, TRUNC(G245*H245, 1), "")</f>
        <v>1152.5999999999999</v>
      </c>
      <c r="J245" s="15">
        <v>0.1</v>
      </c>
      <c r="K245" s="15">
        <f>합산자재!I109</f>
        <v>0</v>
      </c>
      <c r="L245" s="36" t="str">
        <f>IF(G245*K245&lt;&gt;0, TRUNC(G245*K245, 1), "")</f>
        <v/>
      </c>
      <c r="M245" s="15">
        <f>합산자재!J109</f>
        <v>0</v>
      </c>
      <c r="N245" s="36" t="str">
        <f>IF(G245*M245&lt;&gt;0, TRUNC(G245*M245, 1), "")</f>
        <v/>
      </c>
      <c r="O245" s="15">
        <f t="shared" si="68"/>
        <v>11526</v>
      </c>
      <c r="P245" s="15">
        <f t="shared" si="69"/>
        <v>1152.5999999999999</v>
      </c>
      <c r="Q245" s="12"/>
    </row>
    <row r="246" spans="1:31" ht="23.25" customHeight="1">
      <c r="A246" s="13" t="s">
        <v>1338</v>
      </c>
      <c r="B246" s="13" t="s">
        <v>1049</v>
      </c>
      <c r="C246" s="1" t="s">
        <v>1339</v>
      </c>
      <c r="D246" s="12" t="s">
        <v>1340</v>
      </c>
      <c r="E246" s="12" t="s">
        <v>1341</v>
      </c>
      <c r="F246" s="19" t="s">
        <v>529</v>
      </c>
      <c r="G246" s="15">
        <v>1</v>
      </c>
      <c r="H246" s="15">
        <f>IF(TRUNC((AD246+AC246)/$AD$3,1)*$AD$3-AD246 &lt;0, AC246, TRUNC((AD246+AC246)/$AD$3,1)*$AD$3-AD246)</f>
        <v>230.5</v>
      </c>
      <c r="I246" s="36">
        <f>H246</f>
        <v>230.5</v>
      </c>
      <c r="J246" s="15">
        <v>1</v>
      </c>
      <c r="K246" s="15"/>
      <c r="L246" s="36" t="str">
        <f>IF(G246*K246&lt;&gt;0, TRUNC(G246*K246, 1), "")</f>
        <v/>
      </c>
      <c r="M246" s="15"/>
      <c r="N246" s="36" t="str">
        <f>IF(G246*M246&lt;&gt;0, TRUNC(G246*M246, 1), "")</f>
        <v/>
      </c>
      <c r="O246" s="15">
        <f t="shared" si="68"/>
        <v>230.5</v>
      </c>
      <c r="P246" s="15">
        <f t="shared" si="69"/>
        <v>230.5</v>
      </c>
      <c r="Q246" s="12"/>
      <c r="AC246" s="2">
        <f>TRUNC(TRUNC(SUM(AC243:AC245))*옵션!$B$33/100,1)</f>
        <v>230.5</v>
      </c>
      <c r="AD246" s="2">
        <f>TRUNC(SUM(I243:I245))+TRUNC(SUM(N243:N245))</f>
        <v>12678</v>
      </c>
    </row>
    <row r="247" spans="1:31" ht="23.25" customHeight="1">
      <c r="A247" s="13" t="s">
        <v>754</v>
      </c>
      <c r="B247" s="13" t="s">
        <v>1049</v>
      </c>
      <c r="C247" s="1" t="s">
        <v>567</v>
      </c>
      <c r="D247" s="12" t="s">
        <v>568</v>
      </c>
      <c r="E247" s="12" t="s">
        <v>569</v>
      </c>
      <c r="F247" s="19" t="s">
        <v>570</v>
      </c>
      <c r="G247" s="15">
        <f>일위노임!G127</f>
        <v>0.28000000000000003</v>
      </c>
      <c r="H247" s="15">
        <f>합산자재!H165</f>
        <v>0</v>
      </c>
      <c r="I247" s="36" t="str">
        <f>IF(G247*H247&lt;&gt;0, TRUNC(G247*H247, 1), "")</f>
        <v/>
      </c>
      <c r="J247" s="15">
        <v>0.28000000000000003</v>
      </c>
      <c r="K247" s="15">
        <f>합산자재!I165</f>
        <v>270251</v>
      </c>
      <c r="L247" s="36">
        <f>IF(G247*K247&lt;&gt;0, TRUNC(G247*K247, 1), "")</f>
        <v>75670.2</v>
      </c>
      <c r="M247" s="15">
        <f>합산자재!J165</f>
        <v>0</v>
      </c>
      <c r="N247" s="36" t="str">
        <f>IF(G247*M247&lt;&gt;0, TRUNC(G247*M247, 1), "")</f>
        <v/>
      </c>
      <c r="O247" s="15">
        <f t="shared" si="68"/>
        <v>270251</v>
      </c>
      <c r="P247" s="15">
        <f t="shared" si="69"/>
        <v>75670.2</v>
      </c>
      <c r="Q247" s="12"/>
      <c r="AE247" s="2">
        <f>L247</f>
        <v>75670.2</v>
      </c>
    </row>
    <row r="248" spans="1:31" ht="23.25" customHeight="1">
      <c r="A248" s="13" t="s">
        <v>1334</v>
      </c>
      <c r="B248" s="13" t="s">
        <v>1049</v>
      </c>
      <c r="C248" s="1" t="s">
        <v>1335</v>
      </c>
      <c r="D248" s="12" t="s">
        <v>1336</v>
      </c>
      <c r="E248" s="12" t="s">
        <v>1337</v>
      </c>
      <c r="F248" s="19" t="s">
        <v>529</v>
      </c>
      <c r="G248" s="15">
        <v>1</v>
      </c>
      <c r="H248" s="15">
        <f>IF(TRUNC((AD249+AC249)/$AE$3,1)*$AE$3-AD249 &lt;0, AC249, TRUNC((AD249+AC249)/$AE$3,1)*$AE$3-AD249)</f>
        <v>2270.1000000000058</v>
      </c>
      <c r="I248" s="36">
        <f>H248</f>
        <v>2270.1000000000058</v>
      </c>
      <c r="J248" s="15">
        <v>1</v>
      </c>
      <c r="K248" s="15"/>
      <c r="L248" s="36" t="str">
        <f>IF(G248*K248&lt;&gt;0, TRUNC(G248*K248, 1), "")</f>
        <v/>
      </c>
      <c r="M248" s="15"/>
      <c r="N248" s="36" t="str">
        <f>IF(G248*M248&lt;&gt;0, TRUNC(G248*M248, 1), "")</f>
        <v/>
      </c>
      <c r="O248" s="15">
        <f t="shared" si="68"/>
        <v>2270.1000000000058</v>
      </c>
      <c r="P248" s="15">
        <f t="shared" si="69"/>
        <v>2270.1000000000058</v>
      </c>
      <c r="Q248" s="12"/>
    </row>
    <row r="249" spans="1:31" ht="23.25" customHeight="1">
      <c r="B249" s="13" t="s">
        <v>1330</v>
      </c>
      <c r="D249" s="12" t="s">
        <v>1331</v>
      </c>
      <c r="E249" s="12"/>
      <c r="F249" s="19"/>
      <c r="G249" s="15"/>
      <c r="H249" s="15"/>
      <c r="I249" s="36">
        <f>TRUNC(SUM(I243:I248))</f>
        <v>15179</v>
      </c>
      <c r="J249" s="15"/>
      <c r="K249" s="15"/>
      <c r="L249" s="36">
        <f>TRUNC(SUM(L243:L248))</f>
        <v>75670</v>
      </c>
      <c r="M249" s="15"/>
      <c r="N249" s="36">
        <f>TRUNC(SUM(N243:N248))</f>
        <v>0</v>
      </c>
      <c r="O249" s="15" t="str">
        <f t="shared" si="68"/>
        <v/>
      </c>
      <c r="P249" s="15">
        <f t="shared" si="69"/>
        <v>90849</v>
      </c>
      <c r="Q249" s="12"/>
      <c r="AC249" s="2">
        <f>TRUNC(AE249*옵션!$B$36/100,1)</f>
        <v>2270.1</v>
      </c>
      <c r="AD249" s="2">
        <f>TRUNC(SUM(L243:L247))</f>
        <v>75670</v>
      </c>
      <c r="AE249" s="2">
        <f>TRUNC(SUM(AE243:AE248))</f>
        <v>75670</v>
      </c>
    </row>
    <row r="250" spans="1:31" ht="23.25" customHeight="1">
      <c r="D250" s="12"/>
      <c r="E250" s="12"/>
      <c r="F250" s="19"/>
      <c r="G250" s="15"/>
      <c r="H250" s="15"/>
      <c r="I250" s="36"/>
      <c r="J250" s="15"/>
      <c r="K250" s="15"/>
      <c r="L250" s="36"/>
      <c r="M250" s="15"/>
      <c r="N250" s="36"/>
      <c r="O250" s="15"/>
      <c r="P250" s="15"/>
      <c r="Q250" s="12"/>
    </row>
    <row r="251" spans="1:31" ht="23.25" customHeight="1">
      <c r="A251" s="13" t="s">
        <v>1440</v>
      </c>
      <c r="B251" s="13" t="s">
        <v>1353</v>
      </c>
      <c r="C251" s="1" t="s">
        <v>1441</v>
      </c>
      <c r="D251" s="183" t="s">
        <v>1439</v>
      </c>
      <c r="E251" s="185"/>
      <c r="F251" s="19"/>
      <c r="G251" s="15"/>
      <c r="H251" s="15"/>
      <c r="I251" s="36"/>
      <c r="J251" s="15"/>
      <c r="K251" s="15"/>
      <c r="L251" s="36"/>
      <c r="M251" s="15"/>
      <c r="N251" s="36"/>
      <c r="O251" s="15"/>
      <c r="P251" s="15"/>
      <c r="Q251" s="12"/>
    </row>
    <row r="252" spans="1:31" ht="23.25" customHeight="1">
      <c r="A252" s="13" t="s">
        <v>602</v>
      </c>
      <c r="B252" s="13" t="s">
        <v>1052</v>
      </c>
      <c r="C252" s="1" t="s">
        <v>163</v>
      </c>
      <c r="D252" s="12" t="s">
        <v>164</v>
      </c>
      <c r="E252" s="12" t="s">
        <v>165</v>
      </c>
      <c r="F252" s="19" t="s">
        <v>166</v>
      </c>
      <c r="G252" s="15">
        <v>1</v>
      </c>
      <c r="H252" s="15">
        <f>합산자재!H16</f>
        <v>12750</v>
      </c>
      <c r="I252" s="36">
        <f>IF(G252*H252&lt;&gt;0, TRUNC(G252*H252, 1), "")</f>
        <v>12750</v>
      </c>
      <c r="J252" s="15">
        <v>1</v>
      </c>
      <c r="K252" s="15">
        <f>합산자재!I16</f>
        <v>0</v>
      </c>
      <c r="L252" s="36" t="str">
        <f>IF(G252*K252&lt;&gt;0, TRUNC(G252*K252, 1), "")</f>
        <v/>
      </c>
      <c r="M252" s="15">
        <f>합산자재!J16</f>
        <v>0</v>
      </c>
      <c r="N252" s="36" t="str">
        <f>IF(G252*M252&lt;&gt;0, TRUNC(G252*M252, 1), "")</f>
        <v/>
      </c>
      <c r="O252" s="15">
        <f>IF((H252+K252+M252)=0, "", (H252+K252+M252))</f>
        <v>12750</v>
      </c>
      <c r="P252" s="15">
        <f>IF(SUM(I252,L252,N252)&lt;&gt;0,SUM(I252,L252,N252),"")</f>
        <v>12750</v>
      </c>
      <c r="Q252" s="12"/>
    </row>
    <row r="253" spans="1:31" ht="23.25" customHeight="1">
      <c r="A253" s="13" t="s">
        <v>755</v>
      </c>
      <c r="B253" s="13" t="s">
        <v>1052</v>
      </c>
      <c r="C253" s="1" t="s">
        <v>571</v>
      </c>
      <c r="D253" s="12" t="s">
        <v>568</v>
      </c>
      <c r="E253" s="12" t="s">
        <v>572</v>
      </c>
      <c r="F253" s="19" t="s">
        <v>570</v>
      </c>
      <c r="G253" s="15">
        <f>일위노임!G131</f>
        <v>2.4E-2</v>
      </c>
      <c r="H253" s="15">
        <f>합산자재!H166</f>
        <v>0</v>
      </c>
      <c r="I253" s="36" t="str">
        <f>IF(G253*H253&lt;&gt;0, TRUNC(G253*H253, 1), "")</f>
        <v/>
      </c>
      <c r="J253" s="15">
        <v>2.4E-2</v>
      </c>
      <c r="K253" s="15">
        <f>합산자재!I166</f>
        <v>295784</v>
      </c>
      <c r="L253" s="36">
        <f>IF(G253*K253&lt;&gt;0, TRUNC(G253*K253, 1), "")</f>
        <v>7098.8</v>
      </c>
      <c r="M253" s="15">
        <f>합산자재!J166</f>
        <v>0</v>
      </c>
      <c r="N253" s="36" t="str">
        <f>IF(G253*M253&lt;&gt;0, TRUNC(G253*M253, 1), "")</f>
        <v/>
      </c>
      <c r="O253" s="15">
        <f>IF((H253+K253+M253)=0, "", (H253+K253+M253))</f>
        <v>295784</v>
      </c>
      <c r="P253" s="15">
        <f>IF(SUM(I253,L253,N253)&lt;&gt;0,SUM(I253,L253,N253),"")</f>
        <v>7098.8</v>
      </c>
      <c r="Q253" s="12"/>
      <c r="AE253" s="2">
        <f>L253</f>
        <v>7098.8</v>
      </c>
    </row>
    <row r="254" spans="1:31" ht="23.25" customHeight="1">
      <c r="A254" s="13" t="s">
        <v>758</v>
      </c>
      <c r="B254" s="13" t="s">
        <v>1052</v>
      </c>
      <c r="C254" s="1" t="s">
        <v>577</v>
      </c>
      <c r="D254" s="12" t="s">
        <v>568</v>
      </c>
      <c r="E254" s="12" t="s">
        <v>578</v>
      </c>
      <c r="F254" s="19" t="s">
        <v>570</v>
      </c>
      <c r="G254" s="15">
        <f>일위노임!G132</f>
        <v>0.12</v>
      </c>
      <c r="H254" s="15">
        <f>합산자재!H169</f>
        <v>0</v>
      </c>
      <c r="I254" s="36" t="str">
        <f>IF(G254*H254&lt;&gt;0, TRUNC(G254*H254, 1), "")</f>
        <v/>
      </c>
      <c r="J254" s="15">
        <v>0.12</v>
      </c>
      <c r="K254" s="15">
        <f>합산자재!I169</f>
        <v>165545</v>
      </c>
      <c r="L254" s="36">
        <f>IF(G254*K254&lt;&gt;0, TRUNC(G254*K254, 1), "")</f>
        <v>19865.400000000001</v>
      </c>
      <c r="M254" s="15">
        <f>합산자재!J169</f>
        <v>0</v>
      </c>
      <c r="N254" s="36" t="str">
        <f>IF(G254*M254&lt;&gt;0, TRUNC(G254*M254, 1), "")</f>
        <v/>
      </c>
      <c r="O254" s="15">
        <f>IF((H254+K254+M254)=0, "", (H254+K254+M254))</f>
        <v>165545</v>
      </c>
      <c r="P254" s="15">
        <f>IF(SUM(I254,L254,N254)&lt;&gt;0,SUM(I254,L254,N254),"")</f>
        <v>19865.400000000001</v>
      </c>
      <c r="Q254" s="12"/>
      <c r="AE254" s="2">
        <f>L254</f>
        <v>19865.400000000001</v>
      </c>
    </row>
    <row r="255" spans="1:31" ht="23.25" customHeight="1">
      <c r="A255" s="13" t="s">
        <v>1334</v>
      </c>
      <c r="B255" s="13" t="s">
        <v>1052</v>
      </c>
      <c r="C255" s="1" t="s">
        <v>1335</v>
      </c>
      <c r="D255" s="12" t="s">
        <v>1336</v>
      </c>
      <c r="E255" s="12" t="s">
        <v>1337</v>
      </c>
      <c r="F255" s="19" t="s">
        <v>529</v>
      </c>
      <c r="G255" s="15">
        <v>1</v>
      </c>
      <c r="H255" s="15">
        <f>IF(TRUNC((AD256+AC256)/$AE$3,1)*$AE$3-AD256 &lt;0, AC256, TRUNC((AD256+AC256)/$AE$3,1)*$AE$3-AD256)</f>
        <v>808.90000000000146</v>
      </c>
      <c r="I255" s="36">
        <f>H255</f>
        <v>808.90000000000146</v>
      </c>
      <c r="J255" s="15">
        <v>1</v>
      </c>
      <c r="K255" s="15"/>
      <c r="L255" s="36" t="str">
        <f>IF(G255*K255&lt;&gt;0, TRUNC(G255*K255, 1), "")</f>
        <v/>
      </c>
      <c r="M255" s="15"/>
      <c r="N255" s="36" t="str">
        <f>IF(G255*M255&lt;&gt;0, TRUNC(G255*M255, 1), "")</f>
        <v/>
      </c>
      <c r="O255" s="15">
        <f>IF((H255+K255+M255)=0, "", (H255+K255+M255))</f>
        <v>808.90000000000146</v>
      </c>
      <c r="P255" s="15">
        <f>IF(SUM(I255,L255,N255)&lt;&gt;0,SUM(I255,L255,N255),"")</f>
        <v>808.90000000000146</v>
      </c>
      <c r="Q255" s="12"/>
    </row>
    <row r="256" spans="1:31" ht="23.25" customHeight="1">
      <c r="B256" s="13" t="s">
        <v>1330</v>
      </c>
      <c r="D256" s="12" t="s">
        <v>1331</v>
      </c>
      <c r="E256" s="12"/>
      <c r="F256" s="19"/>
      <c r="G256" s="15"/>
      <c r="H256" s="15"/>
      <c r="I256" s="36">
        <f>TRUNC(SUM(I251:I255))</f>
        <v>13558</v>
      </c>
      <c r="J256" s="15"/>
      <c r="K256" s="15"/>
      <c r="L256" s="36">
        <f>TRUNC(SUM(L251:L255))</f>
        <v>26964</v>
      </c>
      <c r="M256" s="15"/>
      <c r="N256" s="36">
        <f>TRUNC(SUM(N251:N255))</f>
        <v>0</v>
      </c>
      <c r="O256" s="15" t="str">
        <f>IF((H256+K256+M256)=0, "", (H256+K256+M256))</f>
        <v/>
      </c>
      <c r="P256" s="15">
        <f>IF(SUM(I256,L256,N256)&lt;&gt;0,SUM(I256,L256,N256),"")</f>
        <v>40522</v>
      </c>
      <c r="Q256" s="12"/>
      <c r="AC256" s="2">
        <f>TRUNC(AE256*옵션!$B$36/100,1)</f>
        <v>808.9</v>
      </c>
      <c r="AD256" s="2">
        <f>TRUNC(SUM(L251:L254))</f>
        <v>26964</v>
      </c>
      <c r="AE256" s="2">
        <f>TRUNC(SUM(AE251:AE255))</f>
        <v>26964</v>
      </c>
    </row>
    <row r="257" spans="1:31" ht="23.25" customHeight="1">
      <c r="D257" s="12"/>
      <c r="E257" s="12"/>
      <c r="F257" s="19"/>
      <c r="G257" s="15"/>
      <c r="H257" s="15"/>
      <c r="I257" s="36"/>
      <c r="J257" s="15"/>
      <c r="K257" s="15"/>
      <c r="L257" s="36"/>
      <c r="M257" s="15"/>
      <c r="N257" s="36"/>
      <c r="O257" s="15"/>
      <c r="P257" s="15"/>
      <c r="Q257" s="12"/>
    </row>
    <row r="258" spans="1:31" ht="23.25" customHeight="1">
      <c r="A258" s="13" t="s">
        <v>1443</v>
      </c>
      <c r="B258" s="13" t="s">
        <v>1353</v>
      </c>
      <c r="C258" s="1" t="s">
        <v>1444</v>
      </c>
      <c r="D258" s="183" t="s">
        <v>1442</v>
      </c>
      <c r="E258" s="185"/>
      <c r="F258" s="19"/>
      <c r="G258" s="15"/>
      <c r="H258" s="15"/>
      <c r="I258" s="36"/>
      <c r="J258" s="15"/>
      <c r="K258" s="15"/>
      <c r="L258" s="36"/>
      <c r="M258" s="15"/>
      <c r="N258" s="36"/>
      <c r="O258" s="15"/>
      <c r="P258" s="15"/>
      <c r="Q258" s="12"/>
    </row>
    <row r="259" spans="1:31" ht="23.25" customHeight="1">
      <c r="A259" s="13" t="s">
        <v>603</v>
      </c>
      <c r="B259" s="13" t="s">
        <v>1055</v>
      </c>
      <c r="C259" s="1" t="s">
        <v>168</v>
      </c>
      <c r="D259" s="12" t="s">
        <v>164</v>
      </c>
      <c r="E259" s="12" t="s">
        <v>169</v>
      </c>
      <c r="F259" s="19" t="s">
        <v>166</v>
      </c>
      <c r="G259" s="15">
        <v>1</v>
      </c>
      <c r="H259" s="15">
        <f>합산자재!H17</f>
        <v>14850</v>
      </c>
      <c r="I259" s="36">
        <f>IF(G259*H259&lt;&gt;0, TRUNC(G259*H259, 1), "")</f>
        <v>14850</v>
      </c>
      <c r="J259" s="15">
        <v>1</v>
      </c>
      <c r="K259" s="15">
        <f>합산자재!I17</f>
        <v>0</v>
      </c>
      <c r="L259" s="36" t="str">
        <f>IF(G259*K259&lt;&gt;0, TRUNC(G259*K259, 1), "")</f>
        <v/>
      </c>
      <c r="M259" s="15">
        <f>합산자재!J17</f>
        <v>0</v>
      </c>
      <c r="N259" s="36" t="str">
        <f>IF(G259*M259&lt;&gt;0, TRUNC(G259*M259, 1), "")</f>
        <v/>
      </c>
      <c r="O259" s="15">
        <f>IF((H259+K259+M259)=0, "", (H259+K259+M259))</f>
        <v>14850</v>
      </c>
      <c r="P259" s="15">
        <f>IF(SUM(I259,L259,N259)&lt;&gt;0,SUM(I259,L259,N259),"")</f>
        <v>14850</v>
      </c>
      <c r="Q259" s="12"/>
    </row>
    <row r="260" spans="1:31" ht="23.25" customHeight="1">
      <c r="A260" s="13" t="s">
        <v>755</v>
      </c>
      <c r="B260" s="13" t="s">
        <v>1055</v>
      </c>
      <c r="C260" s="1" t="s">
        <v>571</v>
      </c>
      <c r="D260" s="12" t="s">
        <v>568</v>
      </c>
      <c r="E260" s="12" t="s">
        <v>572</v>
      </c>
      <c r="F260" s="19" t="s">
        <v>570</v>
      </c>
      <c r="G260" s="15">
        <f>일위노임!G136</f>
        <v>2.4E-2</v>
      </c>
      <c r="H260" s="15">
        <f>합산자재!H166</f>
        <v>0</v>
      </c>
      <c r="I260" s="36" t="str">
        <f>IF(G260*H260&lt;&gt;0, TRUNC(G260*H260, 1), "")</f>
        <v/>
      </c>
      <c r="J260" s="15">
        <v>2.4E-2</v>
      </c>
      <c r="K260" s="15">
        <f>합산자재!I166</f>
        <v>295784</v>
      </c>
      <c r="L260" s="36">
        <f>IF(G260*K260&lt;&gt;0, TRUNC(G260*K260, 1), "")</f>
        <v>7098.8</v>
      </c>
      <c r="M260" s="15">
        <f>합산자재!J166</f>
        <v>0</v>
      </c>
      <c r="N260" s="36" t="str">
        <f>IF(G260*M260&lt;&gt;0, TRUNC(G260*M260, 1), "")</f>
        <v/>
      </c>
      <c r="O260" s="15">
        <f>IF((H260+K260+M260)=0, "", (H260+K260+M260))</f>
        <v>295784</v>
      </c>
      <c r="P260" s="15">
        <f>IF(SUM(I260,L260,N260)&lt;&gt;0,SUM(I260,L260,N260),"")</f>
        <v>7098.8</v>
      </c>
      <c r="Q260" s="12"/>
      <c r="AE260" s="2">
        <f>L260</f>
        <v>7098.8</v>
      </c>
    </row>
    <row r="261" spans="1:31" ht="23.25" customHeight="1">
      <c r="A261" s="13" t="s">
        <v>758</v>
      </c>
      <c r="B261" s="13" t="s">
        <v>1055</v>
      </c>
      <c r="C261" s="1" t="s">
        <v>577</v>
      </c>
      <c r="D261" s="12" t="s">
        <v>568</v>
      </c>
      <c r="E261" s="12" t="s">
        <v>578</v>
      </c>
      <c r="F261" s="19" t="s">
        <v>570</v>
      </c>
      <c r="G261" s="15">
        <f>일위노임!G137</f>
        <v>0.12</v>
      </c>
      <c r="H261" s="15">
        <f>합산자재!H169</f>
        <v>0</v>
      </c>
      <c r="I261" s="36" t="str">
        <f>IF(G261*H261&lt;&gt;0, TRUNC(G261*H261, 1), "")</f>
        <v/>
      </c>
      <c r="J261" s="15">
        <v>0.12</v>
      </c>
      <c r="K261" s="15">
        <f>합산자재!I169</f>
        <v>165545</v>
      </c>
      <c r="L261" s="36">
        <f>IF(G261*K261&lt;&gt;0, TRUNC(G261*K261, 1), "")</f>
        <v>19865.400000000001</v>
      </c>
      <c r="M261" s="15">
        <f>합산자재!J169</f>
        <v>0</v>
      </c>
      <c r="N261" s="36" t="str">
        <f>IF(G261*M261&lt;&gt;0, TRUNC(G261*M261, 1), "")</f>
        <v/>
      </c>
      <c r="O261" s="15">
        <f>IF((H261+K261+M261)=0, "", (H261+K261+M261))</f>
        <v>165545</v>
      </c>
      <c r="P261" s="15">
        <f>IF(SUM(I261,L261,N261)&lt;&gt;0,SUM(I261,L261,N261),"")</f>
        <v>19865.400000000001</v>
      </c>
      <c r="Q261" s="12"/>
      <c r="AE261" s="2">
        <f>L261</f>
        <v>19865.400000000001</v>
      </c>
    </row>
    <row r="262" spans="1:31" ht="23.25" customHeight="1">
      <c r="A262" s="13" t="s">
        <v>1334</v>
      </c>
      <c r="B262" s="13" t="s">
        <v>1055</v>
      </c>
      <c r="C262" s="1" t="s">
        <v>1335</v>
      </c>
      <c r="D262" s="12" t="s">
        <v>1336</v>
      </c>
      <c r="E262" s="12" t="s">
        <v>1337</v>
      </c>
      <c r="F262" s="19" t="s">
        <v>529</v>
      </c>
      <c r="G262" s="15">
        <v>1</v>
      </c>
      <c r="H262" s="15">
        <f>IF(TRUNC((AD263+AC263)/$AE$3,1)*$AE$3-AD263 &lt;0, AC263, TRUNC((AD263+AC263)/$AE$3,1)*$AE$3-AD263)</f>
        <v>808.90000000000146</v>
      </c>
      <c r="I262" s="36">
        <f>H262</f>
        <v>808.90000000000146</v>
      </c>
      <c r="J262" s="15">
        <v>1</v>
      </c>
      <c r="K262" s="15"/>
      <c r="L262" s="36" t="str">
        <f>IF(G262*K262&lt;&gt;0, TRUNC(G262*K262, 1), "")</f>
        <v/>
      </c>
      <c r="M262" s="15"/>
      <c r="N262" s="36" t="str">
        <f>IF(G262*M262&lt;&gt;0, TRUNC(G262*M262, 1), "")</f>
        <v/>
      </c>
      <c r="O262" s="15">
        <f>IF((H262+K262+M262)=0, "", (H262+K262+M262))</f>
        <v>808.90000000000146</v>
      </c>
      <c r="P262" s="15">
        <f>IF(SUM(I262,L262,N262)&lt;&gt;0,SUM(I262,L262,N262),"")</f>
        <v>808.90000000000146</v>
      </c>
      <c r="Q262" s="12"/>
    </row>
    <row r="263" spans="1:31" ht="23.25" customHeight="1">
      <c r="B263" s="13" t="s">
        <v>1330</v>
      </c>
      <c r="D263" s="12" t="s">
        <v>1331</v>
      </c>
      <c r="E263" s="12"/>
      <c r="F263" s="19"/>
      <c r="G263" s="15"/>
      <c r="H263" s="15"/>
      <c r="I263" s="36">
        <f>TRUNC(SUM(I258:I262))</f>
        <v>15658</v>
      </c>
      <c r="J263" s="15"/>
      <c r="K263" s="15"/>
      <c r="L263" s="36">
        <f>TRUNC(SUM(L258:L262))</f>
        <v>26964</v>
      </c>
      <c r="M263" s="15"/>
      <c r="N263" s="36">
        <f>TRUNC(SUM(N258:N262))</f>
        <v>0</v>
      </c>
      <c r="O263" s="15" t="str">
        <f>IF((H263+K263+M263)=0, "", (H263+K263+M263))</f>
        <v/>
      </c>
      <c r="P263" s="15">
        <f>IF(SUM(I263,L263,N263)&lt;&gt;0,SUM(I263,L263,N263),"")</f>
        <v>42622</v>
      </c>
      <c r="Q263" s="12"/>
      <c r="AC263" s="2">
        <f>TRUNC(AE263*옵션!$B$36/100,1)</f>
        <v>808.9</v>
      </c>
      <c r="AD263" s="2">
        <f>TRUNC(SUM(L258:L261))</f>
        <v>26964</v>
      </c>
      <c r="AE263" s="2">
        <f>TRUNC(SUM(AE258:AE262))</f>
        <v>26964</v>
      </c>
    </row>
    <row r="264" spans="1:31" ht="23.25" customHeight="1">
      <c r="D264" s="12"/>
      <c r="E264" s="12"/>
      <c r="F264" s="19"/>
      <c r="G264" s="15"/>
      <c r="H264" s="15"/>
      <c r="I264" s="36"/>
      <c r="J264" s="15"/>
      <c r="K264" s="15"/>
      <c r="L264" s="36"/>
      <c r="M264" s="15"/>
      <c r="N264" s="36"/>
      <c r="O264" s="15"/>
      <c r="P264" s="15"/>
      <c r="Q264" s="12"/>
    </row>
    <row r="265" spans="1:31" ht="23.25" customHeight="1">
      <c r="A265" s="13" t="s">
        <v>1446</v>
      </c>
      <c r="B265" s="13" t="s">
        <v>1353</v>
      </c>
      <c r="C265" s="1" t="s">
        <v>1447</v>
      </c>
      <c r="D265" s="183" t="s">
        <v>1445</v>
      </c>
      <c r="E265" s="185"/>
      <c r="F265" s="19"/>
      <c r="G265" s="15"/>
      <c r="H265" s="15"/>
      <c r="I265" s="36"/>
      <c r="J265" s="15"/>
      <c r="K265" s="15"/>
      <c r="L265" s="36"/>
      <c r="M265" s="15"/>
      <c r="N265" s="36"/>
      <c r="O265" s="15"/>
      <c r="P265" s="15"/>
      <c r="Q265" s="12"/>
    </row>
    <row r="266" spans="1:31" ht="23.25" customHeight="1">
      <c r="A266" s="13" t="s">
        <v>604</v>
      </c>
      <c r="B266" s="13" t="s">
        <v>1058</v>
      </c>
      <c r="C266" s="1" t="s">
        <v>170</v>
      </c>
      <c r="D266" s="12" t="s">
        <v>164</v>
      </c>
      <c r="E266" s="12" t="s">
        <v>171</v>
      </c>
      <c r="F266" s="19" t="s">
        <v>166</v>
      </c>
      <c r="G266" s="15">
        <v>1</v>
      </c>
      <c r="H266" s="15">
        <f>합산자재!H18</f>
        <v>33750</v>
      </c>
      <c r="I266" s="36">
        <f>IF(G266*H266&lt;&gt;0, TRUNC(G266*H266, 1), "")</f>
        <v>33750</v>
      </c>
      <c r="J266" s="15">
        <v>1</v>
      </c>
      <c r="K266" s="15">
        <f>합산자재!I18</f>
        <v>0</v>
      </c>
      <c r="L266" s="36" t="str">
        <f>IF(G266*K266&lt;&gt;0, TRUNC(G266*K266, 1), "")</f>
        <v/>
      </c>
      <c r="M266" s="15">
        <f>합산자재!J18</f>
        <v>0</v>
      </c>
      <c r="N266" s="36" t="str">
        <f>IF(G266*M266&lt;&gt;0, TRUNC(G266*M266, 1), "")</f>
        <v/>
      </c>
      <c r="O266" s="15">
        <f>IF((H266+K266+M266)=0, "", (H266+K266+M266))</f>
        <v>33750</v>
      </c>
      <c r="P266" s="15">
        <f>IF(SUM(I266,L266,N266)&lt;&gt;0,SUM(I266,L266,N266),"")</f>
        <v>33750</v>
      </c>
      <c r="Q266" s="12"/>
    </row>
    <row r="267" spans="1:31" ht="23.25" customHeight="1">
      <c r="A267" s="13" t="s">
        <v>756</v>
      </c>
      <c r="B267" s="13" t="s">
        <v>1058</v>
      </c>
      <c r="C267" s="1" t="s">
        <v>573</v>
      </c>
      <c r="D267" s="12" t="s">
        <v>568</v>
      </c>
      <c r="E267" s="12" t="s">
        <v>574</v>
      </c>
      <c r="F267" s="19" t="s">
        <v>570</v>
      </c>
      <c r="G267" s="15">
        <f>일위노임!G141</f>
        <v>2.5999999999999999E-2</v>
      </c>
      <c r="H267" s="15">
        <f>합산자재!H167</f>
        <v>0</v>
      </c>
      <c r="I267" s="36" t="str">
        <f>IF(G267*H267&lt;&gt;0, TRUNC(G267*H267, 1), "")</f>
        <v/>
      </c>
      <c r="J267" s="15">
        <v>2.5999999999999999E-2</v>
      </c>
      <c r="K267" s="15">
        <f>합산자재!I167</f>
        <v>431830</v>
      </c>
      <c r="L267" s="36">
        <f>IF(G267*K267&lt;&gt;0, TRUNC(G267*K267, 1), "")</f>
        <v>11227.5</v>
      </c>
      <c r="M267" s="15">
        <f>합산자재!J167</f>
        <v>0</v>
      </c>
      <c r="N267" s="36" t="str">
        <f>IF(G267*M267&lt;&gt;0, TRUNC(G267*M267, 1), "")</f>
        <v/>
      </c>
      <c r="O267" s="15">
        <f>IF((H267+K267+M267)=0, "", (H267+K267+M267))</f>
        <v>431830</v>
      </c>
      <c r="P267" s="15">
        <f>IF(SUM(I267,L267,N267)&lt;&gt;0,SUM(I267,L267,N267),"")</f>
        <v>11227.5</v>
      </c>
      <c r="Q267" s="12"/>
      <c r="AE267" s="2">
        <f>L267</f>
        <v>11227.5</v>
      </c>
    </row>
    <row r="268" spans="1:31" ht="23.25" customHeight="1">
      <c r="A268" s="13" t="s">
        <v>758</v>
      </c>
      <c r="B268" s="13" t="s">
        <v>1058</v>
      </c>
      <c r="C268" s="1" t="s">
        <v>577</v>
      </c>
      <c r="D268" s="12" t="s">
        <v>568</v>
      </c>
      <c r="E268" s="12" t="s">
        <v>578</v>
      </c>
      <c r="F268" s="19" t="s">
        <v>570</v>
      </c>
      <c r="G268" s="15">
        <f>일위노임!G142</f>
        <v>0.12</v>
      </c>
      <c r="H268" s="15">
        <f>합산자재!H169</f>
        <v>0</v>
      </c>
      <c r="I268" s="36" t="str">
        <f>IF(G268*H268&lt;&gt;0, TRUNC(G268*H268, 1), "")</f>
        <v/>
      </c>
      <c r="J268" s="15">
        <v>0.12</v>
      </c>
      <c r="K268" s="15">
        <f>합산자재!I169</f>
        <v>165545</v>
      </c>
      <c r="L268" s="36">
        <f>IF(G268*K268&lt;&gt;0, TRUNC(G268*K268, 1), "")</f>
        <v>19865.400000000001</v>
      </c>
      <c r="M268" s="15">
        <f>합산자재!J169</f>
        <v>0</v>
      </c>
      <c r="N268" s="36" t="str">
        <f>IF(G268*M268&lt;&gt;0, TRUNC(G268*M268, 1), "")</f>
        <v/>
      </c>
      <c r="O268" s="15">
        <f>IF((H268+K268+M268)=0, "", (H268+K268+M268))</f>
        <v>165545</v>
      </c>
      <c r="P268" s="15">
        <f>IF(SUM(I268,L268,N268)&lt;&gt;0,SUM(I268,L268,N268),"")</f>
        <v>19865.400000000001</v>
      </c>
      <c r="Q268" s="12"/>
      <c r="AE268" s="2">
        <f>L268</f>
        <v>19865.400000000001</v>
      </c>
    </row>
    <row r="269" spans="1:31" ht="23.25" customHeight="1">
      <c r="A269" s="13" t="s">
        <v>1334</v>
      </c>
      <c r="B269" s="13" t="s">
        <v>1058</v>
      </c>
      <c r="C269" s="1" t="s">
        <v>1335</v>
      </c>
      <c r="D269" s="12" t="s">
        <v>1336</v>
      </c>
      <c r="E269" s="12" t="s">
        <v>1337</v>
      </c>
      <c r="F269" s="19" t="s">
        <v>529</v>
      </c>
      <c r="G269" s="15">
        <v>1</v>
      </c>
      <c r="H269" s="15">
        <f>IF(TRUNC((AD270+AC270)/$AE$3,1)*$AE$3-AD270 &lt;0, AC270, TRUNC((AD270+AC270)/$AE$3,1)*$AE$3-AD270)</f>
        <v>932.70000000000073</v>
      </c>
      <c r="I269" s="36">
        <f>H269</f>
        <v>932.70000000000073</v>
      </c>
      <c r="J269" s="15">
        <v>1</v>
      </c>
      <c r="K269" s="15"/>
      <c r="L269" s="36" t="str">
        <f>IF(G269*K269&lt;&gt;0, TRUNC(G269*K269, 1), "")</f>
        <v/>
      </c>
      <c r="M269" s="15"/>
      <c r="N269" s="36" t="str">
        <f>IF(G269*M269&lt;&gt;0, TRUNC(G269*M269, 1), "")</f>
        <v/>
      </c>
      <c r="O269" s="15">
        <f>IF((H269+K269+M269)=0, "", (H269+K269+M269))</f>
        <v>932.70000000000073</v>
      </c>
      <c r="P269" s="15">
        <f>IF(SUM(I269,L269,N269)&lt;&gt;0,SUM(I269,L269,N269),"")</f>
        <v>932.70000000000073</v>
      </c>
      <c r="Q269" s="12"/>
    </row>
    <row r="270" spans="1:31" ht="23.25" customHeight="1">
      <c r="B270" s="13" t="s">
        <v>1330</v>
      </c>
      <c r="D270" s="12" t="s">
        <v>1331</v>
      </c>
      <c r="E270" s="12"/>
      <c r="F270" s="19"/>
      <c r="G270" s="15"/>
      <c r="H270" s="15"/>
      <c r="I270" s="36">
        <f>TRUNC(SUM(I265:I269))</f>
        <v>34682</v>
      </c>
      <c r="J270" s="15"/>
      <c r="K270" s="15"/>
      <c r="L270" s="36">
        <f>TRUNC(SUM(L265:L269))</f>
        <v>31092</v>
      </c>
      <c r="M270" s="15"/>
      <c r="N270" s="36">
        <f>TRUNC(SUM(N265:N269))</f>
        <v>0</v>
      </c>
      <c r="O270" s="15" t="str">
        <f>IF((H270+K270+M270)=0, "", (H270+K270+M270))</f>
        <v/>
      </c>
      <c r="P270" s="15">
        <f>IF(SUM(I270,L270,N270)&lt;&gt;0,SUM(I270,L270,N270),"")</f>
        <v>65774</v>
      </c>
      <c r="Q270" s="12"/>
      <c r="AC270" s="2">
        <f>TRUNC(AE270*옵션!$B$36/100,1)</f>
        <v>932.7</v>
      </c>
      <c r="AD270" s="2">
        <f>TRUNC(SUM(L265:L268))</f>
        <v>31092</v>
      </c>
      <c r="AE270" s="2">
        <f>TRUNC(SUM(AE265:AE269))</f>
        <v>31092</v>
      </c>
    </row>
    <row r="271" spans="1:31" ht="23.25" customHeight="1">
      <c r="D271" s="12"/>
      <c r="E271" s="12"/>
      <c r="F271" s="19"/>
      <c r="G271" s="15"/>
      <c r="H271" s="15"/>
      <c r="I271" s="36"/>
      <c r="J271" s="15"/>
      <c r="K271" s="15"/>
      <c r="L271" s="36"/>
      <c r="M271" s="15"/>
      <c r="N271" s="36"/>
      <c r="O271" s="15"/>
      <c r="P271" s="15"/>
      <c r="Q271" s="12"/>
    </row>
    <row r="272" spans="1:31" ht="23.25" customHeight="1">
      <c r="A272" s="13" t="s">
        <v>1449</v>
      </c>
      <c r="B272" s="13" t="s">
        <v>1353</v>
      </c>
      <c r="C272" s="1" t="s">
        <v>1450</v>
      </c>
      <c r="D272" s="183" t="s">
        <v>1448</v>
      </c>
      <c r="E272" s="185"/>
      <c r="F272" s="19"/>
      <c r="G272" s="15"/>
      <c r="H272" s="15"/>
      <c r="I272" s="36"/>
      <c r="J272" s="15"/>
      <c r="K272" s="15"/>
      <c r="L272" s="36"/>
      <c r="M272" s="15"/>
      <c r="N272" s="36"/>
      <c r="O272" s="15"/>
      <c r="P272" s="15"/>
      <c r="Q272" s="12"/>
    </row>
    <row r="273" spans="1:31" ht="23.25" customHeight="1">
      <c r="A273" s="13" t="s">
        <v>630</v>
      </c>
      <c r="B273" s="13" t="s">
        <v>1061</v>
      </c>
      <c r="C273" s="1" t="s">
        <v>240</v>
      </c>
      <c r="D273" s="12" t="s">
        <v>229</v>
      </c>
      <c r="E273" s="12" t="s">
        <v>241</v>
      </c>
      <c r="F273" s="19" t="s">
        <v>242</v>
      </c>
      <c r="G273" s="15">
        <v>1</v>
      </c>
      <c r="H273" s="15">
        <f>합산자재!H44</f>
        <v>88</v>
      </c>
      <c r="I273" s="36">
        <f>IF(G273*H273&lt;&gt;0, TRUNC(G273*H273, 1), "")</f>
        <v>88</v>
      </c>
      <c r="J273" s="15">
        <v>1</v>
      </c>
      <c r="K273" s="15">
        <f>합산자재!I44</f>
        <v>0</v>
      </c>
      <c r="L273" s="36" t="str">
        <f>IF(G273*K273&lt;&gt;0, TRUNC(G273*K273, 1), "")</f>
        <v/>
      </c>
      <c r="M273" s="15">
        <f>합산자재!J44</f>
        <v>0</v>
      </c>
      <c r="N273" s="36" t="str">
        <f>IF(G273*M273&lt;&gt;0, TRUNC(G273*M273, 1), "")</f>
        <v/>
      </c>
      <c r="O273" s="15">
        <f>IF((H273+K273+M273)=0, "", (H273+K273+M273))</f>
        <v>88</v>
      </c>
      <c r="P273" s="15">
        <f>IF(SUM(I273,L273,N273)&lt;&gt;0,SUM(I273,L273,N273),"")</f>
        <v>88</v>
      </c>
      <c r="Q273" s="12"/>
    </row>
    <row r="274" spans="1:31" ht="23.25" customHeight="1">
      <c r="A274" s="13" t="s">
        <v>754</v>
      </c>
      <c r="B274" s="13" t="s">
        <v>1061</v>
      </c>
      <c r="C274" s="1" t="s">
        <v>567</v>
      </c>
      <c r="D274" s="12" t="s">
        <v>568</v>
      </c>
      <c r="E274" s="12" t="s">
        <v>569</v>
      </c>
      <c r="F274" s="19" t="s">
        <v>570</v>
      </c>
      <c r="G274" s="15">
        <f>일위노임!G145</f>
        <v>1.7999999999999999E-2</v>
      </c>
      <c r="H274" s="15">
        <f>합산자재!H165</f>
        <v>0</v>
      </c>
      <c r="I274" s="36" t="str">
        <f>IF(G274*H274&lt;&gt;0, TRUNC(G274*H274, 1), "")</f>
        <v/>
      </c>
      <c r="J274" s="15">
        <v>1.7999999999999999E-2</v>
      </c>
      <c r="K274" s="15">
        <f>합산자재!I165</f>
        <v>270251</v>
      </c>
      <c r="L274" s="36">
        <f>IF(G274*K274&lt;&gt;0, TRUNC(G274*K274, 1), "")</f>
        <v>4864.5</v>
      </c>
      <c r="M274" s="15">
        <f>합산자재!J165</f>
        <v>0</v>
      </c>
      <c r="N274" s="36" t="str">
        <f>IF(G274*M274&lt;&gt;0, TRUNC(G274*M274, 1), "")</f>
        <v/>
      </c>
      <c r="O274" s="15">
        <f>IF((H274+K274+M274)=0, "", (H274+K274+M274))</f>
        <v>270251</v>
      </c>
      <c r="P274" s="15">
        <f>IF(SUM(I274,L274,N274)&lt;&gt;0,SUM(I274,L274,N274),"")</f>
        <v>4864.5</v>
      </c>
      <c r="Q274" s="12"/>
      <c r="AE274" s="2">
        <f>L274</f>
        <v>4864.5</v>
      </c>
    </row>
    <row r="275" spans="1:31" ht="23.25" customHeight="1">
      <c r="A275" s="13" t="s">
        <v>1334</v>
      </c>
      <c r="B275" s="13" t="s">
        <v>1061</v>
      </c>
      <c r="C275" s="1" t="s">
        <v>1335</v>
      </c>
      <c r="D275" s="12" t="s">
        <v>1336</v>
      </c>
      <c r="E275" s="12" t="s">
        <v>1337</v>
      </c>
      <c r="F275" s="19" t="s">
        <v>529</v>
      </c>
      <c r="G275" s="15">
        <v>1</v>
      </c>
      <c r="H275" s="15">
        <f>IF(TRUNC((AD276+AC276)/$AE$3,1)*$AE$3-AD276 &lt;0, AC276, TRUNC((AD276+AC276)/$AE$3,1)*$AE$3-AD276)</f>
        <v>145.89999999999964</v>
      </c>
      <c r="I275" s="36">
        <f>H275</f>
        <v>145.89999999999964</v>
      </c>
      <c r="J275" s="15">
        <v>1</v>
      </c>
      <c r="K275" s="15"/>
      <c r="L275" s="36" t="str">
        <f>IF(G275*K275&lt;&gt;0, TRUNC(G275*K275, 1), "")</f>
        <v/>
      </c>
      <c r="M275" s="15"/>
      <c r="N275" s="36" t="str">
        <f>IF(G275*M275&lt;&gt;0, TRUNC(G275*M275, 1), "")</f>
        <v/>
      </c>
      <c r="O275" s="15">
        <f>IF((H275+K275+M275)=0, "", (H275+K275+M275))</f>
        <v>145.89999999999964</v>
      </c>
      <c r="P275" s="15">
        <f>IF(SUM(I275,L275,N275)&lt;&gt;0,SUM(I275,L275,N275),"")</f>
        <v>145.89999999999964</v>
      </c>
      <c r="Q275" s="12"/>
    </row>
    <row r="276" spans="1:31" ht="23.25" customHeight="1">
      <c r="B276" s="13" t="s">
        <v>1330</v>
      </c>
      <c r="D276" s="12" t="s">
        <v>1331</v>
      </c>
      <c r="E276" s="12"/>
      <c r="F276" s="19"/>
      <c r="G276" s="15"/>
      <c r="H276" s="15"/>
      <c r="I276" s="36">
        <f>TRUNC(SUM(I272:I275))</f>
        <v>233</v>
      </c>
      <c r="J276" s="15"/>
      <c r="K276" s="15"/>
      <c r="L276" s="36">
        <f>TRUNC(SUM(L272:L275))</f>
        <v>4864</v>
      </c>
      <c r="M276" s="15"/>
      <c r="N276" s="36">
        <f>TRUNC(SUM(N272:N275))</f>
        <v>0</v>
      </c>
      <c r="O276" s="15" t="str">
        <f>IF((H276+K276+M276)=0, "", (H276+K276+M276))</f>
        <v/>
      </c>
      <c r="P276" s="15">
        <f>IF(SUM(I276,L276,N276)&lt;&gt;0,SUM(I276,L276,N276),"")</f>
        <v>5097</v>
      </c>
      <c r="Q276" s="12"/>
      <c r="AC276" s="2">
        <f>TRUNC(AE276*옵션!$B$36/100,1)</f>
        <v>145.9</v>
      </c>
      <c r="AD276" s="2">
        <f>TRUNC(SUM(L272:L274))</f>
        <v>4864</v>
      </c>
      <c r="AE276" s="2">
        <f>TRUNC(SUM(AE272:AE275))</f>
        <v>4864</v>
      </c>
    </row>
    <row r="277" spans="1:31" ht="23.25" customHeight="1">
      <c r="D277" s="12"/>
      <c r="E277" s="12"/>
      <c r="F277" s="19"/>
      <c r="G277" s="15"/>
      <c r="H277" s="15"/>
      <c r="I277" s="36"/>
      <c r="J277" s="15"/>
      <c r="K277" s="15"/>
      <c r="L277" s="36"/>
      <c r="M277" s="15"/>
      <c r="N277" s="36"/>
      <c r="O277" s="15"/>
      <c r="P277" s="15"/>
      <c r="Q277" s="12"/>
    </row>
    <row r="278" spans="1:31" ht="23.25" customHeight="1">
      <c r="A278" s="13" t="s">
        <v>1452</v>
      </c>
      <c r="B278" s="13" t="s">
        <v>1353</v>
      </c>
      <c r="C278" s="1" t="s">
        <v>1453</v>
      </c>
      <c r="D278" s="183" t="s">
        <v>1451</v>
      </c>
      <c r="E278" s="185"/>
      <c r="F278" s="19"/>
      <c r="G278" s="15"/>
      <c r="H278" s="15"/>
      <c r="I278" s="36"/>
      <c r="J278" s="15"/>
      <c r="K278" s="15"/>
      <c r="L278" s="36"/>
      <c r="M278" s="15"/>
      <c r="N278" s="36"/>
      <c r="O278" s="15"/>
      <c r="P278" s="15"/>
      <c r="Q278" s="12"/>
    </row>
    <row r="279" spans="1:31" ht="23.25" customHeight="1">
      <c r="A279" s="13" t="s">
        <v>631</v>
      </c>
      <c r="B279" s="13" t="s">
        <v>1066</v>
      </c>
      <c r="C279" s="1" t="s">
        <v>243</v>
      </c>
      <c r="D279" s="12" t="s">
        <v>229</v>
      </c>
      <c r="E279" s="12" t="s">
        <v>244</v>
      </c>
      <c r="F279" s="19" t="s">
        <v>242</v>
      </c>
      <c r="G279" s="15">
        <v>1</v>
      </c>
      <c r="H279" s="15">
        <f>합산자재!H45</f>
        <v>93</v>
      </c>
      <c r="I279" s="36">
        <f>IF(G279*H279&lt;&gt;0, TRUNC(G279*H279, 1), "")</f>
        <v>93</v>
      </c>
      <c r="J279" s="15">
        <v>1</v>
      </c>
      <c r="K279" s="15">
        <f>합산자재!I45</f>
        <v>0</v>
      </c>
      <c r="L279" s="36" t="str">
        <f>IF(G279*K279&lt;&gt;0, TRUNC(G279*K279, 1), "")</f>
        <v/>
      </c>
      <c r="M279" s="15">
        <f>합산자재!J45</f>
        <v>0</v>
      </c>
      <c r="N279" s="36" t="str">
        <f>IF(G279*M279&lt;&gt;0, TRUNC(G279*M279, 1), "")</f>
        <v/>
      </c>
      <c r="O279" s="15">
        <f>IF((H279+K279+M279)=0, "", (H279+K279+M279))</f>
        <v>93</v>
      </c>
      <c r="P279" s="15">
        <f>IF(SUM(I279,L279,N279)&lt;&gt;0,SUM(I279,L279,N279),"")</f>
        <v>93</v>
      </c>
      <c r="Q279" s="12"/>
    </row>
    <row r="280" spans="1:31" ht="23.25" customHeight="1">
      <c r="A280" s="13" t="s">
        <v>754</v>
      </c>
      <c r="B280" s="13" t="s">
        <v>1066</v>
      </c>
      <c r="C280" s="1" t="s">
        <v>567</v>
      </c>
      <c r="D280" s="12" t="s">
        <v>568</v>
      </c>
      <c r="E280" s="12" t="s">
        <v>569</v>
      </c>
      <c r="F280" s="19" t="s">
        <v>570</v>
      </c>
      <c r="G280" s="15">
        <f>일위노임!G148</f>
        <v>1.7999999999999999E-2</v>
      </c>
      <c r="H280" s="15">
        <f>합산자재!H165</f>
        <v>0</v>
      </c>
      <c r="I280" s="36" t="str">
        <f>IF(G280*H280&lt;&gt;0, TRUNC(G280*H280, 1), "")</f>
        <v/>
      </c>
      <c r="J280" s="15">
        <v>1.7999999999999999E-2</v>
      </c>
      <c r="K280" s="15">
        <f>합산자재!I165</f>
        <v>270251</v>
      </c>
      <c r="L280" s="36">
        <f>IF(G280*K280&lt;&gt;0, TRUNC(G280*K280, 1), "")</f>
        <v>4864.5</v>
      </c>
      <c r="M280" s="15">
        <f>합산자재!J165</f>
        <v>0</v>
      </c>
      <c r="N280" s="36" t="str">
        <f>IF(G280*M280&lt;&gt;0, TRUNC(G280*M280, 1), "")</f>
        <v/>
      </c>
      <c r="O280" s="15">
        <f>IF((H280+K280+M280)=0, "", (H280+K280+M280))</f>
        <v>270251</v>
      </c>
      <c r="P280" s="15">
        <f>IF(SUM(I280,L280,N280)&lt;&gt;0,SUM(I280,L280,N280),"")</f>
        <v>4864.5</v>
      </c>
      <c r="Q280" s="12"/>
      <c r="AE280" s="2">
        <f>L280</f>
        <v>4864.5</v>
      </c>
    </row>
    <row r="281" spans="1:31" ht="23.25" customHeight="1">
      <c r="A281" s="13" t="s">
        <v>1334</v>
      </c>
      <c r="B281" s="13" t="s">
        <v>1066</v>
      </c>
      <c r="C281" s="1" t="s">
        <v>1335</v>
      </c>
      <c r="D281" s="12" t="s">
        <v>1336</v>
      </c>
      <c r="E281" s="12" t="s">
        <v>1337</v>
      </c>
      <c r="F281" s="19" t="s">
        <v>529</v>
      </c>
      <c r="G281" s="15">
        <v>1</v>
      </c>
      <c r="H281" s="15">
        <f>IF(TRUNC((AD282+AC282)/$AE$3,1)*$AE$3-AD282 &lt;0, AC282, TRUNC((AD282+AC282)/$AE$3,1)*$AE$3-AD282)</f>
        <v>145.89999999999964</v>
      </c>
      <c r="I281" s="36">
        <f>H281</f>
        <v>145.89999999999964</v>
      </c>
      <c r="J281" s="15">
        <v>1</v>
      </c>
      <c r="K281" s="15"/>
      <c r="L281" s="36" t="str">
        <f>IF(G281*K281&lt;&gt;0, TRUNC(G281*K281, 1), "")</f>
        <v/>
      </c>
      <c r="M281" s="15"/>
      <c r="N281" s="36" t="str">
        <f>IF(G281*M281&lt;&gt;0, TRUNC(G281*M281, 1), "")</f>
        <v/>
      </c>
      <c r="O281" s="15">
        <f>IF((H281+K281+M281)=0, "", (H281+K281+M281))</f>
        <v>145.89999999999964</v>
      </c>
      <c r="P281" s="15">
        <f>IF(SUM(I281,L281,N281)&lt;&gt;0,SUM(I281,L281,N281),"")</f>
        <v>145.89999999999964</v>
      </c>
      <c r="Q281" s="12"/>
    </row>
    <row r="282" spans="1:31" ht="23.25" customHeight="1">
      <c r="B282" s="13" t="s">
        <v>1330</v>
      </c>
      <c r="D282" s="12" t="s">
        <v>1331</v>
      </c>
      <c r="E282" s="12"/>
      <c r="F282" s="19"/>
      <c r="G282" s="15"/>
      <c r="H282" s="15"/>
      <c r="I282" s="36">
        <f>TRUNC(SUM(I278:I281))</f>
        <v>238</v>
      </c>
      <c r="J282" s="15"/>
      <c r="K282" s="15"/>
      <c r="L282" s="36">
        <f>TRUNC(SUM(L278:L281))</f>
        <v>4864</v>
      </c>
      <c r="M282" s="15"/>
      <c r="N282" s="36">
        <f>TRUNC(SUM(N278:N281))</f>
        <v>0</v>
      </c>
      <c r="O282" s="15" t="str">
        <f>IF((H282+K282+M282)=0, "", (H282+K282+M282))</f>
        <v/>
      </c>
      <c r="P282" s="15">
        <f>IF(SUM(I282,L282,N282)&lt;&gt;0,SUM(I282,L282,N282),"")</f>
        <v>5102</v>
      </c>
      <c r="Q282" s="12"/>
      <c r="AC282" s="2">
        <f>TRUNC(AE282*옵션!$B$36/100,1)</f>
        <v>145.9</v>
      </c>
      <c r="AD282" s="2">
        <f>TRUNC(SUM(L278:L280))</f>
        <v>4864</v>
      </c>
      <c r="AE282" s="2">
        <f>TRUNC(SUM(AE278:AE281))</f>
        <v>4864</v>
      </c>
    </row>
    <row r="283" spans="1:31" ht="23.25" customHeight="1">
      <c r="D283" s="12"/>
      <c r="E283" s="12"/>
      <c r="F283" s="19"/>
      <c r="G283" s="15"/>
      <c r="H283" s="15"/>
      <c r="I283" s="36"/>
      <c r="J283" s="15"/>
      <c r="K283" s="15"/>
      <c r="L283" s="36"/>
      <c r="M283" s="15"/>
      <c r="N283" s="36"/>
      <c r="O283" s="15"/>
      <c r="P283" s="15"/>
      <c r="Q283" s="12"/>
    </row>
    <row r="284" spans="1:31" ht="23.25" customHeight="1">
      <c r="A284" s="13" t="s">
        <v>1455</v>
      </c>
      <c r="B284" s="13" t="s">
        <v>1353</v>
      </c>
      <c r="C284" s="1" t="s">
        <v>1456</v>
      </c>
      <c r="D284" s="183" t="s">
        <v>1454</v>
      </c>
      <c r="E284" s="185"/>
      <c r="F284" s="19"/>
      <c r="G284" s="15"/>
      <c r="H284" s="15"/>
      <c r="I284" s="36"/>
      <c r="J284" s="15"/>
      <c r="K284" s="15"/>
      <c r="L284" s="36"/>
      <c r="M284" s="15"/>
      <c r="N284" s="36"/>
      <c r="O284" s="15"/>
      <c r="P284" s="15"/>
      <c r="Q284" s="12"/>
    </row>
    <row r="285" spans="1:31" ht="23.25" customHeight="1">
      <c r="A285" s="13" t="s">
        <v>632</v>
      </c>
      <c r="B285" s="13" t="s">
        <v>1070</v>
      </c>
      <c r="C285" s="1" t="s">
        <v>245</v>
      </c>
      <c r="D285" s="12" t="s">
        <v>229</v>
      </c>
      <c r="E285" s="12" t="s">
        <v>246</v>
      </c>
      <c r="F285" s="19" t="s">
        <v>242</v>
      </c>
      <c r="G285" s="15">
        <v>1</v>
      </c>
      <c r="H285" s="15">
        <f>합산자재!H46</f>
        <v>124</v>
      </c>
      <c r="I285" s="36">
        <f>IF(G285*H285&lt;&gt;0, TRUNC(G285*H285, 1), "")</f>
        <v>124</v>
      </c>
      <c r="J285" s="15">
        <v>1</v>
      </c>
      <c r="K285" s="15">
        <f>합산자재!I46</f>
        <v>0</v>
      </c>
      <c r="L285" s="36" t="str">
        <f>IF(G285*K285&lt;&gt;0, TRUNC(G285*K285, 1), "")</f>
        <v/>
      </c>
      <c r="M285" s="15">
        <f>합산자재!J46</f>
        <v>0</v>
      </c>
      <c r="N285" s="36" t="str">
        <f>IF(G285*M285&lt;&gt;0, TRUNC(G285*M285, 1), "")</f>
        <v/>
      </c>
      <c r="O285" s="15">
        <f>IF((H285+K285+M285)=0, "", (H285+K285+M285))</f>
        <v>124</v>
      </c>
      <c r="P285" s="15">
        <f>IF(SUM(I285,L285,N285)&lt;&gt;0,SUM(I285,L285,N285),"")</f>
        <v>124</v>
      </c>
      <c r="Q285" s="12"/>
    </row>
    <row r="286" spans="1:31" ht="23.25" customHeight="1">
      <c r="A286" s="13" t="s">
        <v>754</v>
      </c>
      <c r="B286" s="13" t="s">
        <v>1070</v>
      </c>
      <c r="C286" s="1" t="s">
        <v>567</v>
      </c>
      <c r="D286" s="12" t="s">
        <v>568</v>
      </c>
      <c r="E286" s="12" t="s">
        <v>569</v>
      </c>
      <c r="F286" s="19" t="s">
        <v>570</v>
      </c>
      <c r="G286" s="15">
        <f>일위노임!G151</f>
        <v>1.7999999999999999E-2</v>
      </c>
      <c r="H286" s="15">
        <f>합산자재!H165</f>
        <v>0</v>
      </c>
      <c r="I286" s="36" t="str">
        <f>IF(G286*H286&lt;&gt;0, TRUNC(G286*H286, 1), "")</f>
        <v/>
      </c>
      <c r="J286" s="15">
        <v>1.7999999999999999E-2</v>
      </c>
      <c r="K286" s="15">
        <f>합산자재!I165</f>
        <v>270251</v>
      </c>
      <c r="L286" s="36">
        <f>IF(G286*K286&lt;&gt;0, TRUNC(G286*K286, 1), "")</f>
        <v>4864.5</v>
      </c>
      <c r="M286" s="15">
        <f>합산자재!J165</f>
        <v>0</v>
      </c>
      <c r="N286" s="36" t="str">
        <f>IF(G286*M286&lt;&gt;0, TRUNC(G286*M286, 1), "")</f>
        <v/>
      </c>
      <c r="O286" s="15">
        <f>IF((H286+K286+M286)=0, "", (H286+K286+M286))</f>
        <v>270251</v>
      </c>
      <c r="P286" s="15">
        <f>IF(SUM(I286,L286,N286)&lt;&gt;0,SUM(I286,L286,N286),"")</f>
        <v>4864.5</v>
      </c>
      <c r="Q286" s="12"/>
      <c r="AE286" s="2">
        <f>L286</f>
        <v>4864.5</v>
      </c>
    </row>
    <row r="287" spans="1:31" ht="23.25" customHeight="1">
      <c r="A287" s="13" t="s">
        <v>1334</v>
      </c>
      <c r="B287" s="13" t="s">
        <v>1070</v>
      </c>
      <c r="C287" s="1" t="s">
        <v>1335</v>
      </c>
      <c r="D287" s="12" t="s">
        <v>1336</v>
      </c>
      <c r="E287" s="12" t="s">
        <v>1337</v>
      </c>
      <c r="F287" s="19" t="s">
        <v>529</v>
      </c>
      <c r="G287" s="15">
        <v>1</v>
      </c>
      <c r="H287" s="15">
        <f>IF(TRUNC((AD288+AC288)/$AE$3,1)*$AE$3-AD288 &lt;0, AC288, TRUNC((AD288+AC288)/$AE$3,1)*$AE$3-AD288)</f>
        <v>145.89999999999964</v>
      </c>
      <c r="I287" s="36">
        <f>H287</f>
        <v>145.89999999999964</v>
      </c>
      <c r="J287" s="15">
        <v>1</v>
      </c>
      <c r="K287" s="15"/>
      <c r="L287" s="36" t="str">
        <f>IF(G287*K287&lt;&gt;0, TRUNC(G287*K287, 1), "")</f>
        <v/>
      </c>
      <c r="M287" s="15"/>
      <c r="N287" s="36" t="str">
        <f>IF(G287*M287&lt;&gt;0, TRUNC(G287*M287, 1), "")</f>
        <v/>
      </c>
      <c r="O287" s="15">
        <f>IF((H287+K287+M287)=0, "", (H287+K287+M287))</f>
        <v>145.89999999999964</v>
      </c>
      <c r="P287" s="15">
        <f>IF(SUM(I287,L287,N287)&lt;&gt;0,SUM(I287,L287,N287),"")</f>
        <v>145.89999999999964</v>
      </c>
      <c r="Q287" s="12"/>
    </row>
    <row r="288" spans="1:31" ht="23.25" customHeight="1">
      <c r="B288" s="13" t="s">
        <v>1330</v>
      </c>
      <c r="D288" s="12" t="s">
        <v>1331</v>
      </c>
      <c r="E288" s="12"/>
      <c r="F288" s="19"/>
      <c r="G288" s="15"/>
      <c r="H288" s="15"/>
      <c r="I288" s="36">
        <f>TRUNC(SUM(I284:I287))</f>
        <v>269</v>
      </c>
      <c r="J288" s="15"/>
      <c r="K288" s="15"/>
      <c r="L288" s="36">
        <f>TRUNC(SUM(L284:L287))</f>
        <v>4864</v>
      </c>
      <c r="M288" s="15"/>
      <c r="N288" s="36">
        <f>TRUNC(SUM(N284:N287))</f>
        <v>0</v>
      </c>
      <c r="O288" s="15" t="str">
        <f>IF((H288+K288+M288)=0, "", (H288+K288+M288))</f>
        <v/>
      </c>
      <c r="P288" s="15">
        <f>IF(SUM(I288,L288,N288)&lt;&gt;0,SUM(I288,L288,N288),"")</f>
        <v>5133</v>
      </c>
      <c r="Q288" s="12"/>
      <c r="AC288" s="2">
        <f>TRUNC(AE288*옵션!$B$36/100,1)</f>
        <v>145.9</v>
      </c>
      <c r="AD288" s="2">
        <f>TRUNC(SUM(L284:L286))</f>
        <v>4864</v>
      </c>
      <c r="AE288" s="2">
        <f>TRUNC(SUM(AE284:AE287))</f>
        <v>4864</v>
      </c>
    </row>
    <row r="289" spans="1:31" ht="23.25" customHeight="1">
      <c r="D289" s="12"/>
      <c r="E289" s="12"/>
      <c r="F289" s="19"/>
      <c r="G289" s="15"/>
      <c r="H289" s="15"/>
      <c r="I289" s="36"/>
      <c r="J289" s="15"/>
      <c r="K289" s="15"/>
      <c r="L289" s="36"/>
      <c r="M289" s="15"/>
      <c r="N289" s="36"/>
      <c r="O289" s="15"/>
      <c r="P289" s="15"/>
      <c r="Q289" s="12"/>
    </row>
    <row r="290" spans="1:31" ht="23.25" customHeight="1">
      <c r="A290" s="13" t="s">
        <v>1458</v>
      </c>
      <c r="B290" s="13" t="s">
        <v>1353</v>
      </c>
      <c r="C290" s="1" t="s">
        <v>1459</v>
      </c>
      <c r="D290" s="183" t="s">
        <v>1457</v>
      </c>
      <c r="E290" s="185"/>
      <c r="F290" s="19"/>
      <c r="G290" s="15"/>
      <c r="H290" s="15"/>
      <c r="I290" s="36"/>
      <c r="J290" s="15"/>
      <c r="K290" s="15"/>
      <c r="L290" s="36"/>
      <c r="M290" s="15"/>
      <c r="N290" s="36"/>
      <c r="O290" s="15"/>
      <c r="P290" s="15"/>
      <c r="Q290" s="12"/>
    </row>
    <row r="291" spans="1:31" ht="23.25" customHeight="1">
      <c r="A291" s="13" t="s">
        <v>633</v>
      </c>
      <c r="B291" s="13" t="s">
        <v>1074</v>
      </c>
      <c r="C291" s="1" t="s">
        <v>247</v>
      </c>
      <c r="D291" s="12" t="s">
        <v>229</v>
      </c>
      <c r="E291" s="12" t="s">
        <v>248</v>
      </c>
      <c r="F291" s="19" t="s">
        <v>242</v>
      </c>
      <c r="G291" s="15">
        <v>1</v>
      </c>
      <c r="H291" s="15">
        <f>합산자재!H47</f>
        <v>175</v>
      </c>
      <c r="I291" s="36">
        <f>IF(G291*H291&lt;&gt;0, TRUNC(G291*H291, 1), "")</f>
        <v>175</v>
      </c>
      <c r="J291" s="15">
        <v>1</v>
      </c>
      <c r="K291" s="15">
        <f>합산자재!I47</f>
        <v>0</v>
      </c>
      <c r="L291" s="36" t="str">
        <f>IF(G291*K291&lt;&gt;0, TRUNC(G291*K291, 1), "")</f>
        <v/>
      </c>
      <c r="M291" s="15">
        <f>합산자재!J47</f>
        <v>0</v>
      </c>
      <c r="N291" s="36" t="str">
        <f>IF(G291*M291&lt;&gt;0, TRUNC(G291*M291, 1), "")</f>
        <v/>
      </c>
      <c r="O291" s="15">
        <f>IF((H291+K291+M291)=0, "", (H291+K291+M291))</f>
        <v>175</v>
      </c>
      <c r="P291" s="15">
        <f>IF(SUM(I291,L291,N291)&lt;&gt;0,SUM(I291,L291,N291),"")</f>
        <v>175</v>
      </c>
      <c r="Q291" s="12"/>
    </row>
    <row r="292" spans="1:31" ht="23.25" customHeight="1">
      <c r="A292" s="13" t="s">
        <v>754</v>
      </c>
      <c r="B292" s="13" t="s">
        <v>1074</v>
      </c>
      <c r="C292" s="1" t="s">
        <v>567</v>
      </c>
      <c r="D292" s="12" t="s">
        <v>568</v>
      </c>
      <c r="E292" s="12" t="s">
        <v>569</v>
      </c>
      <c r="F292" s="19" t="s">
        <v>570</v>
      </c>
      <c r="G292" s="15">
        <f>일위노임!G154</f>
        <v>1.7999999999999999E-2</v>
      </c>
      <c r="H292" s="15">
        <f>합산자재!H165</f>
        <v>0</v>
      </c>
      <c r="I292" s="36" t="str">
        <f>IF(G292*H292&lt;&gt;0, TRUNC(G292*H292, 1), "")</f>
        <v/>
      </c>
      <c r="J292" s="15">
        <v>1.7999999999999999E-2</v>
      </c>
      <c r="K292" s="15">
        <f>합산자재!I165</f>
        <v>270251</v>
      </c>
      <c r="L292" s="36">
        <f>IF(G292*K292&lt;&gt;0, TRUNC(G292*K292, 1), "")</f>
        <v>4864.5</v>
      </c>
      <c r="M292" s="15">
        <f>합산자재!J165</f>
        <v>0</v>
      </c>
      <c r="N292" s="36" t="str">
        <f>IF(G292*M292&lt;&gt;0, TRUNC(G292*M292, 1), "")</f>
        <v/>
      </c>
      <c r="O292" s="15">
        <f>IF((H292+K292+M292)=0, "", (H292+K292+M292))</f>
        <v>270251</v>
      </c>
      <c r="P292" s="15">
        <f>IF(SUM(I292,L292,N292)&lt;&gt;0,SUM(I292,L292,N292),"")</f>
        <v>4864.5</v>
      </c>
      <c r="Q292" s="12"/>
      <c r="AE292" s="2">
        <f>L292</f>
        <v>4864.5</v>
      </c>
    </row>
    <row r="293" spans="1:31" ht="23.25" customHeight="1">
      <c r="A293" s="13" t="s">
        <v>1334</v>
      </c>
      <c r="B293" s="13" t="s">
        <v>1074</v>
      </c>
      <c r="C293" s="1" t="s">
        <v>1335</v>
      </c>
      <c r="D293" s="12" t="s">
        <v>1336</v>
      </c>
      <c r="E293" s="12" t="s">
        <v>1337</v>
      </c>
      <c r="F293" s="19" t="s">
        <v>529</v>
      </c>
      <c r="G293" s="15">
        <v>1</v>
      </c>
      <c r="H293" s="15">
        <f>IF(TRUNC((AD294+AC294)/$AE$3,1)*$AE$3-AD294 &lt;0, AC294, TRUNC((AD294+AC294)/$AE$3,1)*$AE$3-AD294)</f>
        <v>145.89999999999964</v>
      </c>
      <c r="I293" s="36">
        <f>H293</f>
        <v>145.89999999999964</v>
      </c>
      <c r="J293" s="15">
        <v>1</v>
      </c>
      <c r="K293" s="15"/>
      <c r="L293" s="36" t="str">
        <f>IF(G293*K293&lt;&gt;0, TRUNC(G293*K293, 1), "")</f>
        <v/>
      </c>
      <c r="M293" s="15"/>
      <c r="N293" s="36" t="str">
        <f>IF(G293*M293&lt;&gt;0, TRUNC(G293*M293, 1), "")</f>
        <v/>
      </c>
      <c r="O293" s="15">
        <f>IF((H293+K293+M293)=0, "", (H293+K293+M293))</f>
        <v>145.89999999999964</v>
      </c>
      <c r="P293" s="15">
        <f>IF(SUM(I293,L293,N293)&lt;&gt;0,SUM(I293,L293,N293),"")</f>
        <v>145.89999999999964</v>
      </c>
      <c r="Q293" s="12"/>
    </row>
    <row r="294" spans="1:31" ht="23.25" customHeight="1">
      <c r="B294" s="13" t="s">
        <v>1330</v>
      </c>
      <c r="D294" s="12" t="s">
        <v>1331</v>
      </c>
      <c r="E294" s="12"/>
      <c r="F294" s="19"/>
      <c r="G294" s="15"/>
      <c r="H294" s="15"/>
      <c r="I294" s="36">
        <f>TRUNC(SUM(I290:I293))</f>
        <v>320</v>
      </c>
      <c r="J294" s="15"/>
      <c r="K294" s="15"/>
      <c r="L294" s="36">
        <f>TRUNC(SUM(L290:L293))</f>
        <v>4864</v>
      </c>
      <c r="M294" s="15"/>
      <c r="N294" s="36">
        <f>TRUNC(SUM(N290:N293))</f>
        <v>0</v>
      </c>
      <c r="O294" s="15" t="str">
        <f>IF((H294+K294+M294)=0, "", (H294+K294+M294))</f>
        <v/>
      </c>
      <c r="P294" s="15">
        <f>IF(SUM(I294,L294,N294)&lt;&gt;0,SUM(I294,L294,N294),"")</f>
        <v>5184</v>
      </c>
      <c r="Q294" s="12"/>
      <c r="AC294" s="2">
        <f>TRUNC(AE294*옵션!$B$36/100,1)</f>
        <v>145.9</v>
      </c>
      <c r="AD294" s="2">
        <f>TRUNC(SUM(L290:L292))</f>
        <v>4864</v>
      </c>
      <c r="AE294" s="2">
        <f>TRUNC(SUM(AE290:AE293))</f>
        <v>4864</v>
      </c>
    </row>
    <row r="295" spans="1:31" ht="23.25" customHeight="1">
      <c r="D295" s="12"/>
      <c r="E295" s="12"/>
      <c r="F295" s="19"/>
      <c r="G295" s="15"/>
      <c r="H295" s="15"/>
      <c r="I295" s="36"/>
      <c r="J295" s="15"/>
      <c r="K295" s="15"/>
      <c r="L295" s="36"/>
      <c r="M295" s="15"/>
      <c r="N295" s="36"/>
      <c r="O295" s="15"/>
      <c r="P295" s="15"/>
      <c r="Q295" s="12"/>
    </row>
    <row r="296" spans="1:31" ht="23.25" customHeight="1">
      <c r="A296" s="13" t="s">
        <v>1461</v>
      </c>
      <c r="B296" s="13" t="s">
        <v>1353</v>
      </c>
      <c r="C296" s="1" t="s">
        <v>1462</v>
      </c>
      <c r="D296" s="183" t="s">
        <v>1460</v>
      </c>
      <c r="E296" s="185"/>
      <c r="F296" s="19"/>
      <c r="G296" s="15"/>
      <c r="H296" s="15"/>
      <c r="I296" s="36"/>
      <c r="J296" s="15"/>
      <c r="K296" s="15"/>
      <c r="L296" s="36"/>
      <c r="M296" s="15"/>
      <c r="N296" s="36"/>
      <c r="O296" s="15"/>
      <c r="P296" s="15"/>
      <c r="Q296" s="12"/>
    </row>
    <row r="297" spans="1:31" ht="23.25" customHeight="1">
      <c r="A297" s="13" t="s">
        <v>634</v>
      </c>
      <c r="B297" s="13" t="s">
        <v>1078</v>
      </c>
      <c r="C297" s="1" t="s">
        <v>249</v>
      </c>
      <c r="D297" s="12" t="s">
        <v>229</v>
      </c>
      <c r="E297" s="12" t="s">
        <v>250</v>
      </c>
      <c r="F297" s="19" t="s">
        <v>242</v>
      </c>
      <c r="G297" s="15">
        <v>1</v>
      </c>
      <c r="H297" s="15">
        <f>합산자재!H48</f>
        <v>587</v>
      </c>
      <c r="I297" s="36">
        <f>IF(G297*H297&lt;&gt;0, TRUNC(G297*H297, 1), "")</f>
        <v>587</v>
      </c>
      <c r="J297" s="15">
        <v>1</v>
      </c>
      <c r="K297" s="15">
        <f>합산자재!I48</f>
        <v>0</v>
      </c>
      <c r="L297" s="36" t="str">
        <f>IF(G297*K297&lt;&gt;0, TRUNC(G297*K297, 1), "")</f>
        <v/>
      </c>
      <c r="M297" s="15">
        <f>합산자재!J48</f>
        <v>0</v>
      </c>
      <c r="N297" s="36" t="str">
        <f>IF(G297*M297&lt;&gt;0, TRUNC(G297*M297, 1), "")</f>
        <v/>
      </c>
      <c r="O297" s="15">
        <f>IF((H297+K297+M297)=0, "", (H297+K297+M297))</f>
        <v>587</v>
      </c>
      <c r="P297" s="15">
        <f>IF(SUM(I297,L297,N297)&lt;&gt;0,SUM(I297,L297,N297),"")</f>
        <v>587</v>
      </c>
      <c r="Q297" s="12"/>
    </row>
    <row r="298" spans="1:31" ht="23.25" customHeight="1">
      <c r="A298" s="13" t="s">
        <v>754</v>
      </c>
      <c r="B298" s="13" t="s">
        <v>1078</v>
      </c>
      <c r="C298" s="1" t="s">
        <v>567</v>
      </c>
      <c r="D298" s="12" t="s">
        <v>568</v>
      </c>
      <c r="E298" s="12" t="s">
        <v>569</v>
      </c>
      <c r="F298" s="19" t="s">
        <v>570</v>
      </c>
      <c r="G298" s="15">
        <f>일위노임!G157</f>
        <v>1.7999999999999999E-2</v>
      </c>
      <c r="H298" s="15">
        <f>합산자재!H165</f>
        <v>0</v>
      </c>
      <c r="I298" s="36" t="str">
        <f>IF(G298*H298&lt;&gt;0, TRUNC(G298*H298, 1), "")</f>
        <v/>
      </c>
      <c r="J298" s="15">
        <v>1.7999999999999999E-2</v>
      </c>
      <c r="K298" s="15">
        <f>합산자재!I165</f>
        <v>270251</v>
      </c>
      <c r="L298" s="36">
        <f>IF(G298*K298&lt;&gt;0, TRUNC(G298*K298, 1), "")</f>
        <v>4864.5</v>
      </c>
      <c r="M298" s="15">
        <f>합산자재!J165</f>
        <v>0</v>
      </c>
      <c r="N298" s="36" t="str">
        <f>IF(G298*M298&lt;&gt;0, TRUNC(G298*M298, 1), "")</f>
        <v/>
      </c>
      <c r="O298" s="15">
        <f>IF((H298+K298+M298)=0, "", (H298+K298+M298))</f>
        <v>270251</v>
      </c>
      <c r="P298" s="15">
        <f>IF(SUM(I298,L298,N298)&lt;&gt;0,SUM(I298,L298,N298),"")</f>
        <v>4864.5</v>
      </c>
      <c r="Q298" s="12"/>
      <c r="AE298" s="2">
        <f>L298</f>
        <v>4864.5</v>
      </c>
    </row>
    <row r="299" spans="1:31" ht="23.25" customHeight="1">
      <c r="A299" s="13" t="s">
        <v>1334</v>
      </c>
      <c r="B299" s="13" t="s">
        <v>1078</v>
      </c>
      <c r="C299" s="1" t="s">
        <v>1335</v>
      </c>
      <c r="D299" s="12" t="s">
        <v>1336</v>
      </c>
      <c r="E299" s="12" t="s">
        <v>1337</v>
      </c>
      <c r="F299" s="19" t="s">
        <v>529</v>
      </c>
      <c r="G299" s="15">
        <v>1</v>
      </c>
      <c r="H299" s="15">
        <f>IF(TRUNC((AD300+AC300)/$AE$3,1)*$AE$3-AD300 &lt;0, AC300, TRUNC((AD300+AC300)/$AE$3,1)*$AE$3-AD300)</f>
        <v>145.89999999999964</v>
      </c>
      <c r="I299" s="36">
        <f>H299</f>
        <v>145.89999999999964</v>
      </c>
      <c r="J299" s="15">
        <v>1</v>
      </c>
      <c r="K299" s="15"/>
      <c r="L299" s="36" t="str">
        <f>IF(G299*K299&lt;&gt;0, TRUNC(G299*K299, 1), "")</f>
        <v/>
      </c>
      <c r="M299" s="15"/>
      <c r="N299" s="36" t="str">
        <f>IF(G299*M299&lt;&gt;0, TRUNC(G299*M299, 1), "")</f>
        <v/>
      </c>
      <c r="O299" s="15">
        <f>IF((H299+K299+M299)=0, "", (H299+K299+M299))</f>
        <v>145.89999999999964</v>
      </c>
      <c r="P299" s="15">
        <f>IF(SUM(I299,L299,N299)&lt;&gt;0,SUM(I299,L299,N299),"")</f>
        <v>145.89999999999964</v>
      </c>
      <c r="Q299" s="12"/>
    </row>
    <row r="300" spans="1:31" ht="23.25" customHeight="1">
      <c r="B300" s="13" t="s">
        <v>1330</v>
      </c>
      <c r="D300" s="12" t="s">
        <v>1331</v>
      </c>
      <c r="E300" s="12"/>
      <c r="F300" s="19"/>
      <c r="G300" s="15"/>
      <c r="H300" s="15"/>
      <c r="I300" s="36">
        <f>TRUNC(SUM(I296:I299))</f>
        <v>732</v>
      </c>
      <c r="J300" s="15"/>
      <c r="K300" s="15"/>
      <c r="L300" s="36">
        <f>TRUNC(SUM(L296:L299))</f>
        <v>4864</v>
      </c>
      <c r="M300" s="15"/>
      <c r="N300" s="36">
        <f>TRUNC(SUM(N296:N299))</f>
        <v>0</v>
      </c>
      <c r="O300" s="15" t="str">
        <f>IF((H300+K300+M300)=0, "", (H300+K300+M300))</f>
        <v/>
      </c>
      <c r="P300" s="15">
        <f>IF(SUM(I300,L300,N300)&lt;&gt;0,SUM(I300,L300,N300),"")</f>
        <v>5596</v>
      </c>
      <c r="Q300" s="12"/>
      <c r="AC300" s="2">
        <f>TRUNC(AE300*옵션!$B$36/100,1)</f>
        <v>145.9</v>
      </c>
      <c r="AD300" s="2">
        <f>TRUNC(SUM(L296:L298))</f>
        <v>4864</v>
      </c>
      <c r="AE300" s="2">
        <f>TRUNC(SUM(AE296:AE299))</f>
        <v>4864</v>
      </c>
    </row>
    <row r="301" spans="1:31" ht="23.25" customHeight="1">
      <c r="D301" s="12"/>
      <c r="E301" s="12"/>
      <c r="F301" s="19"/>
      <c r="G301" s="15"/>
      <c r="H301" s="15"/>
      <c r="I301" s="36"/>
      <c r="J301" s="15"/>
      <c r="K301" s="15"/>
      <c r="L301" s="36"/>
      <c r="M301" s="15"/>
      <c r="N301" s="36"/>
      <c r="O301" s="15"/>
      <c r="P301" s="15"/>
      <c r="Q301" s="12"/>
    </row>
    <row r="302" spans="1:31" ht="23.25" customHeight="1">
      <c r="A302" s="13" t="s">
        <v>1464</v>
      </c>
      <c r="B302" s="13" t="s">
        <v>1353</v>
      </c>
      <c r="C302" s="1" t="s">
        <v>1465</v>
      </c>
      <c r="D302" s="183" t="s">
        <v>1463</v>
      </c>
      <c r="E302" s="185"/>
      <c r="F302" s="19"/>
      <c r="G302" s="15"/>
      <c r="H302" s="15"/>
      <c r="I302" s="36"/>
      <c r="J302" s="15"/>
      <c r="K302" s="15"/>
      <c r="L302" s="36"/>
      <c r="M302" s="15"/>
      <c r="N302" s="36"/>
      <c r="O302" s="15"/>
      <c r="P302" s="15"/>
      <c r="Q302" s="12"/>
    </row>
    <row r="303" spans="1:31" ht="23.25" customHeight="1">
      <c r="A303" s="13" t="s">
        <v>626</v>
      </c>
      <c r="B303" s="13" t="s">
        <v>1082</v>
      </c>
      <c r="C303" s="1" t="s">
        <v>228</v>
      </c>
      <c r="D303" s="12" t="s">
        <v>229</v>
      </c>
      <c r="E303" s="12" t="s">
        <v>230</v>
      </c>
      <c r="F303" s="19" t="s">
        <v>155</v>
      </c>
      <c r="G303" s="15">
        <v>1</v>
      </c>
      <c r="H303" s="15">
        <f>합산자재!H40</f>
        <v>324</v>
      </c>
      <c r="I303" s="36">
        <f t="shared" ref="I303:I308" si="70">IF(G303*H303&lt;&gt;0, TRUNC(G303*H303, 1), "")</f>
        <v>324</v>
      </c>
      <c r="J303" s="15">
        <v>1</v>
      </c>
      <c r="K303" s="15">
        <f>합산자재!I40</f>
        <v>0</v>
      </c>
      <c r="L303" s="36" t="str">
        <f t="shared" ref="L303:L309" si="71">IF(G303*K303&lt;&gt;0, TRUNC(G303*K303, 1), "")</f>
        <v/>
      </c>
      <c r="M303" s="15">
        <f>합산자재!J40</f>
        <v>0</v>
      </c>
      <c r="N303" s="36" t="str">
        <f t="shared" ref="N303:N309" si="72">IF(G303*M303&lt;&gt;0, TRUNC(G303*M303, 1), "")</f>
        <v/>
      </c>
      <c r="O303" s="15">
        <f t="shared" ref="O303:O310" si="73">IF((H303+K303+M303)=0, "", (H303+K303+M303))</f>
        <v>324</v>
      </c>
      <c r="P303" s="15">
        <f t="shared" ref="P303:P310" si="74">IF(SUM(I303,L303,N303)&lt;&gt;0,SUM(I303,L303,N303),"")</f>
        <v>324</v>
      </c>
      <c r="Q303" s="12"/>
    </row>
    <row r="304" spans="1:31" ht="23.25" customHeight="1">
      <c r="A304" s="13" t="s">
        <v>637</v>
      </c>
      <c r="B304" s="13" t="s">
        <v>1082</v>
      </c>
      <c r="C304" s="1" t="s">
        <v>259</v>
      </c>
      <c r="D304" s="12" t="s">
        <v>260</v>
      </c>
      <c r="E304" s="12" t="s">
        <v>261</v>
      </c>
      <c r="F304" s="19" t="s">
        <v>155</v>
      </c>
      <c r="G304" s="15">
        <v>1</v>
      </c>
      <c r="H304" s="15">
        <f>합산자재!H51</f>
        <v>1017</v>
      </c>
      <c r="I304" s="36">
        <f t="shared" si="70"/>
        <v>1017</v>
      </c>
      <c r="J304" s="15">
        <v>1</v>
      </c>
      <c r="K304" s="15">
        <f>합산자재!I51</f>
        <v>0</v>
      </c>
      <c r="L304" s="36" t="str">
        <f t="shared" si="71"/>
        <v/>
      </c>
      <c r="M304" s="15">
        <f>합산자재!J51</f>
        <v>0</v>
      </c>
      <c r="N304" s="36" t="str">
        <f t="shared" si="72"/>
        <v/>
      </c>
      <c r="O304" s="15">
        <f t="shared" si="73"/>
        <v>1017</v>
      </c>
      <c r="P304" s="15">
        <f t="shared" si="74"/>
        <v>1017</v>
      </c>
      <c r="Q304" s="12"/>
    </row>
    <row r="305" spans="1:31" ht="23.25" customHeight="1">
      <c r="A305" s="13" t="s">
        <v>635</v>
      </c>
      <c r="B305" s="13" t="s">
        <v>1082</v>
      </c>
      <c r="C305" s="1" t="s">
        <v>251</v>
      </c>
      <c r="D305" s="12" t="s">
        <v>252</v>
      </c>
      <c r="E305" s="12" t="s">
        <v>253</v>
      </c>
      <c r="F305" s="19" t="s">
        <v>155</v>
      </c>
      <c r="G305" s="15">
        <v>1</v>
      </c>
      <c r="H305" s="15">
        <f>합산자재!H49</f>
        <v>100</v>
      </c>
      <c r="I305" s="36">
        <f t="shared" si="70"/>
        <v>100</v>
      </c>
      <c r="J305" s="15">
        <v>1</v>
      </c>
      <c r="K305" s="15">
        <f>합산자재!I49</f>
        <v>0</v>
      </c>
      <c r="L305" s="36" t="str">
        <f t="shared" si="71"/>
        <v/>
      </c>
      <c r="M305" s="15">
        <f>합산자재!J49</f>
        <v>0</v>
      </c>
      <c r="N305" s="36" t="str">
        <f t="shared" si="72"/>
        <v/>
      </c>
      <c r="O305" s="15">
        <f t="shared" si="73"/>
        <v>100</v>
      </c>
      <c r="P305" s="15">
        <f t="shared" si="74"/>
        <v>100</v>
      </c>
      <c r="Q305" s="12"/>
    </row>
    <row r="306" spans="1:31" ht="23.25" customHeight="1">
      <c r="A306" s="13" t="s">
        <v>680</v>
      </c>
      <c r="B306" s="13" t="s">
        <v>1082</v>
      </c>
      <c r="C306" s="1" t="s">
        <v>392</v>
      </c>
      <c r="D306" s="12" t="s">
        <v>388</v>
      </c>
      <c r="E306" s="12" t="s">
        <v>393</v>
      </c>
      <c r="F306" s="19" t="s">
        <v>242</v>
      </c>
      <c r="G306" s="15">
        <v>2</v>
      </c>
      <c r="H306" s="15">
        <f>합산자재!H94</f>
        <v>25</v>
      </c>
      <c r="I306" s="36">
        <f t="shared" si="70"/>
        <v>50</v>
      </c>
      <c r="J306" s="15">
        <v>2</v>
      </c>
      <c r="K306" s="15">
        <f>합산자재!I94</f>
        <v>0</v>
      </c>
      <c r="L306" s="36" t="str">
        <f t="shared" si="71"/>
        <v/>
      </c>
      <c r="M306" s="15">
        <f>합산자재!J94</f>
        <v>0</v>
      </c>
      <c r="N306" s="36" t="str">
        <f t="shared" si="72"/>
        <v/>
      </c>
      <c r="O306" s="15">
        <f t="shared" si="73"/>
        <v>25</v>
      </c>
      <c r="P306" s="15">
        <f t="shared" si="74"/>
        <v>50</v>
      </c>
      <c r="Q306" s="12"/>
    </row>
    <row r="307" spans="1:31" ht="23.25" customHeight="1">
      <c r="A307" s="13" t="s">
        <v>681</v>
      </c>
      <c r="B307" s="13" t="s">
        <v>1082</v>
      </c>
      <c r="C307" s="1" t="s">
        <v>394</v>
      </c>
      <c r="D307" s="12" t="s">
        <v>395</v>
      </c>
      <c r="E307" s="12" t="s">
        <v>396</v>
      </c>
      <c r="F307" s="19" t="s">
        <v>242</v>
      </c>
      <c r="G307" s="15">
        <v>2</v>
      </c>
      <c r="H307" s="15">
        <f>합산자재!H95</f>
        <v>9</v>
      </c>
      <c r="I307" s="36">
        <f t="shared" si="70"/>
        <v>18</v>
      </c>
      <c r="J307" s="15">
        <v>2</v>
      </c>
      <c r="K307" s="15">
        <f>합산자재!I95</f>
        <v>0</v>
      </c>
      <c r="L307" s="36" t="str">
        <f t="shared" si="71"/>
        <v/>
      </c>
      <c r="M307" s="15">
        <f>합산자재!J95</f>
        <v>0</v>
      </c>
      <c r="N307" s="36" t="str">
        <f t="shared" si="72"/>
        <v/>
      </c>
      <c r="O307" s="15">
        <f t="shared" si="73"/>
        <v>9</v>
      </c>
      <c r="P307" s="15">
        <f t="shared" si="74"/>
        <v>18</v>
      </c>
      <c r="Q307" s="12"/>
    </row>
    <row r="308" spans="1:31" ht="23.25" customHeight="1">
      <c r="A308" s="13" t="s">
        <v>754</v>
      </c>
      <c r="B308" s="13" t="s">
        <v>1082</v>
      </c>
      <c r="C308" s="1" t="s">
        <v>567</v>
      </c>
      <c r="D308" s="12" t="s">
        <v>568</v>
      </c>
      <c r="E308" s="12" t="s">
        <v>569</v>
      </c>
      <c r="F308" s="19" t="s">
        <v>570</v>
      </c>
      <c r="G308" s="15">
        <f>일위노임!G160</f>
        <v>5.3999999999999999E-2</v>
      </c>
      <c r="H308" s="15">
        <f>합산자재!H165</f>
        <v>0</v>
      </c>
      <c r="I308" s="36" t="str">
        <f t="shared" si="70"/>
        <v/>
      </c>
      <c r="J308" s="15">
        <v>5.3999999999999999E-2</v>
      </c>
      <c r="K308" s="15">
        <f>합산자재!I165</f>
        <v>270251</v>
      </c>
      <c r="L308" s="36">
        <f t="shared" si="71"/>
        <v>14593.5</v>
      </c>
      <c r="M308" s="15">
        <f>합산자재!J165</f>
        <v>0</v>
      </c>
      <c r="N308" s="36" t="str">
        <f t="shared" si="72"/>
        <v/>
      </c>
      <c r="O308" s="15">
        <f t="shared" si="73"/>
        <v>270251</v>
      </c>
      <c r="P308" s="15">
        <f t="shared" si="74"/>
        <v>14593.5</v>
      </c>
      <c r="Q308" s="12"/>
      <c r="AE308" s="2">
        <f>L308</f>
        <v>14593.5</v>
      </c>
    </row>
    <row r="309" spans="1:31" ht="23.25" customHeight="1">
      <c r="A309" s="13" t="s">
        <v>1334</v>
      </c>
      <c r="B309" s="13" t="s">
        <v>1082</v>
      </c>
      <c r="C309" s="1" t="s">
        <v>1335</v>
      </c>
      <c r="D309" s="12" t="s">
        <v>1336</v>
      </c>
      <c r="E309" s="12" t="s">
        <v>1337</v>
      </c>
      <c r="F309" s="19" t="s">
        <v>529</v>
      </c>
      <c r="G309" s="15">
        <v>1</v>
      </c>
      <c r="H309" s="15">
        <f>IF(TRUNC((AD310+AC310)/$AE$3,1)*$AE$3-AD310 &lt;0, AC310, TRUNC((AD310+AC310)/$AE$3,1)*$AE$3-AD310)</f>
        <v>437.70000000000073</v>
      </c>
      <c r="I309" s="36">
        <f>H309</f>
        <v>437.70000000000073</v>
      </c>
      <c r="J309" s="15">
        <v>1</v>
      </c>
      <c r="K309" s="15"/>
      <c r="L309" s="36" t="str">
        <f t="shared" si="71"/>
        <v/>
      </c>
      <c r="M309" s="15"/>
      <c r="N309" s="36" t="str">
        <f t="shared" si="72"/>
        <v/>
      </c>
      <c r="O309" s="15">
        <f t="shared" si="73"/>
        <v>437.70000000000073</v>
      </c>
      <c r="P309" s="15">
        <f t="shared" si="74"/>
        <v>437.70000000000073</v>
      </c>
      <c r="Q309" s="12"/>
    </row>
    <row r="310" spans="1:31" ht="23.25" customHeight="1">
      <c r="B310" s="13" t="s">
        <v>1330</v>
      </c>
      <c r="D310" s="12" t="s">
        <v>1331</v>
      </c>
      <c r="E310" s="12"/>
      <c r="F310" s="19"/>
      <c r="G310" s="15"/>
      <c r="H310" s="15"/>
      <c r="I310" s="36">
        <f>TRUNC(SUM(I302:I309))</f>
        <v>1946</v>
      </c>
      <c r="J310" s="15"/>
      <c r="K310" s="15"/>
      <c r="L310" s="36">
        <f>TRUNC(SUM(L302:L309))</f>
        <v>14593</v>
      </c>
      <c r="M310" s="15"/>
      <c r="N310" s="36">
        <f>TRUNC(SUM(N302:N309))</f>
        <v>0</v>
      </c>
      <c r="O310" s="15" t="str">
        <f t="shared" si="73"/>
        <v/>
      </c>
      <c r="P310" s="15">
        <f t="shared" si="74"/>
        <v>16539</v>
      </c>
      <c r="Q310" s="12"/>
      <c r="AC310" s="2">
        <f>TRUNC(AE310*옵션!$B$36/100,1)</f>
        <v>437.7</v>
      </c>
      <c r="AD310" s="2">
        <f>TRUNC(SUM(L302:L308))</f>
        <v>14593</v>
      </c>
      <c r="AE310" s="2">
        <f>TRUNC(SUM(AE302:AE309))</f>
        <v>14593</v>
      </c>
    </row>
    <row r="311" spans="1:31" ht="23.25" customHeight="1">
      <c r="D311" s="12"/>
      <c r="E311" s="12"/>
      <c r="F311" s="19"/>
      <c r="G311" s="15"/>
      <c r="H311" s="15"/>
      <c r="I311" s="36"/>
      <c r="J311" s="15"/>
      <c r="K311" s="15"/>
      <c r="L311" s="36"/>
      <c r="M311" s="15"/>
      <c r="N311" s="36"/>
      <c r="O311" s="15"/>
      <c r="P311" s="15"/>
      <c r="Q311" s="12"/>
    </row>
    <row r="312" spans="1:31" ht="23.25" customHeight="1">
      <c r="A312" s="13" t="s">
        <v>1467</v>
      </c>
      <c r="B312" s="13" t="s">
        <v>1353</v>
      </c>
      <c r="C312" s="1" t="s">
        <v>1468</v>
      </c>
      <c r="D312" s="183" t="s">
        <v>1466</v>
      </c>
      <c r="E312" s="185"/>
      <c r="F312" s="19"/>
      <c r="G312" s="15"/>
      <c r="H312" s="15"/>
      <c r="I312" s="36"/>
      <c r="J312" s="15"/>
      <c r="K312" s="15"/>
      <c r="L312" s="36"/>
      <c r="M312" s="15"/>
      <c r="N312" s="36"/>
      <c r="O312" s="15"/>
      <c r="P312" s="15"/>
      <c r="Q312" s="12"/>
    </row>
    <row r="313" spans="1:31" ht="23.25" customHeight="1">
      <c r="A313" s="13" t="s">
        <v>627</v>
      </c>
      <c r="B313" s="13" t="s">
        <v>1087</v>
      </c>
      <c r="C313" s="1" t="s">
        <v>234</v>
      </c>
      <c r="D313" s="12" t="s">
        <v>229</v>
      </c>
      <c r="E313" s="12" t="s">
        <v>235</v>
      </c>
      <c r="F313" s="19" t="s">
        <v>155</v>
      </c>
      <c r="G313" s="15">
        <v>1</v>
      </c>
      <c r="H313" s="15">
        <f>합산자재!H41</f>
        <v>330</v>
      </c>
      <c r="I313" s="36">
        <f t="shared" ref="I313:I318" si="75">IF(G313*H313&lt;&gt;0, TRUNC(G313*H313, 1), "")</f>
        <v>330</v>
      </c>
      <c r="J313" s="15">
        <v>1</v>
      </c>
      <c r="K313" s="15">
        <f>합산자재!I41</f>
        <v>0</v>
      </c>
      <c r="L313" s="36" t="str">
        <f t="shared" ref="L313:L319" si="76">IF(G313*K313&lt;&gt;0, TRUNC(G313*K313, 1), "")</f>
        <v/>
      </c>
      <c r="M313" s="15">
        <f>합산자재!J41</f>
        <v>0</v>
      </c>
      <c r="N313" s="36" t="str">
        <f t="shared" ref="N313:N319" si="77">IF(G313*M313&lt;&gt;0, TRUNC(G313*M313, 1), "")</f>
        <v/>
      </c>
      <c r="O313" s="15">
        <f t="shared" ref="O313:O320" si="78">IF((H313+K313+M313)=0, "", (H313+K313+M313))</f>
        <v>330</v>
      </c>
      <c r="P313" s="15">
        <f t="shared" ref="P313:P320" si="79">IF(SUM(I313,L313,N313)&lt;&gt;0,SUM(I313,L313,N313),"")</f>
        <v>330</v>
      </c>
      <c r="Q313" s="12"/>
    </row>
    <row r="314" spans="1:31" ht="23.25" customHeight="1">
      <c r="A314" s="13" t="s">
        <v>637</v>
      </c>
      <c r="B314" s="13" t="s">
        <v>1087</v>
      </c>
      <c r="C314" s="1" t="s">
        <v>259</v>
      </c>
      <c r="D314" s="12" t="s">
        <v>260</v>
      </c>
      <c r="E314" s="12" t="s">
        <v>261</v>
      </c>
      <c r="F314" s="19" t="s">
        <v>155</v>
      </c>
      <c r="G314" s="15">
        <v>1</v>
      </c>
      <c r="H314" s="15">
        <f>합산자재!H51</f>
        <v>1017</v>
      </c>
      <c r="I314" s="36">
        <f t="shared" si="75"/>
        <v>1017</v>
      </c>
      <c r="J314" s="15">
        <v>1</v>
      </c>
      <c r="K314" s="15">
        <f>합산자재!I51</f>
        <v>0</v>
      </c>
      <c r="L314" s="36" t="str">
        <f t="shared" si="76"/>
        <v/>
      </c>
      <c r="M314" s="15">
        <f>합산자재!J51</f>
        <v>0</v>
      </c>
      <c r="N314" s="36" t="str">
        <f t="shared" si="77"/>
        <v/>
      </c>
      <c r="O314" s="15">
        <f t="shared" si="78"/>
        <v>1017</v>
      </c>
      <c r="P314" s="15">
        <f t="shared" si="79"/>
        <v>1017</v>
      </c>
      <c r="Q314" s="12"/>
    </row>
    <row r="315" spans="1:31" ht="23.25" customHeight="1">
      <c r="A315" s="13" t="s">
        <v>635</v>
      </c>
      <c r="B315" s="13" t="s">
        <v>1087</v>
      </c>
      <c r="C315" s="1" t="s">
        <v>251</v>
      </c>
      <c r="D315" s="12" t="s">
        <v>252</v>
      </c>
      <c r="E315" s="12" t="s">
        <v>253</v>
      </c>
      <c r="F315" s="19" t="s">
        <v>155</v>
      </c>
      <c r="G315" s="15">
        <v>1</v>
      </c>
      <c r="H315" s="15">
        <f>합산자재!H49</f>
        <v>100</v>
      </c>
      <c r="I315" s="36">
        <f t="shared" si="75"/>
        <v>100</v>
      </c>
      <c r="J315" s="15">
        <v>1</v>
      </c>
      <c r="K315" s="15">
        <f>합산자재!I49</f>
        <v>0</v>
      </c>
      <c r="L315" s="36" t="str">
        <f t="shared" si="76"/>
        <v/>
      </c>
      <c r="M315" s="15">
        <f>합산자재!J49</f>
        <v>0</v>
      </c>
      <c r="N315" s="36" t="str">
        <f t="shared" si="77"/>
        <v/>
      </c>
      <c r="O315" s="15">
        <f t="shared" si="78"/>
        <v>100</v>
      </c>
      <c r="P315" s="15">
        <f t="shared" si="79"/>
        <v>100</v>
      </c>
      <c r="Q315" s="12"/>
    </row>
    <row r="316" spans="1:31" ht="23.25" customHeight="1">
      <c r="A316" s="13" t="s">
        <v>680</v>
      </c>
      <c r="B316" s="13" t="s">
        <v>1087</v>
      </c>
      <c r="C316" s="1" t="s">
        <v>392</v>
      </c>
      <c r="D316" s="12" t="s">
        <v>388</v>
      </c>
      <c r="E316" s="12" t="s">
        <v>393</v>
      </c>
      <c r="F316" s="19" t="s">
        <v>242</v>
      </c>
      <c r="G316" s="15">
        <v>2</v>
      </c>
      <c r="H316" s="15">
        <f>합산자재!H94</f>
        <v>25</v>
      </c>
      <c r="I316" s="36">
        <f t="shared" si="75"/>
        <v>50</v>
      </c>
      <c r="J316" s="15">
        <v>2</v>
      </c>
      <c r="K316" s="15">
        <f>합산자재!I94</f>
        <v>0</v>
      </c>
      <c r="L316" s="36" t="str">
        <f t="shared" si="76"/>
        <v/>
      </c>
      <c r="M316" s="15">
        <f>합산자재!J94</f>
        <v>0</v>
      </c>
      <c r="N316" s="36" t="str">
        <f t="shared" si="77"/>
        <v/>
      </c>
      <c r="O316" s="15">
        <f t="shared" si="78"/>
        <v>25</v>
      </c>
      <c r="P316" s="15">
        <f t="shared" si="79"/>
        <v>50</v>
      </c>
      <c r="Q316" s="12"/>
    </row>
    <row r="317" spans="1:31" ht="23.25" customHeight="1">
      <c r="A317" s="13" t="s">
        <v>681</v>
      </c>
      <c r="B317" s="13" t="s">
        <v>1087</v>
      </c>
      <c r="C317" s="1" t="s">
        <v>394</v>
      </c>
      <c r="D317" s="12" t="s">
        <v>395</v>
      </c>
      <c r="E317" s="12" t="s">
        <v>396</v>
      </c>
      <c r="F317" s="19" t="s">
        <v>242</v>
      </c>
      <c r="G317" s="15">
        <v>2</v>
      </c>
      <c r="H317" s="15">
        <f>합산자재!H95</f>
        <v>9</v>
      </c>
      <c r="I317" s="36">
        <f t="shared" si="75"/>
        <v>18</v>
      </c>
      <c r="J317" s="15">
        <v>2</v>
      </c>
      <c r="K317" s="15">
        <f>합산자재!I95</f>
        <v>0</v>
      </c>
      <c r="L317" s="36" t="str">
        <f t="shared" si="76"/>
        <v/>
      </c>
      <c r="M317" s="15">
        <f>합산자재!J95</f>
        <v>0</v>
      </c>
      <c r="N317" s="36" t="str">
        <f t="shared" si="77"/>
        <v/>
      </c>
      <c r="O317" s="15">
        <f t="shared" si="78"/>
        <v>9</v>
      </c>
      <c r="P317" s="15">
        <f t="shared" si="79"/>
        <v>18</v>
      </c>
      <c r="Q317" s="12"/>
    </row>
    <row r="318" spans="1:31" ht="23.25" customHeight="1">
      <c r="A318" s="13" t="s">
        <v>754</v>
      </c>
      <c r="B318" s="13" t="s">
        <v>1087</v>
      </c>
      <c r="C318" s="1" t="s">
        <v>567</v>
      </c>
      <c r="D318" s="12" t="s">
        <v>568</v>
      </c>
      <c r="E318" s="12" t="s">
        <v>569</v>
      </c>
      <c r="F318" s="19" t="s">
        <v>570</v>
      </c>
      <c r="G318" s="15">
        <f>일위노임!G163</f>
        <v>5.3999999999999999E-2</v>
      </c>
      <c r="H318" s="15">
        <f>합산자재!H165</f>
        <v>0</v>
      </c>
      <c r="I318" s="36" t="str">
        <f t="shared" si="75"/>
        <v/>
      </c>
      <c r="J318" s="15">
        <v>5.3999999999999999E-2</v>
      </c>
      <c r="K318" s="15">
        <f>합산자재!I165</f>
        <v>270251</v>
      </c>
      <c r="L318" s="36">
        <f t="shared" si="76"/>
        <v>14593.5</v>
      </c>
      <c r="M318" s="15">
        <f>합산자재!J165</f>
        <v>0</v>
      </c>
      <c r="N318" s="36" t="str">
        <f t="shared" si="77"/>
        <v/>
      </c>
      <c r="O318" s="15">
        <f t="shared" si="78"/>
        <v>270251</v>
      </c>
      <c r="P318" s="15">
        <f t="shared" si="79"/>
        <v>14593.5</v>
      </c>
      <c r="Q318" s="12"/>
      <c r="AE318" s="2">
        <f>L318</f>
        <v>14593.5</v>
      </c>
    </row>
    <row r="319" spans="1:31" ht="23.25" customHeight="1">
      <c r="A319" s="13" t="s">
        <v>1334</v>
      </c>
      <c r="B319" s="13" t="s">
        <v>1087</v>
      </c>
      <c r="C319" s="1" t="s">
        <v>1335</v>
      </c>
      <c r="D319" s="12" t="s">
        <v>1336</v>
      </c>
      <c r="E319" s="12" t="s">
        <v>1337</v>
      </c>
      <c r="F319" s="19" t="s">
        <v>529</v>
      </c>
      <c r="G319" s="15">
        <v>1</v>
      </c>
      <c r="H319" s="15">
        <f>IF(TRUNC((AD320+AC320)/$AE$3,1)*$AE$3-AD320 &lt;0, AC320, TRUNC((AD320+AC320)/$AE$3,1)*$AE$3-AD320)</f>
        <v>437.70000000000073</v>
      </c>
      <c r="I319" s="36">
        <f>H319</f>
        <v>437.70000000000073</v>
      </c>
      <c r="J319" s="15">
        <v>1</v>
      </c>
      <c r="K319" s="15"/>
      <c r="L319" s="36" t="str">
        <f t="shared" si="76"/>
        <v/>
      </c>
      <c r="M319" s="15"/>
      <c r="N319" s="36" t="str">
        <f t="shared" si="77"/>
        <v/>
      </c>
      <c r="O319" s="15">
        <f t="shared" si="78"/>
        <v>437.70000000000073</v>
      </c>
      <c r="P319" s="15">
        <f t="shared" si="79"/>
        <v>437.70000000000073</v>
      </c>
      <c r="Q319" s="12"/>
    </row>
    <row r="320" spans="1:31" ht="23.25" customHeight="1">
      <c r="B320" s="13" t="s">
        <v>1330</v>
      </c>
      <c r="D320" s="12" t="s">
        <v>1331</v>
      </c>
      <c r="E320" s="12"/>
      <c r="F320" s="19"/>
      <c r="G320" s="15"/>
      <c r="H320" s="15"/>
      <c r="I320" s="36">
        <f>TRUNC(SUM(I312:I319))</f>
        <v>1952</v>
      </c>
      <c r="J320" s="15"/>
      <c r="K320" s="15"/>
      <c r="L320" s="36">
        <f>TRUNC(SUM(L312:L319))</f>
        <v>14593</v>
      </c>
      <c r="M320" s="15"/>
      <c r="N320" s="36">
        <f>TRUNC(SUM(N312:N319))</f>
        <v>0</v>
      </c>
      <c r="O320" s="15" t="str">
        <f t="shared" si="78"/>
        <v/>
      </c>
      <c r="P320" s="15">
        <f t="shared" si="79"/>
        <v>16545</v>
      </c>
      <c r="Q320" s="12"/>
      <c r="AC320" s="2">
        <f>TRUNC(AE320*옵션!$B$36/100,1)</f>
        <v>437.7</v>
      </c>
      <c r="AD320" s="2">
        <f>TRUNC(SUM(L312:L318))</f>
        <v>14593</v>
      </c>
      <c r="AE320" s="2">
        <f>TRUNC(SUM(AE312:AE319))</f>
        <v>14593</v>
      </c>
    </row>
    <row r="321" spans="1:31" ht="23.25" customHeight="1">
      <c r="D321" s="12"/>
      <c r="E321" s="12"/>
      <c r="F321" s="19"/>
      <c r="G321" s="15"/>
      <c r="H321" s="15"/>
      <c r="I321" s="36"/>
      <c r="J321" s="15"/>
      <c r="K321" s="15"/>
      <c r="L321" s="36"/>
      <c r="M321" s="15"/>
      <c r="N321" s="36"/>
      <c r="O321" s="15"/>
      <c r="P321" s="15"/>
      <c r="Q321" s="12"/>
    </row>
    <row r="322" spans="1:31" ht="23.25" customHeight="1">
      <c r="A322" s="13" t="s">
        <v>1470</v>
      </c>
      <c r="B322" s="13" t="s">
        <v>1353</v>
      </c>
      <c r="C322" s="1" t="s">
        <v>1471</v>
      </c>
      <c r="D322" s="183" t="s">
        <v>1469</v>
      </c>
      <c r="E322" s="185"/>
      <c r="F322" s="19"/>
      <c r="G322" s="15"/>
      <c r="H322" s="15"/>
      <c r="I322" s="36"/>
      <c r="J322" s="15"/>
      <c r="K322" s="15"/>
      <c r="L322" s="36"/>
      <c r="M322" s="15"/>
      <c r="N322" s="36"/>
      <c r="O322" s="15"/>
      <c r="P322" s="15"/>
      <c r="Q322" s="12"/>
    </row>
    <row r="323" spans="1:31" ht="23.25" customHeight="1">
      <c r="A323" s="13" t="s">
        <v>628</v>
      </c>
      <c r="B323" s="13" t="s">
        <v>1091</v>
      </c>
      <c r="C323" s="1" t="s">
        <v>236</v>
      </c>
      <c r="D323" s="12" t="s">
        <v>229</v>
      </c>
      <c r="E323" s="12" t="s">
        <v>237</v>
      </c>
      <c r="F323" s="19" t="s">
        <v>155</v>
      </c>
      <c r="G323" s="15">
        <v>1</v>
      </c>
      <c r="H323" s="15">
        <f>합산자재!H42</f>
        <v>353</v>
      </c>
      <c r="I323" s="36">
        <f t="shared" ref="I323:I328" si="80">IF(G323*H323&lt;&gt;0, TRUNC(G323*H323, 1), "")</f>
        <v>353</v>
      </c>
      <c r="J323" s="15">
        <v>1</v>
      </c>
      <c r="K323" s="15">
        <f>합산자재!I42</f>
        <v>0</v>
      </c>
      <c r="L323" s="36" t="str">
        <f t="shared" ref="L323:L329" si="81">IF(G323*K323&lt;&gt;0, TRUNC(G323*K323, 1), "")</f>
        <v/>
      </c>
      <c r="M323" s="15">
        <f>합산자재!J42</f>
        <v>0</v>
      </c>
      <c r="N323" s="36" t="str">
        <f t="shared" ref="N323:N329" si="82">IF(G323*M323&lt;&gt;0, TRUNC(G323*M323, 1), "")</f>
        <v/>
      </c>
      <c r="O323" s="15">
        <f t="shared" ref="O323:O330" si="83">IF((H323+K323+M323)=0, "", (H323+K323+M323))</f>
        <v>353</v>
      </c>
      <c r="P323" s="15">
        <f t="shared" ref="P323:P330" si="84">IF(SUM(I323,L323,N323)&lt;&gt;0,SUM(I323,L323,N323),"")</f>
        <v>353</v>
      </c>
      <c r="Q323" s="12"/>
    </row>
    <row r="324" spans="1:31" ht="23.25" customHeight="1">
      <c r="A324" s="13" t="s">
        <v>637</v>
      </c>
      <c r="B324" s="13" t="s">
        <v>1091</v>
      </c>
      <c r="C324" s="1" t="s">
        <v>259</v>
      </c>
      <c r="D324" s="12" t="s">
        <v>260</v>
      </c>
      <c r="E324" s="12" t="s">
        <v>261</v>
      </c>
      <c r="F324" s="19" t="s">
        <v>155</v>
      </c>
      <c r="G324" s="15">
        <v>1</v>
      </c>
      <c r="H324" s="15">
        <f>합산자재!H51</f>
        <v>1017</v>
      </c>
      <c r="I324" s="36">
        <f t="shared" si="80"/>
        <v>1017</v>
      </c>
      <c r="J324" s="15">
        <v>1</v>
      </c>
      <c r="K324" s="15">
        <f>합산자재!I51</f>
        <v>0</v>
      </c>
      <c r="L324" s="36" t="str">
        <f t="shared" si="81"/>
        <v/>
      </c>
      <c r="M324" s="15">
        <f>합산자재!J51</f>
        <v>0</v>
      </c>
      <c r="N324" s="36" t="str">
        <f t="shared" si="82"/>
        <v/>
      </c>
      <c r="O324" s="15">
        <f t="shared" si="83"/>
        <v>1017</v>
      </c>
      <c r="P324" s="15">
        <f t="shared" si="84"/>
        <v>1017</v>
      </c>
      <c r="Q324" s="12"/>
    </row>
    <row r="325" spans="1:31" ht="23.25" customHeight="1">
      <c r="A325" s="13" t="s">
        <v>635</v>
      </c>
      <c r="B325" s="13" t="s">
        <v>1091</v>
      </c>
      <c r="C325" s="1" t="s">
        <v>251</v>
      </c>
      <c r="D325" s="12" t="s">
        <v>252</v>
      </c>
      <c r="E325" s="12" t="s">
        <v>253</v>
      </c>
      <c r="F325" s="19" t="s">
        <v>155</v>
      </c>
      <c r="G325" s="15">
        <v>1</v>
      </c>
      <c r="H325" s="15">
        <f>합산자재!H49</f>
        <v>100</v>
      </c>
      <c r="I325" s="36">
        <f t="shared" si="80"/>
        <v>100</v>
      </c>
      <c r="J325" s="15">
        <v>1</v>
      </c>
      <c r="K325" s="15">
        <f>합산자재!I49</f>
        <v>0</v>
      </c>
      <c r="L325" s="36" t="str">
        <f t="shared" si="81"/>
        <v/>
      </c>
      <c r="M325" s="15">
        <f>합산자재!J49</f>
        <v>0</v>
      </c>
      <c r="N325" s="36" t="str">
        <f t="shared" si="82"/>
        <v/>
      </c>
      <c r="O325" s="15">
        <f t="shared" si="83"/>
        <v>100</v>
      </c>
      <c r="P325" s="15">
        <f t="shared" si="84"/>
        <v>100</v>
      </c>
      <c r="Q325" s="12"/>
    </row>
    <row r="326" spans="1:31" ht="23.25" customHeight="1">
      <c r="A326" s="13" t="s">
        <v>680</v>
      </c>
      <c r="B326" s="13" t="s">
        <v>1091</v>
      </c>
      <c r="C326" s="1" t="s">
        <v>392</v>
      </c>
      <c r="D326" s="12" t="s">
        <v>388</v>
      </c>
      <c r="E326" s="12" t="s">
        <v>393</v>
      </c>
      <c r="F326" s="19" t="s">
        <v>242</v>
      </c>
      <c r="G326" s="15">
        <v>2</v>
      </c>
      <c r="H326" s="15">
        <f>합산자재!H94</f>
        <v>25</v>
      </c>
      <c r="I326" s="36">
        <f t="shared" si="80"/>
        <v>50</v>
      </c>
      <c r="J326" s="15">
        <v>2</v>
      </c>
      <c r="K326" s="15">
        <f>합산자재!I94</f>
        <v>0</v>
      </c>
      <c r="L326" s="36" t="str">
        <f t="shared" si="81"/>
        <v/>
      </c>
      <c r="M326" s="15">
        <f>합산자재!J94</f>
        <v>0</v>
      </c>
      <c r="N326" s="36" t="str">
        <f t="shared" si="82"/>
        <v/>
      </c>
      <c r="O326" s="15">
        <f t="shared" si="83"/>
        <v>25</v>
      </c>
      <c r="P326" s="15">
        <f t="shared" si="84"/>
        <v>50</v>
      </c>
      <c r="Q326" s="12"/>
    </row>
    <row r="327" spans="1:31" ht="23.25" customHeight="1">
      <c r="A327" s="13" t="s">
        <v>681</v>
      </c>
      <c r="B327" s="13" t="s">
        <v>1091</v>
      </c>
      <c r="C327" s="1" t="s">
        <v>394</v>
      </c>
      <c r="D327" s="12" t="s">
        <v>395</v>
      </c>
      <c r="E327" s="12" t="s">
        <v>396</v>
      </c>
      <c r="F327" s="19" t="s">
        <v>242</v>
      </c>
      <c r="G327" s="15">
        <v>2</v>
      </c>
      <c r="H327" s="15">
        <f>합산자재!H95</f>
        <v>9</v>
      </c>
      <c r="I327" s="36">
        <f t="shared" si="80"/>
        <v>18</v>
      </c>
      <c r="J327" s="15">
        <v>2</v>
      </c>
      <c r="K327" s="15">
        <f>합산자재!I95</f>
        <v>0</v>
      </c>
      <c r="L327" s="36" t="str">
        <f t="shared" si="81"/>
        <v/>
      </c>
      <c r="M327" s="15">
        <f>합산자재!J95</f>
        <v>0</v>
      </c>
      <c r="N327" s="36" t="str">
        <f t="shared" si="82"/>
        <v/>
      </c>
      <c r="O327" s="15">
        <f t="shared" si="83"/>
        <v>9</v>
      </c>
      <c r="P327" s="15">
        <f t="shared" si="84"/>
        <v>18</v>
      </c>
      <c r="Q327" s="12"/>
    </row>
    <row r="328" spans="1:31" ht="23.25" customHeight="1">
      <c r="A328" s="13" t="s">
        <v>754</v>
      </c>
      <c r="B328" s="13" t="s">
        <v>1091</v>
      </c>
      <c r="C328" s="1" t="s">
        <v>567</v>
      </c>
      <c r="D328" s="12" t="s">
        <v>568</v>
      </c>
      <c r="E328" s="12" t="s">
        <v>569</v>
      </c>
      <c r="F328" s="19" t="s">
        <v>570</v>
      </c>
      <c r="G328" s="15">
        <f>일위노임!G166</f>
        <v>5.3999999999999999E-2</v>
      </c>
      <c r="H328" s="15">
        <f>합산자재!H165</f>
        <v>0</v>
      </c>
      <c r="I328" s="36" t="str">
        <f t="shared" si="80"/>
        <v/>
      </c>
      <c r="J328" s="15">
        <v>5.3999999999999999E-2</v>
      </c>
      <c r="K328" s="15">
        <f>합산자재!I165</f>
        <v>270251</v>
      </c>
      <c r="L328" s="36">
        <f t="shared" si="81"/>
        <v>14593.5</v>
      </c>
      <c r="M328" s="15">
        <f>합산자재!J165</f>
        <v>0</v>
      </c>
      <c r="N328" s="36" t="str">
        <f t="shared" si="82"/>
        <v/>
      </c>
      <c r="O328" s="15">
        <f t="shared" si="83"/>
        <v>270251</v>
      </c>
      <c r="P328" s="15">
        <f t="shared" si="84"/>
        <v>14593.5</v>
      </c>
      <c r="Q328" s="12"/>
      <c r="AE328" s="2">
        <f>L328</f>
        <v>14593.5</v>
      </c>
    </row>
    <row r="329" spans="1:31" ht="23.25" customHeight="1">
      <c r="A329" s="13" t="s">
        <v>1334</v>
      </c>
      <c r="B329" s="13" t="s">
        <v>1091</v>
      </c>
      <c r="C329" s="1" t="s">
        <v>1335</v>
      </c>
      <c r="D329" s="12" t="s">
        <v>1336</v>
      </c>
      <c r="E329" s="12" t="s">
        <v>1337</v>
      </c>
      <c r="F329" s="19" t="s">
        <v>529</v>
      </c>
      <c r="G329" s="15">
        <v>1</v>
      </c>
      <c r="H329" s="15">
        <f>IF(TRUNC((AD330+AC330)/$AE$3,1)*$AE$3-AD330 &lt;0, AC330, TRUNC((AD330+AC330)/$AE$3,1)*$AE$3-AD330)</f>
        <v>437.70000000000073</v>
      </c>
      <c r="I329" s="36">
        <f>H329</f>
        <v>437.70000000000073</v>
      </c>
      <c r="J329" s="15">
        <v>1</v>
      </c>
      <c r="K329" s="15"/>
      <c r="L329" s="36" t="str">
        <f t="shared" si="81"/>
        <v/>
      </c>
      <c r="M329" s="15"/>
      <c r="N329" s="36" t="str">
        <f t="shared" si="82"/>
        <v/>
      </c>
      <c r="O329" s="15">
        <f t="shared" si="83"/>
        <v>437.70000000000073</v>
      </c>
      <c r="P329" s="15">
        <f t="shared" si="84"/>
        <v>437.70000000000073</v>
      </c>
      <c r="Q329" s="12"/>
    </row>
    <row r="330" spans="1:31" ht="23.25" customHeight="1">
      <c r="B330" s="13" t="s">
        <v>1330</v>
      </c>
      <c r="D330" s="12" t="s">
        <v>1331</v>
      </c>
      <c r="E330" s="12"/>
      <c r="F330" s="19"/>
      <c r="G330" s="15"/>
      <c r="H330" s="15"/>
      <c r="I330" s="36">
        <f>TRUNC(SUM(I322:I329))</f>
        <v>1975</v>
      </c>
      <c r="J330" s="15"/>
      <c r="K330" s="15"/>
      <c r="L330" s="36">
        <f>TRUNC(SUM(L322:L329))</f>
        <v>14593</v>
      </c>
      <c r="M330" s="15"/>
      <c r="N330" s="36">
        <f>TRUNC(SUM(N322:N329))</f>
        <v>0</v>
      </c>
      <c r="O330" s="15" t="str">
        <f t="shared" si="83"/>
        <v/>
      </c>
      <c r="P330" s="15">
        <f t="shared" si="84"/>
        <v>16568</v>
      </c>
      <c r="Q330" s="12"/>
      <c r="AC330" s="2">
        <f>TRUNC(AE330*옵션!$B$36/100,1)</f>
        <v>437.7</v>
      </c>
      <c r="AD330" s="2">
        <f>TRUNC(SUM(L322:L328))</f>
        <v>14593</v>
      </c>
      <c r="AE330" s="2">
        <f>TRUNC(SUM(AE322:AE329))</f>
        <v>14593</v>
      </c>
    </row>
    <row r="331" spans="1:31" ht="23.25" customHeight="1">
      <c r="D331" s="12"/>
      <c r="E331" s="12"/>
      <c r="F331" s="19"/>
      <c r="G331" s="15"/>
      <c r="H331" s="15"/>
      <c r="I331" s="36"/>
      <c r="J331" s="15"/>
      <c r="K331" s="15"/>
      <c r="L331" s="36"/>
      <c r="M331" s="15"/>
      <c r="N331" s="36"/>
      <c r="O331" s="15"/>
      <c r="P331" s="15"/>
      <c r="Q331" s="12"/>
    </row>
    <row r="332" spans="1:31" ht="23.25" customHeight="1">
      <c r="A332" s="13" t="s">
        <v>1473</v>
      </c>
      <c r="B332" s="13" t="s">
        <v>1353</v>
      </c>
      <c r="C332" s="1" t="s">
        <v>1474</v>
      </c>
      <c r="D332" s="183" t="s">
        <v>1472</v>
      </c>
      <c r="E332" s="185"/>
      <c r="F332" s="19"/>
      <c r="G332" s="15"/>
      <c r="H332" s="15"/>
      <c r="I332" s="36"/>
      <c r="J332" s="15"/>
      <c r="K332" s="15"/>
      <c r="L332" s="36"/>
      <c r="M332" s="15"/>
      <c r="N332" s="36"/>
      <c r="O332" s="15"/>
      <c r="P332" s="15"/>
      <c r="Q332" s="12"/>
    </row>
    <row r="333" spans="1:31" ht="23.25" customHeight="1">
      <c r="A333" s="13" t="s">
        <v>629</v>
      </c>
      <c r="B333" s="13" t="s">
        <v>1095</v>
      </c>
      <c r="C333" s="1" t="s">
        <v>238</v>
      </c>
      <c r="D333" s="12" t="s">
        <v>229</v>
      </c>
      <c r="E333" s="12" t="s">
        <v>239</v>
      </c>
      <c r="F333" s="19" t="s">
        <v>155</v>
      </c>
      <c r="G333" s="15">
        <v>1</v>
      </c>
      <c r="H333" s="15">
        <f>합산자재!H43</f>
        <v>405</v>
      </c>
      <c r="I333" s="36">
        <f t="shared" ref="I333:I338" si="85">IF(G333*H333&lt;&gt;0, TRUNC(G333*H333, 1), "")</f>
        <v>405</v>
      </c>
      <c r="J333" s="15">
        <v>1</v>
      </c>
      <c r="K333" s="15">
        <f>합산자재!I43</f>
        <v>0</v>
      </c>
      <c r="L333" s="36" t="str">
        <f t="shared" ref="L333:L339" si="86">IF(G333*K333&lt;&gt;0, TRUNC(G333*K333, 1), "")</f>
        <v/>
      </c>
      <c r="M333" s="15">
        <f>합산자재!J43</f>
        <v>0</v>
      </c>
      <c r="N333" s="36" t="str">
        <f t="shared" ref="N333:N339" si="87">IF(G333*M333&lt;&gt;0, TRUNC(G333*M333, 1), "")</f>
        <v/>
      </c>
      <c r="O333" s="15">
        <f t="shared" ref="O333:O340" si="88">IF((H333+K333+M333)=0, "", (H333+K333+M333))</f>
        <v>405</v>
      </c>
      <c r="P333" s="15">
        <f t="shared" ref="P333:P340" si="89">IF(SUM(I333,L333,N333)&lt;&gt;0,SUM(I333,L333,N333),"")</f>
        <v>405</v>
      </c>
      <c r="Q333" s="12"/>
    </row>
    <row r="334" spans="1:31" ht="23.25" customHeight="1">
      <c r="A334" s="13" t="s">
        <v>637</v>
      </c>
      <c r="B334" s="13" t="s">
        <v>1095</v>
      </c>
      <c r="C334" s="1" t="s">
        <v>259</v>
      </c>
      <c r="D334" s="12" t="s">
        <v>260</v>
      </c>
      <c r="E334" s="12" t="s">
        <v>261</v>
      </c>
      <c r="F334" s="19" t="s">
        <v>155</v>
      </c>
      <c r="G334" s="15">
        <v>1</v>
      </c>
      <c r="H334" s="15">
        <f>합산자재!H51</f>
        <v>1017</v>
      </c>
      <c r="I334" s="36">
        <f t="shared" si="85"/>
        <v>1017</v>
      </c>
      <c r="J334" s="15">
        <v>1</v>
      </c>
      <c r="K334" s="15">
        <f>합산자재!I51</f>
        <v>0</v>
      </c>
      <c r="L334" s="36" t="str">
        <f t="shared" si="86"/>
        <v/>
      </c>
      <c r="M334" s="15">
        <f>합산자재!J51</f>
        <v>0</v>
      </c>
      <c r="N334" s="36" t="str">
        <f t="shared" si="87"/>
        <v/>
      </c>
      <c r="O334" s="15">
        <f t="shared" si="88"/>
        <v>1017</v>
      </c>
      <c r="P334" s="15">
        <f t="shared" si="89"/>
        <v>1017</v>
      </c>
      <c r="Q334" s="12"/>
    </row>
    <row r="335" spans="1:31" ht="23.25" customHeight="1">
      <c r="A335" s="13" t="s">
        <v>635</v>
      </c>
      <c r="B335" s="13" t="s">
        <v>1095</v>
      </c>
      <c r="C335" s="1" t="s">
        <v>251</v>
      </c>
      <c r="D335" s="12" t="s">
        <v>252</v>
      </c>
      <c r="E335" s="12" t="s">
        <v>253</v>
      </c>
      <c r="F335" s="19" t="s">
        <v>155</v>
      </c>
      <c r="G335" s="15">
        <v>1</v>
      </c>
      <c r="H335" s="15">
        <f>합산자재!H49</f>
        <v>100</v>
      </c>
      <c r="I335" s="36">
        <f t="shared" si="85"/>
        <v>100</v>
      </c>
      <c r="J335" s="15">
        <v>1</v>
      </c>
      <c r="K335" s="15">
        <f>합산자재!I49</f>
        <v>0</v>
      </c>
      <c r="L335" s="36" t="str">
        <f t="shared" si="86"/>
        <v/>
      </c>
      <c r="M335" s="15">
        <f>합산자재!J49</f>
        <v>0</v>
      </c>
      <c r="N335" s="36" t="str">
        <f t="shared" si="87"/>
        <v/>
      </c>
      <c r="O335" s="15">
        <f t="shared" si="88"/>
        <v>100</v>
      </c>
      <c r="P335" s="15">
        <f t="shared" si="89"/>
        <v>100</v>
      </c>
      <c r="Q335" s="12"/>
    </row>
    <row r="336" spans="1:31" ht="23.25" customHeight="1">
      <c r="A336" s="13" t="s">
        <v>680</v>
      </c>
      <c r="B336" s="13" t="s">
        <v>1095</v>
      </c>
      <c r="C336" s="1" t="s">
        <v>392</v>
      </c>
      <c r="D336" s="12" t="s">
        <v>388</v>
      </c>
      <c r="E336" s="12" t="s">
        <v>393</v>
      </c>
      <c r="F336" s="19" t="s">
        <v>242</v>
      </c>
      <c r="G336" s="15">
        <v>2</v>
      </c>
      <c r="H336" s="15">
        <f>합산자재!H94</f>
        <v>25</v>
      </c>
      <c r="I336" s="36">
        <f t="shared" si="85"/>
        <v>50</v>
      </c>
      <c r="J336" s="15">
        <v>2</v>
      </c>
      <c r="K336" s="15">
        <f>합산자재!I94</f>
        <v>0</v>
      </c>
      <c r="L336" s="36" t="str">
        <f t="shared" si="86"/>
        <v/>
      </c>
      <c r="M336" s="15">
        <f>합산자재!J94</f>
        <v>0</v>
      </c>
      <c r="N336" s="36" t="str">
        <f t="shared" si="87"/>
        <v/>
      </c>
      <c r="O336" s="15">
        <f t="shared" si="88"/>
        <v>25</v>
      </c>
      <c r="P336" s="15">
        <f t="shared" si="89"/>
        <v>50</v>
      </c>
      <c r="Q336" s="12"/>
    </row>
    <row r="337" spans="1:31" ht="23.25" customHeight="1">
      <c r="A337" s="13" t="s">
        <v>681</v>
      </c>
      <c r="B337" s="13" t="s">
        <v>1095</v>
      </c>
      <c r="C337" s="1" t="s">
        <v>394</v>
      </c>
      <c r="D337" s="12" t="s">
        <v>395</v>
      </c>
      <c r="E337" s="12" t="s">
        <v>396</v>
      </c>
      <c r="F337" s="19" t="s">
        <v>242</v>
      </c>
      <c r="G337" s="15">
        <v>2</v>
      </c>
      <c r="H337" s="15">
        <f>합산자재!H95</f>
        <v>9</v>
      </c>
      <c r="I337" s="36">
        <f t="shared" si="85"/>
        <v>18</v>
      </c>
      <c r="J337" s="15">
        <v>2</v>
      </c>
      <c r="K337" s="15">
        <f>합산자재!I95</f>
        <v>0</v>
      </c>
      <c r="L337" s="36" t="str">
        <f t="shared" si="86"/>
        <v/>
      </c>
      <c r="M337" s="15">
        <f>합산자재!J95</f>
        <v>0</v>
      </c>
      <c r="N337" s="36" t="str">
        <f t="shared" si="87"/>
        <v/>
      </c>
      <c r="O337" s="15">
        <f t="shared" si="88"/>
        <v>9</v>
      </c>
      <c r="P337" s="15">
        <f t="shared" si="89"/>
        <v>18</v>
      </c>
      <c r="Q337" s="12"/>
    </row>
    <row r="338" spans="1:31" ht="23.25" customHeight="1">
      <c r="A338" s="13" t="s">
        <v>754</v>
      </c>
      <c r="B338" s="13" t="s">
        <v>1095</v>
      </c>
      <c r="C338" s="1" t="s">
        <v>567</v>
      </c>
      <c r="D338" s="12" t="s">
        <v>568</v>
      </c>
      <c r="E338" s="12" t="s">
        <v>569</v>
      </c>
      <c r="F338" s="19" t="s">
        <v>570</v>
      </c>
      <c r="G338" s="15">
        <f>일위노임!G169</f>
        <v>5.3999999999999999E-2</v>
      </c>
      <c r="H338" s="15">
        <f>합산자재!H165</f>
        <v>0</v>
      </c>
      <c r="I338" s="36" t="str">
        <f t="shared" si="85"/>
        <v/>
      </c>
      <c r="J338" s="15">
        <v>5.3999999999999999E-2</v>
      </c>
      <c r="K338" s="15">
        <f>합산자재!I165</f>
        <v>270251</v>
      </c>
      <c r="L338" s="36">
        <f t="shared" si="86"/>
        <v>14593.5</v>
      </c>
      <c r="M338" s="15">
        <f>합산자재!J165</f>
        <v>0</v>
      </c>
      <c r="N338" s="36" t="str">
        <f t="shared" si="87"/>
        <v/>
      </c>
      <c r="O338" s="15">
        <f t="shared" si="88"/>
        <v>270251</v>
      </c>
      <c r="P338" s="15">
        <f t="shared" si="89"/>
        <v>14593.5</v>
      </c>
      <c r="Q338" s="12"/>
      <c r="AE338" s="2">
        <f>L338</f>
        <v>14593.5</v>
      </c>
    </row>
    <row r="339" spans="1:31" ht="23.25" customHeight="1">
      <c r="A339" s="13" t="s">
        <v>1334</v>
      </c>
      <c r="B339" s="13" t="s">
        <v>1095</v>
      </c>
      <c r="C339" s="1" t="s">
        <v>1335</v>
      </c>
      <c r="D339" s="12" t="s">
        <v>1336</v>
      </c>
      <c r="E339" s="12" t="s">
        <v>1337</v>
      </c>
      <c r="F339" s="19" t="s">
        <v>529</v>
      </c>
      <c r="G339" s="15">
        <v>1</v>
      </c>
      <c r="H339" s="15">
        <f>IF(TRUNC((AD340+AC340)/$AE$3,1)*$AE$3-AD340 &lt;0, AC340, TRUNC((AD340+AC340)/$AE$3,1)*$AE$3-AD340)</f>
        <v>437.70000000000073</v>
      </c>
      <c r="I339" s="36">
        <f>H339</f>
        <v>437.70000000000073</v>
      </c>
      <c r="J339" s="15">
        <v>1</v>
      </c>
      <c r="K339" s="15"/>
      <c r="L339" s="36" t="str">
        <f t="shared" si="86"/>
        <v/>
      </c>
      <c r="M339" s="15"/>
      <c r="N339" s="36" t="str">
        <f t="shared" si="87"/>
        <v/>
      </c>
      <c r="O339" s="15">
        <f t="shared" si="88"/>
        <v>437.70000000000073</v>
      </c>
      <c r="P339" s="15">
        <f t="shared" si="89"/>
        <v>437.70000000000073</v>
      </c>
      <c r="Q339" s="12"/>
    </row>
    <row r="340" spans="1:31" ht="23.25" customHeight="1">
      <c r="B340" s="13" t="s">
        <v>1330</v>
      </c>
      <c r="D340" s="12" t="s">
        <v>1331</v>
      </c>
      <c r="E340" s="12"/>
      <c r="F340" s="19"/>
      <c r="G340" s="15"/>
      <c r="H340" s="15"/>
      <c r="I340" s="36">
        <f>TRUNC(SUM(I332:I339))</f>
        <v>2027</v>
      </c>
      <c r="J340" s="15"/>
      <c r="K340" s="15"/>
      <c r="L340" s="36">
        <f>TRUNC(SUM(L332:L339))</f>
        <v>14593</v>
      </c>
      <c r="M340" s="15"/>
      <c r="N340" s="36">
        <f>TRUNC(SUM(N332:N339))</f>
        <v>0</v>
      </c>
      <c r="O340" s="15" t="str">
        <f t="shared" si="88"/>
        <v/>
      </c>
      <c r="P340" s="15">
        <f t="shared" si="89"/>
        <v>16620</v>
      </c>
      <c r="Q340" s="12"/>
      <c r="AC340" s="2">
        <f>TRUNC(AE340*옵션!$B$36/100,1)</f>
        <v>437.7</v>
      </c>
      <c r="AD340" s="2">
        <f>TRUNC(SUM(L332:L338))</f>
        <v>14593</v>
      </c>
      <c r="AE340" s="2">
        <f>TRUNC(SUM(AE332:AE339))</f>
        <v>14593</v>
      </c>
    </row>
    <row r="341" spans="1:31" ht="23.25" customHeight="1">
      <c r="D341" s="12"/>
      <c r="E341" s="12"/>
      <c r="F341" s="19"/>
      <c r="G341" s="15"/>
      <c r="H341" s="15"/>
      <c r="I341" s="36"/>
      <c r="J341" s="15"/>
      <c r="K341" s="15"/>
      <c r="L341" s="36"/>
      <c r="M341" s="15"/>
      <c r="N341" s="36"/>
      <c r="O341" s="15"/>
      <c r="P341" s="15"/>
      <c r="Q341" s="12"/>
    </row>
    <row r="342" spans="1:31" ht="23.25" customHeight="1">
      <c r="A342" s="13" t="s">
        <v>1476</v>
      </c>
      <c r="B342" s="13" t="s">
        <v>1353</v>
      </c>
      <c r="C342" s="1" t="s">
        <v>1477</v>
      </c>
      <c r="D342" s="183" t="s">
        <v>1475</v>
      </c>
      <c r="E342" s="185"/>
      <c r="F342" s="19"/>
      <c r="G342" s="15"/>
      <c r="H342" s="15"/>
      <c r="I342" s="36"/>
      <c r="J342" s="15"/>
      <c r="K342" s="15"/>
      <c r="L342" s="36"/>
      <c r="M342" s="15"/>
      <c r="N342" s="36"/>
      <c r="O342" s="15"/>
      <c r="P342" s="15"/>
      <c r="Q342" s="12"/>
    </row>
    <row r="343" spans="1:31" ht="23.25" customHeight="1">
      <c r="A343" s="13" t="s">
        <v>605</v>
      </c>
      <c r="B343" s="13" t="s">
        <v>1099</v>
      </c>
      <c r="C343" s="1" t="s">
        <v>172</v>
      </c>
      <c r="D343" s="12" t="s">
        <v>173</v>
      </c>
      <c r="E343" s="12" t="s">
        <v>174</v>
      </c>
      <c r="F343" s="19" t="s">
        <v>155</v>
      </c>
      <c r="G343" s="15">
        <v>1</v>
      </c>
      <c r="H343" s="15">
        <f>합산자재!H19</f>
        <v>617</v>
      </c>
      <c r="I343" s="36">
        <f>IF(G343*H343&lt;&gt;0, TRUNC(G343*H343, 1), "")</f>
        <v>617</v>
      </c>
      <c r="J343" s="15">
        <v>1</v>
      </c>
      <c r="K343" s="15">
        <f>합산자재!I19</f>
        <v>0</v>
      </c>
      <c r="L343" s="36" t="str">
        <f>IF(G343*K343&lt;&gt;0, TRUNC(G343*K343, 1), "")</f>
        <v/>
      </c>
      <c r="M343" s="15">
        <f>합산자재!J19</f>
        <v>0</v>
      </c>
      <c r="N343" s="36" t="str">
        <f>IF(G343*M343&lt;&gt;0, TRUNC(G343*M343, 1), "")</f>
        <v/>
      </c>
      <c r="O343" s="15">
        <f>IF((H343+K343+M343)=0, "", (H343+K343+M343))</f>
        <v>617</v>
      </c>
      <c r="P343" s="15">
        <f>IF(SUM(I343,L343,N343)&lt;&gt;0,SUM(I343,L343,N343),"")</f>
        <v>617</v>
      </c>
      <c r="Q343" s="12"/>
    </row>
    <row r="344" spans="1:31" ht="23.25" customHeight="1">
      <c r="A344" s="13" t="s">
        <v>754</v>
      </c>
      <c r="B344" s="13" t="s">
        <v>1099</v>
      </c>
      <c r="C344" s="1" t="s">
        <v>567</v>
      </c>
      <c r="D344" s="12" t="s">
        <v>568</v>
      </c>
      <c r="E344" s="12" t="s">
        <v>569</v>
      </c>
      <c r="F344" s="19" t="s">
        <v>570</v>
      </c>
      <c r="G344" s="15">
        <f>일위노임!G172</f>
        <v>0.12</v>
      </c>
      <c r="H344" s="15">
        <f>합산자재!H165</f>
        <v>0</v>
      </c>
      <c r="I344" s="36" t="str">
        <f>IF(G344*H344&lt;&gt;0, TRUNC(G344*H344, 1), "")</f>
        <v/>
      </c>
      <c r="J344" s="15">
        <v>0.12</v>
      </c>
      <c r="K344" s="15">
        <f>합산자재!I165</f>
        <v>270251</v>
      </c>
      <c r="L344" s="36">
        <f>IF(G344*K344&lt;&gt;0, TRUNC(G344*K344, 1), "")</f>
        <v>32430.1</v>
      </c>
      <c r="M344" s="15">
        <f>합산자재!J165</f>
        <v>0</v>
      </c>
      <c r="N344" s="36" t="str">
        <f>IF(G344*M344&lt;&gt;0, TRUNC(G344*M344, 1), "")</f>
        <v/>
      </c>
      <c r="O344" s="15">
        <f>IF((H344+K344+M344)=0, "", (H344+K344+M344))</f>
        <v>270251</v>
      </c>
      <c r="P344" s="15">
        <f>IF(SUM(I344,L344,N344)&lt;&gt;0,SUM(I344,L344,N344),"")</f>
        <v>32430.1</v>
      </c>
      <c r="Q344" s="12"/>
      <c r="AE344" s="2">
        <f>L344</f>
        <v>32430.1</v>
      </c>
    </row>
    <row r="345" spans="1:31" ht="23.25" customHeight="1">
      <c r="A345" s="13" t="s">
        <v>1334</v>
      </c>
      <c r="B345" s="13" t="s">
        <v>1099</v>
      </c>
      <c r="C345" s="1" t="s">
        <v>1335</v>
      </c>
      <c r="D345" s="12" t="s">
        <v>1336</v>
      </c>
      <c r="E345" s="12" t="s">
        <v>1337</v>
      </c>
      <c r="F345" s="19" t="s">
        <v>529</v>
      </c>
      <c r="G345" s="15">
        <v>1</v>
      </c>
      <c r="H345" s="15">
        <f>IF(TRUNC((AD346+AC346)/$AE$3,1)*$AE$3-AD346 &lt;0, AC346, TRUNC((AD346+AC346)/$AE$3,1)*$AE$3-AD346)</f>
        <v>972.90000000000146</v>
      </c>
      <c r="I345" s="36">
        <f>H345</f>
        <v>972.90000000000146</v>
      </c>
      <c r="J345" s="15">
        <v>1</v>
      </c>
      <c r="K345" s="15"/>
      <c r="L345" s="36" t="str">
        <f>IF(G345*K345&lt;&gt;0, TRUNC(G345*K345, 1), "")</f>
        <v/>
      </c>
      <c r="M345" s="15"/>
      <c r="N345" s="36" t="str">
        <f>IF(G345*M345&lt;&gt;0, TRUNC(G345*M345, 1), "")</f>
        <v/>
      </c>
      <c r="O345" s="15">
        <f>IF((H345+K345+M345)=0, "", (H345+K345+M345))</f>
        <v>972.90000000000146</v>
      </c>
      <c r="P345" s="15">
        <f>IF(SUM(I345,L345,N345)&lt;&gt;0,SUM(I345,L345,N345),"")</f>
        <v>972.90000000000146</v>
      </c>
      <c r="Q345" s="12"/>
    </row>
    <row r="346" spans="1:31" ht="23.25" customHeight="1">
      <c r="B346" s="13" t="s">
        <v>1330</v>
      </c>
      <c r="D346" s="12" t="s">
        <v>1331</v>
      </c>
      <c r="E346" s="12"/>
      <c r="F346" s="19"/>
      <c r="G346" s="15"/>
      <c r="H346" s="15"/>
      <c r="I346" s="36">
        <f>TRUNC(SUM(I342:I345))</f>
        <v>1589</v>
      </c>
      <c r="J346" s="15"/>
      <c r="K346" s="15"/>
      <c r="L346" s="36">
        <f>TRUNC(SUM(L342:L345))</f>
        <v>32430</v>
      </c>
      <c r="M346" s="15"/>
      <c r="N346" s="36">
        <f>TRUNC(SUM(N342:N345))</f>
        <v>0</v>
      </c>
      <c r="O346" s="15" t="str">
        <f>IF((H346+K346+M346)=0, "", (H346+K346+M346))</f>
        <v/>
      </c>
      <c r="P346" s="15">
        <f>IF(SUM(I346,L346,N346)&lt;&gt;0,SUM(I346,L346,N346),"")</f>
        <v>34019</v>
      </c>
      <c r="Q346" s="12"/>
      <c r="AC346" s="2">
        <f>TRUNC(AE346*옵션!$B$36/100,1)</f>
        <v>972.9</v>
      </c>
      <c r="AD346" s="2">
        <f>TRUNC(SUM(L342:L344))</f>
        <v>32430</v>
      </c>
      <c r="AE346" s="2">
        <f>TRUNC(SUM(AE342:AE345))</f>
        <v>32430</v>
      </c>
    </row>
    <row r="347" spans="1:31" ht="23.25" customHeight="1">
      <c r="D347" s="12"/>
      <c r="E347" s="12"/>
      <c r="F347" s="19"/>
      <c r="G347" s="15"/>
      <c r="H347" s="15"/>
      <c r="I347" s="36"/>
      <c r="J347" s="15"/>
      <c r="K347" s="15"/>
      <c r="L347" s="36"/>
      <c r="M347" s="15"/>
      <c r="N347" s="36"/>
      <c r="O347" s="15"/>
      <c r="P347" s="15"/>
      <c r="Q347" s="12"/>
    </row>
    <row r="348" spans="1:31" ht="23.25" customHeight="1">
      <c r="A348" s="13" t="s">
        <v>1479</v>
      </c>
      <c r="B348" s="13" t="s">
        <v>1353</v>
      </c>
      <c r="C348" s="1" t="s">
        <v>1480</v>
      </c>
      <c r="D348" s="183" t="s">
        <v>1478</v>
      </c>
      <c r="E348" s="185"/>
      <c r="F348" s="19"/>
      <c r="G348" s="15"/>
      <c r="H348" s="15"/>
      <c r="I348" s="36"/>
      <c r="J348" s="15"/>
      <c r="K348" s="15"/>
      <c r="L348" s="36"/>
      <c r="M348" s="15"/>
      <c r="N348" s="36"/>
      <c r="O348" s="15"/>
      <c r="P348" s="15"/>
      <c r="Q348" s="12"/>
    </row>
    <row r="349" spans="1:31" ht="23.25" customHeight="1">
      <c r="A349" s="13" t="s">
        <v>606</v>
      </c>
      <c r="B349" s="13" t="s">
        <v>1102</v>
      </c>
      <c r="C349" s="1" t="s">
        <v>178</v>
      </c>
      <c r="D349" s="12" t="s">
        <v>173</v>
      </c>
      <c r="E349" s="12" t="s">
        <v>179</v>
      </c>
      <c r="F349" s="19" t="s">
        <v>155</v>
      </c>
      <c r="G349" s="15">
        <v>1</v>
      </c>
      <c r="H349" s="15">
        <f>합산자재!H20</f>
        <v>920</v>
      </c>
      <c r="I349" s="36">
        <f>IF(G349*H349&lt;&gt;0, TRUNC(G349*H349, 1), "")</f>
        <v>920</v>
      </c>
      <c r="J349" s="15">
        <v>1</v>
      </c>
      <c r="K349" s="15">
        <f>합산자재!I20</f>
        <v>0</v>
      </c>
      <c r="L349" s="36" t="str">
        <f>IF(G349*K349&lt;&gt;0, TRUNC(G349*K349, 1), "")</f>
        <v/>
      </c>
      <c r="M349" s="15">
        <f>합산자재!J20</f>
        <v>0</v>
      </c>
      <c r="N349" s="36" t="str">
        <f>IF(G349*M349&lt;&gt;0, TRUNC(G349*M349, 1), "")</f>
        <v/>
      </c>
      <c r="O349" s="15">
        <f>IF((H349+K349+M349)=0, "", (H349+K349+M349))</f>
        <v>920</v>
      </c>
      <c r="P349" s="15">
        <f>IF(SUM(I349,L349,N349)&lt;&gt;0,SUM(I349,L349,N349),"")</f>
        <v>920</v>
      </c>
      <c r="Q349" s="12"/>
    </row>
    <row r="350" spans="1:31" ht="23.25" customHeight="1">
      <c r="A350" s="13" t="s">
        <v>754</v>
      </c>
      <c r="B350" s="13" t="s">
        <v>1102</v>
      </c>
      <c r="C350" s="1" t="s">
        <v>567</v>
      </c>
      <c r="D350" s="12" t="s">
        <v>568</v>
      </c>
      <c r="E350" s="12" t="s">
        <v>569</v>
      </c>
      <c r="F350" s="19" t="s">
        <v>570</v>
      </c>
      <c r="G350" s="15">
        <f>일위노임!G175</f>
        <v>0.12</v>
      </c>
      <c r="H350" s="15">
        <f>합산자재!H165</f>
        <v>0</v>
      </c>
      <c r="I350" s="36" t="str">
        <f>IF(G350*H350&lt;&gt;0, TRUNC(G350*H350, 1), "")</f>
        <v/>
      </c>
      <c r="J350" s="15">
        <v>0.12</v>
      </c>
      <c r="K350" s="15">
        <f>합산자재!I165</f>
        <v>270251</v>
      </c>
      <c r="L350" s="36">
        <f>IF(G350*K350&lt;&gt;0, TRUNC(G350*K350, 1), "")</f>
        <v>32430.1</v>
      </c>
      <c r="M350" s="15">
        <f>합산자재!J165</f>
        <v>0</v>
      </c>
      <c r="N350" s="36" t="str">
        <f>IF(G350*M350&lt;&gt;0, TRUNC(G350*M350, 1), "")</f>
        <v/>
      </c>
      <c r="O350" s="15">
        <f>IF((H350+K350+M350)=0, "", (H350+K350+M350))</f>
        <v>270251</v>
      </c>
      <c r="P350" s="15">
        <f>IF(SUM(I350,L350,N350)&lt;&gt;0,SUM(I350,L350,N350),"")</f>
        <v>32430.1</v>
      </c>
      <c r="Q350" s="12"/>
      <c r="AE350" s="2">
        <f>L350</f>
        <v>32430.1</v>
      </c>
    </row>
    <row r="351" spans="1:31" ht="23.25" customHeight="1">
      <c r="A351" s="13" t="s">
        <v>1334</v>
      </c>
      <c r="B351" s="13" t="s">
        <v>1102</v>
      </c>
      <c r="C351" s="1" t="s">
        <v>1335</v>
      </c>
      <c r="D351" s="12" t="s">
        <v>1336</v>
      </c>
      <c r="E351" s="12" t="s">
        <v>1337</v>
      </c>
      <c r="F351" s="19" t="s">
        <v>529</v>
      </c>
      <c r="G351" s="15">
        <v>1</v>
      </c>
      <c r="H351" s="15">
        <f>IF(TRUNC((AD352+AC352)/$AE$3,1)*$AE$3-AD352 &lt;0, AC352, TRUNC((AD352+AC352)/$AE$3,1)*$AE$3-AD352)</f>
        <v>972.90000000000146</v>
      </c>
      <c r="I351" s="36">
        <f>H351</f>
        <v>972.90000000000146</v>
      </c>
      <c r="J351" s="15">
        <v>1</v>
      </c>
      <c r="K351" s="15"/>
      <c r="L351" s="36" t="str">
        <f>IF(G351*K351&lt;&gt;0, TRUNC(G351*K351, 1), "")</f>
        <v/>
      </c>
      <c r="M351" s="15"/>
      <c r="N351" s="36" t="str">
        <f>IF(G351*M351&lt;&gt;0, TRUNC(G351*M351, 1), "")</f>
        <v/>
      </c>
      <c r="O351" s="15">
        <f>IF((H351+K351+M351)=0, "", (H351+K351+M351))</f>
        <v>972.90000000000146</v>
      </c>
      <c r="P351" s="15">
        <f>IF(SUM(I351,L351,N351)&lt;&gt;0,SUM(I351,L351,N351),"")</f>
        <v>972.90000000000146</v>
      </c>
      <c r="Q351" s="12"/>
    </row>
    <row r="352" spans="1:31" ht="23.25" customHeight="1">
      <c r="B352" s="13" t="s">
        <v>1330</v>
      </c>
      <c r="D352" s="12" t="s">
        <v>1331</v>
      </c>
      <c r="E352" s="12"/>
      <c r="F352" s="19"/>
      <c r="G352" s="15"/>
      <c r="H352" s="15"/>
      <c r="I352" s="36">
        <f>TRUNC(SUM(I348:I351))</f>
        <v>1892</v>
      </c>
      <c r="J352" s="15"/>
      <c r="K352" s="15"/>
      <c r="L352" s="36">
        <f>TRUNC(SUM(L348:L351))</f>
        <v>32430</v>
      </c>
      <c r="M352" s="15"/>
      <c r="N352" s="36">
        <f>TRUNC(SUM(N348:N351))</f>
        <v>0</v>
      </c>
      <c r="O352" s="15" t="str">
        <f>IF((H352+K352+M352)=0, "", (H352+K352+M352))</f>
        <v/>
      </c>
      <c r="P352" s="15">
        <f>IF(SUM(I352,L352,N352)&lt;&gt;0,SUM(I352,L352,N352),"")</f>
        <v>34322</v>
      </c>
      <c r="Q352" s="12"/>
      <c r="AC352" s="2">
        <f>TRUNC(AE352*옵션!$B$36/100,1)</f>
        <v>972.9</v>
      </c>
      <c r="AD352" s="2">
        <f>TRUNC(SUM(L348:L350))</f>
        <v>32430</v>
      </c>
      <c r="AE352" s="2">
        <f>TRUNC(SUM(AE348:AE351))</f>
        <v>32430</v>
      </c>
    </row>
    <row r="353" spans="1:31" ht="23.25" customHeight="1">
      <c r="D353" s="12"/>
      <c r="E353" s="12"/>
      <c r="F353" s="19"/>
      <c r="G353" s="15"/>
      <c r="H353" s="15"/>
      <c r="I353" s="36"/>
      <c r="J353" s="15"/>
      <c r="K353" s="15"/>
      <c r="L353" s="36"/>
      <c r="M353" s="15"/>
      <c r="N353" s="36"/>
      <c r="O353" s="15"/>
      <c r="P353" s="15"/>
      <c r="Q353" s="12"/>
    </row>
    <row r="354" spans="1:31" ht="23.25" customHeight="1">
      <c r="A354" s="13" t="s">
        <v>1482</v>
      </c>
      <c r="B354" s="13" t="s">
        <v>1353</v>
      </c>
      <c r="C354" s="1" t="s">
        <v>1483</v>
      </c>
      <c r="D354" s="183" t="s">
        <v>1481</v>
      </c>
      <c r="E354" s="185"/>
      <c r="F354" s="19"/>
      <c r="G354" s="15"/>
      <c r="H354" s="15"/>
      <c r="I354" s="36"/>
      <c r="J354" s="15"/>
      <c r="K354" s="15"/>
      <c r="L354" s="36"/>
      <c r="M354" s="15"/>
      <c r="N354" s="36"/>
      <c r="O354" s="15"/>
      <c r="P354" s="15"/>
      <c r="Q354" s="12"/>
    </row>
    <row r="355" spans="1:31" ht="23.25" customHeight="1">
      <c r="A355" s="13" t="s">
        <v>607</v>
      </c>
      <c r="B355" s="13" t="s">
        <v>1105</v>
      </c>
      <c r="C355" s="1" t="s">
        <v>180</v>
      </c>
      <c r="D355" s="12" t="s">
        <v>181</v>
      </c>
      <c r="E355" s="12" t="s">
        <v>182</v>
      </c>
      <c r="F355" s="19" t="s">
        <v>155</v>
      </c>
      <c r="G355" s="15">
        <v>1</v>
      </c>
      <c r="H355" s="15">
        <f>합산자재!H21</f>
        <v>583</v>
      </c>
      <c r="I355" s="36">
        <f>IF(G355*H355&lt;&gt;0, TRUNC(G355*H355, 1), "")</f>
        <v>583</v>
      </c>
      <c r="J355" s="15">
        <v>1</v>
      </c>
      <c r="K355" s="15">
        <f>합산자재!I21</f>
        <v>0</v>
      </c>
      <c r="L355" s="36" t="str">
        <f>IF(G355*K355&lt;&gt;0, TRUNC(G355*K355, 1), "")</f>
        <v/>
      </c>
      <c r="M355" s="15">
        <f>합산자재!J21</f>
        <v>0</v>
      </c>
      <c r="N355" s="36" t="str">
        <f>IF(G355*M355&lt;&gt;0, TRUNC(G355*M355, 1), "")</f>
        <v/>
      </c>
      <c r="O355" s="15">
        <f>IF((H355+K355+M355)=0, "", (H355+K355+M355))</f>
        <v>583</v>
      </c>
      <c r="P355" s="15">
        <f>IF(SUM(I355,L355,N355)&lt;&gt;0,SUM(I355,L355,N355),"")</f>
        <v>583</v>
      </c>
      <c r="Q355" s="12"/>
    </row>
    <row r="356" spans="1:31" ht="23.25" customHeight="1">
      <c r="A356" s="13" t="s">
        <v>754</v>
      </c>
      <c r="B356" s="13" t="s">
        <v>1105</v>
      </c>
      <c r="C356" s="1" t="s">
        <v>567</v>
      </c>
      <c r="D356" s="12" t="s">
        <v>568</v>
      </c>
      <c r="E356" s="12" t="s">
        <v>569</v>
      </c>
      <c r="F356" s="19" t="s">
        <v>570</v>
      </c>
      <c r="G356" s="15">
        <f>일위노임!G178</f>
        <v>0.2</v>
      </c>
      <c r="H356" s="15">
        <f>합산자재!H165</f>
        <v>0</v>
      </c>
      <c r="I356" s="36" t="str">
        <f>IF(G356*H356&lt;&gt;0, TRUNC(G356*H356, 1), "")</f>
        <v/>
      </c>
      <c r="J356" s="15">
        <v>0.2</v>
      </c>
      <c r="K356" s="15">
        <f>합산자재!I165</f>
        <v>270251</v>
      </c>
      <c r="L356" s="36">
        <f>IF(G356*K356&lt;&gt;0, TRUNC(G356*K356, 1), "")</f>
        <v>54050.2</v>
      </c>
      <c r="M356" s="15">
        <f>합산자재!J165</f>
        <v>0</v>
      </c>
      <c r="N356" s="36" t="str">
        <f>IF(G356*M356&lt;&gt;0, TRUNC(G356*M356, 1), "")</f>
        <v/>
      </c>
      <c r="O356" s="15">
        <f>IF((H356+K356+M356)=0, "", (H356+K356+M356))</f>
        <v>270251</v>
      </c>
      <c r="P356" s="15">
        <f>IF(SUM(I356,L356,N356)&lt;&gt;0,SUM(I356,L356,N356),"")</f>
        <v>54050.2</v>
      </c>
      <c r="Q356" s="12"/>
      <c r="AE356" s="2">
        <f>L356</f>
        <v>54050.2</v>
      </c>
    </row>
    <row r="357" spans="1:31" ht="23.25" customHeight="1">
      <c r="A357" s="13" t="s">
        <v>1334</v>
      </c>
      <c r="B357" s="13" t="s">
        <v>1105</v>
      </c>
      <c r="C357" s="1" t="s">
        <v>1335</v>
      </c>
      <c r="D357" s="12" t="s">
        <v>1336</v>
      </c>
      <c r="E357" s="12" t="s">
        <v>1337</v>
      </c>
      <c r="F357" s="19" t="s">
        <v>529</v>
      </c>
      <c r="G357" s="15">
        <v>1</v>
      </c>
      <c r="H357" s="15">
        <f>IF(TRUNC((AD358+AC358)/$AE$3,1)*$AE$3-AD358 &lt;0, AC358, TRUNC((AD358+AC358)/$AE$3,1)*$AE$3-AD358)</f>
        <v>1621.5</v>
      </c>
      <c r="I357" s="36">
        <f>H357</f>
        <v>1621.5</v>
      </c>
      <c r="J357" s="15">
        <v>1</v>
      </c>
      <c r="K357" s="15"/>
      <c r="L357" s="36" t="str">
        <f>IF(G357*K357&lt;&gt;0, TRUNC(G357*K357, 1), "")</f>
        <v/>
      </c>
      <c r="M357" s="15"/>
      <c r="N357" s="36" t="str">
        <f>IF(G357*M357&lt;&gt;0, TRUNC(G357*M357, 1), "")</f>
        <v/>
      </c>
      <c r="O357" s="15">
        <f>IF((H357+K357+M357)=0, "", (H357+K357+M357))</f>
        <v>1621.5</v>
      </c>
      <c r="P357" s="15">
        <f>IF(SUM(I357,L357,N357)&lt;&gt;0,SUM(I357,L357,N357),"")</f>
        <v>1621.5</v>
      </c>
      <c r="Q357" s="12"/>
    </row>
    <row r="358" spans="1:31" ht="23.25" customHeight="1">
      <c r="B358" s="13" t="s">
        <v>1330</v>
      </c>
      <c r="D358" s="12" t="s">
        <v>1331</v>
      </c>
      <c r="E358" s="12"/>
      <c r="F358" s="19"/>
      <c r="G358" s="15"/>
      <c r="H358" s="15"/>
      <c r="I358" s="36">
        <f>TRUNC(SUM(I354:I357))</f>
        <v>2204</v>
      </c>
      <c r="J358" s="15"/>
      <c r="K358" s="15"/>
      <c r="L358" s="36">
        <f>TRUNC(SUM(L354:L357))</f>
        <v>54050</v>
      </c>
      <c r="M358" s="15"/>
      <c r="N358" s="36">
        <f>TRUNC(SUM(N354:N357))</f>
        <v>0</v>
      </c>
      <c r="O358" s="15" t="str">
        <f>IF((H358+K358+M358)=0, "", (H358+K358+M358))</f>
        <v/>
      </c>
      <c r="P358" s="15">
        <f>IF(SUM(I358,L358,N358)&lt;&gt;0,SUM(I358,L358,N358),"")</f>
        <v>56254</v>
      </c>
      <c r="Q358" s="12"/>
      <c r="AC358" s="2">
        <f>TRUNC(AE358*옵션!$B$36/100,1)</f>
        <v>1621.5</v>
      </c>
      <c r="AD358" s="2">
        <f>TRUNC(SUM(L354:L356))</f>
        <v>54050</v>
      </c>
      <c r="AE358" s="2">
        <f>TRUNC(SUM(AE354:AE357))</f>
        <v>54050</v>
      </c>
    </row>
    <row r="359" spans="1:31" ht="23.25" customHeight="1">
      <c r="D359" s="12"/>
      <c r="E359" s="12"/>
      <c r="F359" s="19"/>
      <c r="G359" s="15"/>
      <c r="H359" s="15"/>
      <c r="I359" s="36"/>
      <c r="J359" s="15"/>
      <c r="K359" s="15"/>
      <c r="L359" s="36"/>
      <c r="M359" s="15"/>
      <c r="N359" s="36"/>
      <c r="O359" s="15"/>
      <c r="P359" s="15"/>
      <c r="Q359" s="12"/>
    </row>
    <row r="360" spans="1:31" ht="23.25" customHeight="1">
      <c r="A360" s="13" t="s">
        <v>1485</v>
      </c>
      <c r="B360" s="13" t="s">
        <v>1353</v>
      </c>
      <c r="C360" s="1" t="s">
        <v>1486</v>
      </c>
      <c r="D360" s="183" t="s">
        <v>1484</v>
      </c>
      <c r="E360" s="185"/>
      <c r="F360" s="19"/>
      <c r="G360" s="15"/>
      <c r="H360" s="15"/>
      <c r="I360" s="36"/>
      <c r="J360" s="15"/>
      <c r="K360" s="15"/>
      <c r="L360" s="36"/>
      <c r="M360" s="15"/>
      <c r="N360" s="36"/>
      <c r="O360" s="15"/>
      <c r="P360" s="15"/>
      <c r="Q360" s="12"/>
    </row>
    <row r="361" spans="1:31" ht="23.25" customHeight="1">
      <c r="A361" s="13" t="s">
        <v>608</v>
      </c>
      <c r="B361" s="13" t="s">
        <v>1108</v>
      </c>
      <c r="C361" s="1" t="s">
        <v>183</v>
      </c>
      <c r="D361" s="12" t="s">
        <v>181</v>
      </c>
      <c r="E361" s="12" t="s">
        <v>184</v>
      </c>
      <c r="F361" s="19" t="s">
        <v>155</v>
      </c>
      <c r="G361" s="15">
        <v>1</v>
      </c>
      <c r="H361" s="15">
        <f>합산자재!H22</f>
        <v>811</v>
      </c>
      <c r="I361" s="36">
        <f>IF(G361*H361&lt;&gt;0, TRUNC(G361*H361, 1), "")</f>
        <v>811</v>
      </c>
      <c r="J361" s="15">
        <v>1</v>
      </c>
      <c r="K361" s="15">
        <f>합산자재!I22</f>
        <v>0</v>
      </c>
      <c r="L361" s="36" t="str">
        <f>IF(G361*K361&lt;&gt;0, TRUNC(G361*K361, 1), "")</f>
        <v/>
      </c>
      <c r="M361" s="15">
        <f>합산자재!J22</f>
        <v>0</v>
      </c>
      <c r="N361" s="36" t="str">
        <f>IF(G361*M361&lt;&gt;0, TRUNC(G361*M361, 1), "")</f>
        <v/>
      </c>
      <c r="O361" s="15">
        <f>IF((H361+K361+M361)=0, "", (H361+K361+M361))</f>
        <v>811</v>
      </c>
      <c r="P361" s="15">
        <f>IF(SUM(I361,L361,N361)&lt;&gt;0,SUM(I361,L361,N361),"")</f>
        <v>811</v>
      </c>
      <c r="Q361" s="12"/>
    </row>
    <row r="362" spans="1:31" ht="23.25" customHeight="1">
      <c r="A362" s="13" t="s">
        <v>754</v>
      </c>
      <c r="B362" s="13" t="s">
        <v>1108</v>
      </c>
      <c r="C362" s="1" t="s">
        <v>567</v>
      </c>
      <c r="D362" s="12" t="s">
        <v>568</v>
      </c>
      <c r="E362" s="12" t="s">
        <v>569</v>
      </c>
      <c r="F362" s="19" t="s">
        <v>570</v>
      </c>
      <c r="G362" s="15">
        <f>일위노임!G181</f>
        <v>0.2</v>
      </c>
      <c r="H362" s="15">
        <f>합산자재!H165</f>
        <v>0</v>
      </c>
      <c r="I362" s="36" t="str">
        <f>IF(G362*H362&lt;&gt;0, TRUNC(G362*H362, 1), "")</f>
        <v/>
      </c>
      <c r="J362" s="15">
        <v>0.2</v>
      </c>
      <c r="K362" s="15">
        <f>합산자재!I165</f>
        <v>270251</v>
      </c>
      <c r="L362" s="36">
        <f>IF(G362*K362&lt;&gt;0, TRUNC(G362*K362, 1), "")</f>
        <v>54050.2</v>
      </c>
      <c r="M362" s="15">
        <f>합산자재!J165</f>
        <v>0</v>
      </c>
      <c r="N362" s="36" t="str">
        <f>IF(G362*M362&lt;&gt;0, TRUNC(G362*M362, 1), "")</f>
        <v/>
      </c>
      <c r="O362" s="15">
        <f>IF((H362+K362+M362)=0, "", (H362+K362+M362))</f>
        <v>270251</v>
      </c>
      <c r="P362" s="15">
        <f>IF(SUM(I362,L362,N362)&lt;&gt;0,SUM(I362,L362,N362),"")</f>
        <v>54050.2</v>
      </c>
      <c r="Q362" s="12"/>
      <c r="AE362" s="2">
        <f>L362</f>
        <v>54050.2</v>
      </c>
    </row>
    <row r="363" spans="1:31" ht="23.25" customHeight="1">
      <c r="A363" s="13" t="s">
        <v>1334</v>
      </c>
      <c r="B363" s="13" t="s">
        <v>1108</v>
      </c>
      <c r="C363" s="1" t="s">
        <v>1335</v>
      </c>
      <c r="D363" s="12" t="s">
        <v>1336</v>
      </c>
      <c r="E363" s="12" t="s">
        <v>1337</v>
      </c>
      <c r="F363" s="19" t="s">
        <v>529</v>
      </c>
      <c r="G363" s="15">
        <v>1</v>
      </c>
      <c r="H363" s="15">
        <f>IF(TRUNC((AD364+AC364)/$AE$3,1)*$AE$3-AD364 &lt;0, AC364, TRUNC((AD364+AC364)/$AE$3,1)*$AE$3-AD364)</f>
        <v>1621.5</v>
      </c>
      <c r="I363" s="36">
        <f>H363</f>
        <v>1621.5</v>
      </c>
      <c r="J363" s="15">
        <v>1</v>
      </c>
      <c r="K363" s="15"/>
      <c r="L363" s="36" t="str">
        <f>IF(G363*K363&lt;&gt;0, TRUNC(G363*K363, 1), "")</f>
        <v/>
      </c>
      <c r="M363" s="15"/>
      <c r="N363" s="36" t="str">
        <f>IF(G363*M363&lt;&gt;0, TRUNC(G363*M363, 1), "")</f>
        <v/>
      </c>
      <c r="O363" s="15">
        <f>IF((H363+K363+M363)=0, "", (H363+K363+M363))</f>
        <v>1621.5</v>
      </c>
      <c r="P363" s="15">
        <f>IF(SUM(I363,L363,N363)&lt;&gt;0,SUM(I363,L363,N363),"")</f>
        <v>1621.5</v>
      </c>
      <c r="Q363" s="12"/>
    </row>
    <row r="364" spans="1:31" ht="23.25" customHeight="1">
      <c r="B364" s="13" t="s">
        <v>1330</v>
      </c>
      <c r="D364" s="12" t="s">
        <v>1331</v>
      </c>
      <c r="E364" s="12"/>
      <c r="F364" s="19"/>
      <c r="G364" s="15"/>
      <c r="H364" s="15"/>
      <c r="I364" s="36">
        <f>TRUNC(SUM(I360:I363))</f>
        <v>2432</v>
      </c>
      <c r="J364" s="15"/>
      <c r="K364" s="15"/>
      <c r="L364" s="36">
        <f>TRUNC(SUM(L360:L363))</f>
        <v>54050</v>
      </c>
      <c r="M364" s="15"/>
      <c r="N364" s="36">
        <f>TRUNC(SUM(N360:N363))</f>
        <v>0</v>
      </c>
      <c r="O364" s="15" t="str">
        <f>IF((H364+K364+M364)=0, "", (H364+K364+M364))</f>
        <v/>
      </c>
      <c r="P364" s="15">
        <f>IF(SUM(I364,L364,N364)&lt;&gt;0,SUM(I364,L364,N364),"")</f>
        <v>56482</v>
      </c>
      <c r="Q364" s="12"/>
      <c r="AC364" s="2">
        <f>TRUNC(AE364*옵션!$B$36/100,1)</f>
        <v>1621.5</v>
      </c>
      <c r="AD364" s="2">
        <f>TRUNC(SUM(L360:L362))</f>
        <v>54050</v>
      </c>
      <c r="AE364" s="2">
        <f>TRUNC(SUM(AE360:AE363))</f>
        <v>54050</v>
      </c>
    </row>
    <row r="365" spans="1:31" ht="23.25" customHeight="1">
      <c r="D365" s="12"/>
      <c r="E365" s="12"/>
      <c r="F365" s="19"/>
      <c r="G365" s="15"/>
      <c r="H365" s="15"/>
      <c r="I365" s="36"/>
      <c r="J365" s="15"/>
      <c r="K365" s="15"/>
      <c r="L365" s="36"/>
      <c r="M365" s="15"/>
      <c r="N365" s="36"/>
      <c r="O365" s="15"/>
      <c r="P365" s="15"/>
      <c r="Q365" s="12"/>
    </row>
    <row r="366" spans="1:31" ht="23.25" customHeight="1">
      <c r="A366" s="13" t="s">
        <v>1488</v>
      </c>
      <c r="B366" s="13" t="s">
        <v>1353</v>
      </c>
      <c r="C366" s="1" t="s">
        <v>1489</v>
      </c>
      <c r="D366" s="183" t="s">
        <v>1487</v>
      </c>
      <c r="E366" s="185"/>
      <c r="F366" s="19"/>
      <c r="G366" s="15"/>
      <c r="H366" s="15"/>
      <c r="I366" s="36"/>
      <c r="J366" s="15"/>
      <c r="K366" s="15"/>
      <c r="L366" s="36"/>
      <c r="M366" s="15"/>
      <c r="N366" s="36"/>
      <c r="O366" s="15"/>
      <c r="P366" s="15"/>
      <c r="Q366" s="12"/>
    </row>
    <row r="367" spans="1:31" ht="23.25" customHeight="1">
      <c r="A367" s="13" t="s">
        <v>612</v>
      </c>
      <c r="B367" s="13" t="s">
        <v>1111</v>
      </c>
      <c r="C367" s="1" t="s">
        <v>192</v>
      </c>
      <c r="D367" s="12" t="s">
        <v>193</v>
      </c>
      <c r="E367" s="12" t="s">
        <v>194</v>
      </c>
      <c r="F367" s="19" t="s">
        <v>155</v>
      </c>
      <c r="G367" s="15">
        <v>1</v>
      </c>
      <c r="H367" s="15">
        <f>합산자재!H26</f>
        <v>2284</v>
      </c>
      <c r="I367" s="36">
        <f>IF(G367*H367&lt;&gt;0, TRUNC(G367*H367, 1), "")</f>
        <v>2284</v>
      </c>
      <c r="J367" s="15">
        <v>1</v>
      </c>
      <c r="K367" s="15">
        <f>합산자재!I26</f>
        <v>0</v>
      </c>
      <c r="L367" s="36" t="str">
        <f>IF(G367*K367&lt;&gt;0, TRUNC(G367*K367, 1), "")</f>
        <v/>
      </c>
      <c r="M367" s="15">
        <f>합산자재!J26</f>
        <v>0</v>
      </c>
      <c r="N367" s="36" t="str">
        <f>IF(G367*M367&lt;&gt;0, TRUNC(G367*M367, 1), "")</f>
        <v/>
      </c>
      <c r="O367" s="15">
        <f>IF((H367+K367+M367)=0, "", (H367+K367+M367))</f>
        <v>2284</v>
      </c>
      <c r="P367" s="15">
        <f>IF(SUM(I367,L367,N367)&lt;&gt;0,SUM(I367,L367,N367),"")</f>
        <v>2284</v>
      </c>
      <c r="Q367" s="12"/>
    </row>
    <row r="368" spans="1:31" ht="23.25" customHeight="1">
      <c r="A368" s="13" t="s">
        <v>754</v>
      </c>
      <c r="B368" s="13" t="s">
        <v>1111</v>
      </c>
      <c r="C368" s="1" t="s">
        <v>567</v>
      </c>
      <c r="D368" s="12" t="s">
        <v>568</v>
      </c>
      <c r="E368" s="12" t="s">
        <v>569</v>
      </c>
      <c r="F368" s="19" t="s">
        <v>570</v>
      </c>
      <c r="G368" s="15">
        <f>일위노임!G184</f>
        <v>0.04</v>
      </c>
      <c r="H368" s="15">
        <f>합산자재!H165</f>
        <v>0</v>
      </c>
      <c r="I368" s="36" t="str">
        <f>IF(G368*H368&lt;&gt;0, TRUNC(G368*H368, 1), "")</f>
        <v/>
      </c>
      <c r="J368" s="15">
        <v>0.04</v>
      </c>
      <c r="K368" s="15">
        <f>합산자재!I165</f>
        <v>270251</v>
      </c>
      <c r="L368" s="36">
        <f>IF(G368*K368&lt;&gt;0, TRUNC(G368*K368, 1), "")</f>
        <v>10810</v>
      </c>
      <c r="M368" s="15">
        <f>합산자재!J165</f>
        <v>0</v>
      </c>
      <c r="N368" s="36" t="str">
        <f>IF(G368*M368&lt;&gt;0, TRUNC(G368*M368, 1), "")</f>
        <v/>
      </c>
      <c r="O368" s="15">
        <f>IF((H368+K368+M368)=0, "", (H368+K368+M368))</f>
        <v>270251</v>
      </c>
      <c r="P368" s="15">
        <f>IF(SUM(I368,L368,N368)&lt;&gt;0,SUM(I368,L368,N368),"")</f>
        <v>10810</v>
      </c>
      <c r="Q368" s="12"/>
      <c r="AE368" s="2">
        <f>L368</f>
        <v>10810</v>
      </c>
    </row>
    <row r="369" spans="1:31" ht="23.25" customHeight="1">
      <c r="A369" s="13" t="s">
        <v>1334</v>
      </c>
      <c r="B369" s="13" t="s">
        <v>1111</v>
      </c>
      <c r="C369" s="1" t="s">
        <v>1335</v>
      </c>
      <c r="D369" s="12" t="s">
        <v>1336</v>
      </c>
      <c r="E369" s="12" t="s">
        <v>1337</v>
      </c>
      <c r="F369" s="19" t="s">
        <v>529</v>
      </c>
      <c r="G369" s="15">
        <v>1</v>
      </c>
      <c r="H369" s="15">
        <f>IF(TRUNC((AD370+AC370)/$AE$3,1)*$AE$3-AD370 &lt;0, AC370, TRUNC((AD370+AC370)/$AE$3,1)*$AE$3-AD370)</f>
        <v>324.29999999999927</v>
      </c>
      <c r="I369" s="36">
        <f>H369</f>
        <v>324.29999999999927</v>
      </c>
      <c r="J369" s="15">
        <v>1</v>
      </c>
      <c r="K369" s="15"/>
      <c r="L369" s="36" t="str">
        <f>IF(G369*K369&lt;&gt;0, TRUNC(G369*K369, 1), "")</f>
        <v/>
      </c>
      <c r="M369" s="15"/>
      <c r="N369" s="36" t="str">
        <f>IF(G369*M369&lt;&gt;0, TRUNC(G369*M369, 1), "")</f>
        <v/>
      </c>
      <c r="O369" s="15">
        <f>IF((H369+K369+M369)=0, "", (H369+K369+M369))</f>
        <v>324.29999999999927</v>
      </c>
      <c r="P369" s="15">
        <f>IF(SUM(I369,L369,N369)&lt;&gt;0,SUM(I369,L369,N369),"")</f>
        <v>324.29999999999927</v>
      </c>
      <c r="Q369" s="12"/>
    </row>
    <row r="370" spans="1:31" ht="23.25" customHeight="1">
      <c r="B370" s="13" t="s">
        <v>1330</v>
      </c>
      <c r="D370" s="12" t="s">
        <v>1331</v>
      </c>
      <c r="E370" s="12"/>
      <c r="F370" s="19"/>
      <c r="G370" s="15"/>
      <c r="H370" s="15"/>
      <c r="I370" s="36">
        <f>TRUNC(SUM(I366:I369))</f>
        <v>2608</v>
      </c>
      <c r="J370" s="15"/>
      <c r="K370" s="15"/>
      <c r="L370" s="36">
        <f>TRUNC(SUM(L366:L369))</f>
        <v>10810</v>
      </c>
      <c r="M370" s="15"/>
      <c r="N370" s="36">
        <f>TRUNC(SUM(N366:N369))</f>
        <v>0</v>
      </c>
      <c r="O370" s="15" t="str">
        <f>IF((H370+K370+M370)=0, "", (H370+K370+M370))</f>
        <v/>
      </c>
      <c r="P370" s="15">
        <f>IF(SUM(I370,L370,N370)&lt;&gt;0,SUM(I370,L370,N370),"")</f>
        <v>13418</v>
      </c>
      <c r="Q370" s="12"/>
      <c r="AC370" s="2">
        <f>TRUNC(AE370*옵션!$B$36/100,1)</f>
        <v>324.3</v>
      </c>
      <c r="AD370" s="2">
        <f>TRUNC(SUM(L366:L368))</f>
        <v>10810</v>
      </c>
      <c r="AE370" s="2">
        <f>TRUNC(SUM(AE366:AE369))</f>
        <v>10810</v>
      </c>
    </row>
    <row r="371" spans="1:31" ht="23.25" customHeight="1">
      <c r="D371" s="12"/>
      <c r="E371" s="12"/>
      <c r="F371" s="19"/>
      <c r="G371" s="15"/>
      <c r="H371" s="15"/>
      <c r="I371" s="36"/>
      <c r="J371" s="15"/>
      <c r="K371" s="15"/>
      <c r="L371" s="36"/>
      <c r="M371" s="15"/>
      <c r="N371" s="36"/>
      <c r="O371" s="15"/>
      <c r="P371" s="15"/>
      <c r="Q371" s="12"/>
    </row>
    <row r="372" spans="1:31" ht="23.25" customHeight="1">
      <c r="A372" s="13" t="s">
        <v>1491</v>
      </c>
      <c r="B372" s="13" t="s">
        <v>1353</v>
      </c>
      <c r="C372" s="1" t="s">
        <v>1492</v>
      </c>
      <c r="D372" s="183" t="s">
        <v>1490</v>
      </c>
      <c r="E372" s="185"/>
      <c r="F372" s="19"/>
      <c r="G372" s="15"/>
      <c r="H372" s="15"/>
      <c r="I372" s="36"/>
      <c r="J372" s="15"/>
      <c r="K372" s="15"/>
      <c r="L372" s="36"/>
      <c r="M372" s="15"/>
      <c r="N372" s="36"/>
      <c r="O372" s="15"/>
      <c r="P372" s="15"/>
      <c r="Q372" s="12"/>
    </row>
    <row r="373" spans="1:31" ht="23.25" customHeight="1">
      <c r="A373" s="13" t="s">
        <v>613</v>
      </c>
      <c r="B373" s="13" t="s">
        <v>1114</v>
      </c>
      <c r="C373" s="1" t="s">
        <v>195</v>
      </c>
      <c r="D373" s="12" t="s">
        <v>196</v>
      </c>
      <c r="E373" s="12" t="s">
        <v>197</v>
      </c>
      <c r="F373" s="19" t="s">
        <v>155</v>
      </c>
      <c r="G373" s="15">
        <v>1</v>
      </c>
      <c r="H373" s="15">
        <f>합산자재!H27</f>
        <v>2734</v>
      </c>
      <c r="I373" s="36">
        <f>IF(G373*H373&lt;&gt;0, TRUNC(G373*H373, 1), "")</f>
        <v>2734</v>
      </c>
      <c r="J373" s="15">
        <v>1</v>
      </c>
      <c r="K373" s="15">
        <f>합산자재!I27</f>
        <v>0</v>
      </c>
      <c r="L373" s="36" t="str">
        <f>IF(G373*K373&lt;&gt;0, TRUNC(G373*K373, 1), "")</f>
        <v/>
      </c>
      <c r="M373" s="15">
        <f>합산자재!J27</f>
        <v>0</v>
      </c>
      <c r="N373" s="36" t="str">
        <f>IF(G373*M373&lt;&gt;0, TRUNC(G373*M373, 1), "")</f>
        <v/>
      </c>
      <c r="O373" s="15">
        <f>IF((H373+K373+M373)=0, "", (H373+K373+M373))</f>
        <v>2734</v>
      </c>
      <c r="P373" s="15">
        <f>IF(SUM(I373,L373,N373)&lt;&gt;0,SUM(I373,L373,N373),"")</f>
        <v>2734</v>
      </c>
      <c r="Q373" s="12"/>
    </row>
    <row r="374" spans="1:31" ht="23.25" customHeight="1">
      <c r="A374" s="13" t="s">
        <v>754</v>
      </c>
      <c r="B374" s="13" t="s">
        <v>1114</v>
      </c>
      <c r="C374" s="1" t="s">
        <v>567</v>
      </c>
      <c r="D374" s="12" t="s">
        <v>568</v>
      </c>
      <c r="E374" s="12" t="s">
        <v>569</v>
      </c>
      <c r="F374" s="19" t="s">
        <v>570</v>
      </c>
      <c r="G374" s="15">
        <f>일위노임!G187</f>
        <v>0.17</v>
      </c>
      <c r="H374" s="15">
        <f>합산자재!H165</f>
        <v>0</v>
      </c>
      <c r="I374" s="36" t="str">
        <f>IF(G374*H374&lt;&gt;0, TRUNC(G374*H374, 1), "")</f>
        <v/>
      </c>
      <c r="J374" s="15">
        <v>0.17</v>
      </c>
      <c r="K374" s="15">
        <f>합산자재!I165</f>
        <v>270251</v>
      </c>
      <c r="L374" s="36">
        <f>IF(G374*K374&lt;&gt;0, TRUNC(G374*K374, 1), "")</f>
        <v>45942.6</v>
      </c>
      <c r="M374" s="15">
        <f>합산자재!J165</f>
        <v>0</v>
      </c>
      <c r="N374" s="36" t="str">
        <f>IF(G374*M374&lt;&gt;0, TRUNC(G374*M374, 1), "")</f>
        <v/>
      </c>
      <c r="O374" s="15">
        <f>IF((H374+K374+M374)=0, "", (H374+K374+M374))</f>
        <v>270251</v>
      </c>
      <c r="P374" s="15">
        <f>IF(SUM(I374,L374,N374)&lt;&gt;0,SUM(I374,L374,N374),"")</f>
        <v>45942.6</v>
      </c>
      <c r="Q374" s="12"/>
      <c r="AE374" s="2">
        <f>L374</f>
        <v>45942.6</v>
      </c>
    </row>
    <row r="375" spans="1:31" ht="23.25" customHeight="1">
      <c r="A375" s="13" t="s">
        <v>1334</v>
      </c>
      <c r="B375" s="13" t="s">
        <v>1114</v>
      </c>
      <c r="C375" s="1" t="s">
        <v>1335</v>
      </c>
      <c r="D375" s="12" t="s">
        <v>1336</v>
      </c>
      <c r="E375" s="12" t="s">
        <v>1337</v>
      </c>
      <c r="F375" s="19" t="s">
        <v>529</v>
      </c>
      <c r="G375" s="15">
        <v>1</v>
      </c>
      <c r="H375" s="15">
        <f>IF(TRUNC((AD376+AC376)/$AE$3,1)*$AE$3-AD376 &lt;0, AC376, TRUNC((AD376+AC376)/$AE$3,1)*$AE$3-AD376)</f>
        <v>1378.1999999999971</v>
      </c>
      <c r="I375" s="36">
        <f>H375</f>
        <v>1378.1999999999971</v>
      </c>
      <c r="J375" s="15">
        <v>1</v>
      </c>
      <c r="K375" s="15"/>
      <c r="L375" s="36" t="str">
        <f>IF(G375*K375&lt;&gt;0, TRUNC(G375*K375, 1), "")</f>
        <v/>
      </c>
      <c r="M375" s="15"/>
      <c r="N375" s="36" t="str">
        <f>IF(G375*M375&lt;&gt;0, TRUNC(G375*M375, 1), "")</f>
        <v/>
      </c>
      <c r="O375" s="15">
        <f>IF((H375+K375+M375)=0, "", (H375+K375+M375))</f>
        <v>1378.1999999999971</v>
      </c>
      <c r="P375" s="15">
        <f>IF(SUM(I375,L375,N375)&lt;&gt;0,SUM(I375,L375,N375),"")</f>
        <v>1378.1999999999971</v>
      </c>
      <c r="Q375" s="12"/>
    </row>
    <row r="376" spans="1:31" ht="23.25" customHeight="1">
      <c r="B376" s="13" t="s">
        <v>1330</v>
      </c>
      <c r="D376" s="12" t="s">
        <v>1331</v>
      </c>
      <c r="E376" s="12"/>
      <c r="F376" s="19"/>
      <c r="G376" s="15"/>
      <c r="H376" s="15"/>
      <c r="I376" s="36">
        <f>TRUNC(SUM(I372:I375))</f>
        <v>4112</v>
      </c>
      <c r="J376" s="15"/>
      <c r="K376" s="15"/>
      <c r="L376" s="36">
        <f>TRUNC(SUM(L372:L375))</f>
        <v>45942</v>
      </c>
      <c r="M376" s="15"/>
      <c r="N376" s="36">
        <f>TRUNC(SUM(N372:N375))</f>
        <v>0</v>
      </c>
      <c r="O376" s="15" t="str">
        <f>IF((H376+K376+M376)=0, "", (H376+K376+M376))</f>
        <v/>
      </c>
      <c r="P376" s="15">
        <f>IF(SUM(I376,L376,N376)&lt;&gt;0,SUM(I376,L376,N376),"")</f>
        <v>50054</v>
      </c>
      <c r="Q376" s="12"/>
      <c r="AC376" s="2">
        <f>TRUNC(AE376*옵션!$B$36/100,1)</f>
        <v>1378.2</v>
      </c>
      <c r="AD376" s="2">
        <f>TRUNC(SUM(L372:L374))</f>
        <v>45942</v>
      </c>
      <c r="AE376" s="2">
        <f>TRUNC(SUM(AE372:AE375))</f>
        <v>45942</v>
      </c>
    </row>
    <row r="377" spans="1:31" ht="23.25" customHeight="1">
      <c r="D377" s="12"/>
      <c r="E377" s="12"/>
      <c r="F377" s="19"/>
      <c r="G377" s="15"/>
      <c r="H377" s="15"/>
      <c r="I377" s="36"/>
      <c r="J377" s="15"/>
      <c r="K377" s="15"/>
      <c r="L377" s="36"/>
      <c r="M377" s="15"/>
      <c r="N377" s="36"/>
      <c r="O377" s="15"/>
      <c r="P377" s="15"/>
      <c r="Q377" s="12"/>
    </row>
    <row r="378" spans="1:31" ht="23.25" customHeight="1">
      <c r="A378" s="13" t="s">
        <v>1494</v>
      </c>
      <c r="B378" s="13" t="s">
        <v>1353</v>
      </c>
      <c r="C378" s="1" t="s">
        <v>1495</v>
      </c>
      <c r="D378" s="183" t="s">
        <v>1493</v>
      </c>
      <c r="E378" s="185"/>
      <c r="F378" s="19"/>
      <c r="G378" s="15"/>
      <c r="H378" s="15"/>
      <c r="I378" s="36"/>
      <c r="J378" s="15"/>
      <c r="K378" s="15"/>
      <c r="L378" s="36"/>
      <c r="M378" s="15"/>
      <c r="N378" s="36"/>
      <c r="O378" s="15"/>
      <c r="P378" s="15"/>
      <c r="Q378" s="12"/>
    </row>
    <row r="379" spans="1:31" ht="23.25" customHeight="1">
      <c r="A379" s="13" t="s">
        <v>614</v>
      </c>
      <c r="B379" s="13" t="s">
        <v>1117</v>
      </c>
      <c r="C379" s="1" t="s">
        <v>198</v>
      </c>
      <c r="D379" s="12" t="s">
        <v>196</v>
      </c>
      <c r="E379" s="12" t="s">
        <v>199</v>
      </c>
      <c r="F379" s="19" t="s">
        <v>155</v>
      </c>
      <c r="G379" s="15">
        <v>1</v>
      </c>
      <c r="H379" s="15">
        <f>합산자재!H28</f>
        <v>2854</v>
      </c>
      <c r="I379" s="36">
        <f>IF(G379*H379&lt;&gt;0, TRUNC(G379*H379, 1), "")</f>
        <v>2854</v>
      </c>
      <c r="J379" s="15">
        <v>1</v>
      </c>
      <c r="K379" s="15">
        <f>합산자재!I28</f>
        <v>0</v>
      </c>
      <c r="L379" s="36" t="str">
        <f>IF(G379*K379&lt;&gt;0, TRUNC(G379*K379, 1), "")</f>
        <v/>
      </c>
      <c r="M379" s="15">
        <f>합산자재!J28</f>
        <v>0</v>
      </c>
      <c r="N379" s="36" t="str">
        <f>IF(G379*M379&lt;&gt;0, TRUNC(G379*M379, 1), "")</f>
        <v/>
      </c>
      <c r="O379" s="15">
        <f>IF((H379+K379+M379)=0, "", (H379+K379+M379))</f>
        <v>2854</v>
      </c>
      <c r="P379" s="15">
        <f>IF(SUM(I379,L379,N379)&lt;&gt;0,SUM(I379,L379,N379),"")</f>
        <v>2854</v>
      </c>
      <c r="Q379" s="12"/>
    </row>
    <row r="380" spans="1:31" ht="23.25" customHeight="1">
      <c r="A380" s="13" t="s">
        <v>754</v>
      </c>
      <c r="B380" s="13" t="s">
        <v>1117</v>
      </c>
      <c r="C380" s="1" t="s">
        <v>567</v>
      </c>
      <c r="D380" s="12" t="s">
        <v>568</v>
      </c>
      <c r="E380" s="12" t="s">
        <v>569</v>
      </c>
      <c r="F380" s="19" t="s">
        <v>570</v>
      </c>
      <c r="G380" s="15">
        <f>일위노임!G190</f>
        <v>0.55000000000000004</v>
      </c>
      <c r="H380" s="15">
        <f>합산자재!H165</f>
        <v>0</v>
      </c>
      <c r="I380" s="36" t="str">
        <f>IF(G380*H380&lt;&gt;0, TRUNC(G380*H380, 1), "")</f>
        <v/>
      </c>
      <c r="J380" s="15">
        <v>0.55000000000000004</v>
      </c>
      <c r="K380" s="15">
        <f>합산자재!I165</f>
        <v>270251</v>
      </c>
      <c r="L380" s="36">
        <f>IF(G380*K380&lt;&gt;0, TRUNC(G380*K380, 1), "")</f>
        <v>148638</v>
      </c>
      <c r="M380" s="15">
        <f>합산자재!J165</f>
        <v>0</v>
      </c>
      <c r="N380" s="36" t="str">
        <f>IF(G380*M380&lt;&gt;0, TRUNC(G380*M380, 1), "")</f>
        <v/>
      </c>
      <c r="O380" s="15">
        <f>IF((H380+K380+M380)=0, "", (H380+K380+M380))</f>
        <v>270251</v>
      </c>
      <c r="P380" s="15">
        <f>IF(SUM(I380,L380,N380)&lt;&gt;0,SUM(I380,L380,N380),"")</f>
        <v>148638</v>
      </c>
      <c r="Q380" s="12"/>
      <c r="AE380" s="2">
        <f>L380</f>
        <v>148638</v>
      </c>
    </row>
    <row r="381" spans="1:31" ht="23.25" customHeight="1">
      <c r="A381" s="13" t="s">
        <v>1334</v>
      </c>
      <c r="B381" s="13" t="s">
        <v>1117</v>
      </c>
      <c r="C381" s="1" t="s">
        <v>1335</v>
      </c>
      <c r="D381" s="12" t="s">
        <v>1336</v>
      </c>
      <c r="E381" s="12" t="s">
        <v>1337</v>
      </c>
      <c r="F381" s="19" t="s">
        <v>529</v>
      </c>
      <c r="G381" s="15">
        <v>1</v>
      </c>
      <c r="H381" s="15">
        <f>IF(TRUNC((AD382+AC382)/$AE$3,1)*$AE$3-AD382 &lt;0, AC382, TRUNC((AD382+AC382)/$AE$3,1)*$AE$3-AD382)</f>
        <v>4459.1000000000058</v>
      </c>
      <c r="I381" s="36">
        <f>H381</f>
        <v>4459.1000000000058</v>
      </c>
      <c r="J381" s="15">
        <v>1</v>
      </c>
      <c r="K381" s="15"/>
      <c r="L381" s="36" t="str">
        <f>IF(G381*K381&lt;&gt;0, TRUNC(G381*K381, 1), "")</f>
        <v/>
      </c>
      <c r="M381" s="15"/>
      <c r="N381" s="36" t="str">
        <f>IF(G381*M381&lt;&gt;0, TRUNC(G381*M381, 1), "")</f>
        <v/>
      </c>
      <c r="O381" s="15">
        <f>IF((H381+K381+M381)=0, "", (H381+K381+M381))</f>
        <v>4459.1000000000058</v>
      </c>
      <c r="P381" s="15">
        <f>IF(SUM(I381,L381,N381)&lt;&gt;0,SUM(I381,L381,N381),"")</f>
        <v>4459.1000000000058</v>
      </c>
      <c r="Q381" s="12"/>
    </row>
    <row r="382" spans="1:31" ht="23.25" customHeight="1">
      <c r="B382" s="13" t="s">
        <v>1330</v>
      </c>
      <c r="D382" s="12" t="s">
        <v>1331</v>
      </c>
      <c r="E382" s="12"/>
      <c r="F382" s="19"/>
      <c r="G382" s="15"/>
      <c r="H382" s="15"/>
      <c r="I382" s="36">
        <f>TRUNC(SUM(I378:I381))</f>
        <v>7313</v>
      </c>
      <c r="J382" s="15"/>
      <c r="K382" s="15"/>
      <c r="L382" s="36">
        <f>TRUNC(SUM(L378:L381))</f>
        <v>148638</v>
      </c>
      <c r="M382" s="15"/>
      <c r="N382" s="36">
        <f>TRUNC(SUM(N378:N381))</f>
        <v>0</v>
      </c>
      <c r="O382" s="15" t="str">
        <f>IF((H382+K382+M382)=0, "", (H382+K382+M382))</f>
        <v/>
      </c>
      <c r="P382" s="15">
        <f>IF(SUM(I382,L382,N382)&lt;&gt;0,SUM(I382,L382,N382),"")</f>
        <v>155951</v>
      </c>
      <c r="Q382" s="12"/>
      <c r="AC382" s="2">
        <f>TRUNC(AE382*옵션!$B$36/100,1)</f>
        <v>4459.1000000000004</v>
      </c>
      <c r="AD382" s="2">
        <f>TRUNC(SUM(L378:L380))</f>
        <v>148638</v>
      </c>
      <c r="AE382" s="2">
        <f>TRUNC(SUM(AE378:AE381))</f>
        <v>148638</v>
      </c>
    </row>
    <row r="383" spans="1:31" ht="23.25" customHeight="1">
      <c r="D383" s="12"/>
      <c r="E383" s="12"/>
      <c r="F383" s="19"/>
      <c r="G383" s="15"/>
      <c r="H383" s="15"/>
      <c r="I383" s="36"/>
      <c r="J383" s="15"/>
      <c r="K383" s="15"/>
      <c r="L383" s="36"/>
      <c r="M383" s="15"/>
      <c r="N383" s="36"/>
      <c r="O383" s="15"/>
      <c r="P383" s="15"/>
      <c r="Q383" s="12"/>
    </row>
    <row r="384" spans="1:31" ht="23.25" customHeight="1">
      <c r="A384" s="13" t="s">
        <v>1497</v>
      </c>
      <c r="B384" s="13" t="s">
        <v>1353</v>
      </c>
      <c r="C384" s="1" t="s">
        <v>1498</v>
      </c>
      <c r="D384" s="183" t="s">
        <v>1496</v>
      </c>
      <c r="E384" s="185"/>
      <c r="F384" s="19"/>
      <c r="G384" s="15"/>
      <c r="H384" s="15"/>
      <c r="I384" s="36"/>
      <c r="J384" s="15"/>
      <c r="K384" s="15"/>
      <c r="L384" s="36"/>
      <c r="M384" s="15"/>
      <c r="N384" s="36"/>
      <c r="O384" s="15"/>
      <c r="P384" s="15"/>
      <c r="Q384" s="12"/>
    </row>
    <row r="385" spans="1:31" ht="23.25" customHeight="1">
      <c r="A385" s="13" t="s">
        <v>754</v>
      </c>
      <c r="B385" s="13" t="s">
        <v>1120</v>
      </c>
      <c r="C385" s="1" t="s">
        <v>567</v>
      </c>
      <c r="D385" s="12" t="s">
        <v>568</v>
      </c>
      <c r="E385" s="12" t="s">
        <v>569</v>
      </c>
      <c r="F385" s="19" t="s">
        <v>570</v>
      </c>
      <c r="G385" s="15">
        <f>일위노임!G193</f>
        <v>4.4999999999999998E-2</v>
      </c>
      <c r="H385" s="15">
        <f>합산자재!H165</f>
        <v>0</v>
      </c>
      <c r="I385" s="36" t="str">
        <f>IF(G385*H385&lt;&gt;0, TRUNC(G385*H385, 1), "")</f>
        <v/>
      </c>
      <c r="J385" s="15">
        <v>4.4999999999999998E-2</v>
      </c>
      <c r="K385" s="15">
        <f>합산자재!I165</f>
        <v>270251</v>
      </c>
      <c r="L385" s="36">
        <f>IF(G385*K385&lt;&gt;0, TRUNC(G385*K385, 1), "")</f>
        <v>12161.2</v>
      </c>
      <c r="M385" s="15">
        <f>합산자재!J165</f>
        <v>0</v>
      </c>
      <c r="N385" s="36" t="str">
        <f>IF(G385*M385&lt;&gt;0, TRUNC(G385*M385, 1), "")</f>
        <v/>
      </c>
      <c r="O385" s="15">
        <f>IF((H385+K385+M385)=0, "", (H385+K385+M385))</f>
        <v>270251</v>
      </c>
      <c r="P385" s="15">
        <f>IF(SUM(I385,L385,N385)&lt;&gt;0,SUM(I385,L385,N385),"")</f>
        <v>12161.2</v>
      </c>
      <c r="Q385" s="12"/>
      <c r="AE385" s="2">
        <f>L385</f>
        <v>12161.2</v>
      </c>
    </row>
    <row r="386" spans="1:31" ht="23.25" customHeight="1">
      <c r="A386" s="13" t="s">
        <v>1334</v>
      </c>
      <c r="B386" s="13" t="s">
        <v>1120</v>
      </c>
      <c r="C386" s="1" t="s">
        <v>1335</v>
      </c>
      <c r="D386" s="12" t="s">
        <v>1336</v>
      </c>
      <c r="E386" s="12" t="s">
        <v>1337</v>
      </c>
      <c r="F386" s="19" t="s">
        <v>529</v>
      </c>
      <c r="G386" s="15">
        <v>1</v>
      </c>
      <c r="H386" s="15">
        <f>IF(TRUNC((AD387+AC387)/$AE$3,1)*$AE$3-AD387 &lt;0, AC387, TRUNC((AD387+AC387)/$AE$3,1)*$AE$3-AD387)</f>
        <v>364.79999999999927</v>
      </c>
      <c r="I386" s="36">
        <f>H386</f>
        <v>364.79999999999927</v>
      </c>
      <c r="J386" s="15">
        <v>1</v>
      </c>
      <c r="K386" s="15"/>
      <c r="L386" s="36" t="str">
        <f>IF(G386*K386&lt;&gt;0, TRUNC(G386*K386, 1), "")</f>
        <v/>
      </c>
      <c r="M386" s="15"/>
      <c r="N386" s="36" t="str">
        <f>IF(G386*M386&lt;&gt;0, TRUNC(G386*M386, 1), "")</f>
        <v/>
      </c>
      <c r="O386" s="15">
        <f>IF((H386+K386+M386)=0, "", (H386+K386+M386))</f>
        <v>364.79999999999927</v>
      </c>
      <c r="P386" s="15">
        <f>IF(SUM(I386,L386,N386)&lt;&gt;0,SUM(I386,L386,N386),"")</f>
        <v>364.79999999999927</v>
      </c>
      <c r="Q386" s="12"/>
    </row>
    <row r="387" spans="1:31" ht="23.25" customHeight="1">
      <c r="B387" s="13" t="s">
        <v>1330</v>
      </c>
      <c r="D387" s="12" t="s">
        <v>1331</v>
      </c>
      <c r="E387" s="12"/>
      <c r="F387" s="19"/>
      <c r="G387" s="15"/>
      <c r="H387" s="15"/>
      <c r="I387" s="36">
        <f>TRUNC(SUM(I384:I386))</f>
        <v>364</v>
      </c>
      <c r="J387" s="15"/>
      <c r="K387" s="15"/>
      <c r="L387" s="36">
        <f>TRUNC(SUM(L384:L386))</f>
        <v>12161</v>
      </c>
      <c r="M387" s="15"/>
      <c r="N387" s="36">
        <f>TRUNC(SUM(N384:N386))</f>
        <v>0</v>
      </c>
      <c r="O387" s="15" t="str">
        <f>IF((H387+K387+M387)=0, "", (H387+K387+M387))</f>
        <v/>
      </c>
      <c r="P387" s="15">
        <f>IF(SUM(I387,L387,N387)&lt;&gt;0,SUM(I387,L387,N387),"")</f>
        <v>12525</v>
      </c>
      <c r="Q387" s="12"/>
      <c r="AC387" s="2">
        <f>TRUNC(AE387*옵션!$B$36/100,1)</f>
        <v>364.8</v>
      </c>
      <c r="AD387" s="2">
        <f>TRUNC(SUM(L384:L385))</f>
        <v>12161</v>
      </c>
      <c r="AE387" s="2">
        <f>TRUNC(SUM(AE384:AE386))</f>
        <v>12161</v>
      </c>
    </row>
    <row r="388" spans="1:31" ht="23.25" customHeight="1">
      <c r="D388" s="12"/>
      <c r="E388" s="12"/>
      <c r="F388" s="19"/>
      <c r="G388" s="15"/>
      <c r="H388" s="15"/>
      <c r="I388" s="36"/>
      <c r="J388" s="15"/>
      <c r="K388" s="15"/>
      <c r="L388" s="36"/>
      <c r="M388" s="15"/>
      <c r="N388" s="36"/>
      <c r="O388" s="15"/>
      <c r="P388" s="15"/>
      <c r="Q388" s="12"/>
    </row>
    <row r="389" spans="1:31" ht="23.25" customHeight="1">
      <c r="A389" s="13" t="s">
        <v>1500</v>
      </c>
      <c r="B389" s="13" t="s">
        <v>1353</v>
      </c>
      <c r="C389" s="1" t="s">
        <v>1501</v>
      </c>
      <c r="D389" s="183" t="s">
        <v>1499</v>
      </c>
      <c r="E389" s="185"/>
      <c r="F389" s="19"/>
      <c r="G389" s="15"/>
      <c r="H389" s="15"/>
      <c r="I389" s="36"/>
      <c r="J389" s="15"/>
      <c r="K389" s="15"/>
      <c r="L389" s="36"/>
      <c r="M389" s="15"/>
      <c r="N389" s="36"/>
      <c r="O389" s="15"/>
      <c r="P389" s="15"/>
      <c r="Q389" s="12"/>
    </row>
    <row r="390" spans="1:31" ht="23.25" customHeight="1">
      <c r="A390" s="13" t="s">
        <v>615</v>
      </c>
      <c r="B390" s="13" t="s">
        <v>1124</v>
      </c>
      <c r="C390" s="1" t="s">
        <v>200</v>
      </c>
      <c r="D390" s="12" t="s">
        <v>201</v>
      </c>
      <c r="E390" s="12" t="s">
        <v>202</v>
      </c>
      <c r="F390" s="19" t="s">
        <v>132</v>
      </c>
      <c r="G390" s="15">
        <v>1.05</v>
      </c>
      <c r="H390" s="15">
        <f>합산자재!H29</f>
        <v>11112</v>
      </c>
      <c r="I390" s="36">
        <f>IF(G390*H390&lt;&gt;0, TRUNC(G390*H390, 1), "")</f>
        <v>11667.6</v>
      </c>
      <c r="J390" s="15">
        <v>1</v>
      </c>
      <c r="K390" s="15">
        <f>합산자재!I29</f>
        <v>0</v>
      </c>
      <c r="L390" s="36" t="str">
        <f>IF(G390*K390&lt;&gt;0, TRUNC(G390*K390, 1), "")</f>
        <v/>
      </c>
      <c r="M390" s="15">
        <f>합산자재!J29</f>
        <v>0</v>
      </c>
      <c r="N390" s="36" t="str">
        <f>IF(G390*M390&lt;&gt;0, TRUNC(G390*M390, 1), "")</f>
        <v/>
      </c>
      <c r="O390" s="15">
        <f>IF((H390+K390+M390)=0, "", (H390+K390+M390))</f>
        <v>11112</v>
      </c>
      <c r="P390" s="15">
        <f>IF(SUM(I390,L390,N390)&lt;&gt;0,SUM(I390,L390,N390),"")</f>
        <v>11667.6</v>
      </c>
      <c r="Q390" s="12"/>
      <c r="R390" s="2" t="s">
        <v>1349</v>
      </c>
    </row>
    <row r="391" spans="1:31" ht="23.25" customHeight="1">
      <c r="A391" s="13" t="s">
        <v>754</v>
      </c>
      <c r="B391" s="13" t="s">
        <v>1124</v>
      </c>
      <c r="C391" s="1" t="s">
        <v>567</v>
      </c>
      <c r="D391" s="12" t="s">
        <v>568</v>
      </c>
      <c r="E391" s="12" t="s">
        <v>569</v>
      </c>
      <c r="F391" s="19" t="s">
        <v>570</v>
      </c>
      <c r="G391" s="15">
        <f>일위노임!G196</f>
        <v>0.23</v>
      </c>
      <c r="H391" s="15">
        <f>합산자재!H165</f>
        <v>0</v>
      </c>
      <c r="I391" s="36" t="str">
        <f>IF(G391*H391&lt;&gt;0, TRUNC(G391*H391, 1), "")</f>
        <v/>
      </c>
      <c r="J391" s="15">
        <v>0.23</v>
      </c>
      <c r="K391" s="15">
        <f>합산자재!I165</f>
        <v>270251</v>
      </c>
      <c r="L391" s="36">
        <f>IF(G391*K391&lt;&gt;0, TRUNC(G391*K391, 1), "")</f>
        <v>62157.7</v>
      </c>
      <c r="M391" s="15">
        <f>합산자재!J165</f>
        <v>0</v>
      </c>
      <c r="N391" s="36" t="str">
        <f>IF(G391*M391&lt;&gt;0, TRUNC(G391*M391, 1), "")</f>
        <v/>
      </c>
      <c r="O391" s="15">
        <f>IF((H391+K391+M391)=0, "", (H391+K391+M391))</f>
        <v>270251</v>
      </c>
      <c r="P391" s="15">
        <f>IF(SUM(I391,L391,N391)&lt;&gt;0,SUM(I391,L391,N391),"")</f>
        <v>62157.7</v>
      </c>
      <c r="Q391" s="12"/>
      <c r="AE391" s="2">
        <f>L391</f>
        <v>62157.7</v>
      </c>
    </row>
    <row r="392" spans="1:31" ht="23.25" customHeight="1">
      <c r="A392" s="13" t="s">
        <v>1334</v>
      </c>
      <c r="B392" s="13" t="s">
        <v>1124</v>
      </c>
      <c r="C392" s="1" t="s">
        <v>1335</v>
      </c>
      <c r="D392" s="12" t="s">
        <v>1336</v>
      </c>
      <c r="E392" s="12" t="s">
        <v>1337</v>
      </c>
      <c r="F392" s="19" t="s">
        <v>529</v>
      </c>
      <c r="G392" s="15">
        <v>1</v>
      </c>
      <c r="H392" s="15">
        <f>IF(TRUNC((AD393+AC393)/$AE$3,1)*$AE$3-AD393 &lt;0, AC393, TRUNC((AD393+AC393)/$AE$3,1)*$AE$3-AD393)</f>
        <v>1864.6999999999971</v>
      </c>
      <c r="I392" s="36">
        <f>H392</f>
        <v>1864.6999999999971</v>
      </c>
      <c r="J392" s="15">
        <v>1</v>
      </c>
      <c r="K392" s="15"/>
      <c r="L392" s="36" t="str">
        <f>IF(G392*K392&lt;&gt;0, TRUNC(G392*K392, 1), "")</f>
        <v/>
      </c>
      <c r="M392" s="15"/>
      <c r="N392" s="36" t="str">
        <f>IF(G392*M392&lt;&gt;0, TRUNC(G392*M392, 1), "")</f>
        <v/>
      </c>
      <c r="O392" s="15">
        <f>IF((H392+K392+M392)=0, "", (H392+K392+M392))</f>
        <v>1864.6999999999971</v>
      </c>
      <c r="P392" s="15">
        <f>IF(SUM(I392,L392,N392)&lt;&gt;0,SUM(I392,L392,N392),"")</f>
        <v>1864.6999999999971</v>
      </c>
      <c r="Q392" s="12"/>
    </row>
    <row r="393" spans="1:31" ht="23.25" customHeight="1">
      <c r="B393" s="13" t="s">
        <v>1330</v>
      </c>
      <c r="D393" s="12" t="s">
        <v>1331</v>
      </c>
      <c r="E393" s="12"/>
      <c r="F393" s="19"/>
      <c r="G393" s="15"/>
      <c r="H393" s="15"/>
      <c r="I393" s="36">
        <f>TRUNC(SUM(I389:I392))</f>
        <v>13532</v>
      </c>
      <c r="J393" s="15"/>
      <c r="K393" s="15"/>
      <c r="L393" s="36">
        <f>TRUNC(SUM(L389:L392))</f>
        <v>62157</v>
      </c>
      <c r="M393" s="15"/>
      <c r="N393" s="36">
        <f>TRUNC(SUM(N389:N392))</f>
        <v>0</v>
      </c>
      <c r="O393" s="15" t="str">
        <f>IF((H393+K393+M393)=0, "", (H393+K393+M393))</f>
        <v/>
      </c>
      <c r="P393" s="15">
        <f>IF(SUM(I393,L393,N393)&lt;&gt;0,SUM(I393,L393,N393),"")</f>
        <v>75689</v>
      </c>
      <c r="Q393" s="12"/>
      <c r="AC393" s="2">
        <f>TRUNC(AE393*옵션!$B$36/100,1)</f>
        <v>1864.7</v>
      </c>
      <c r="AD393" s="2">
        <f>TRUNC(SUM(L389:L391))</f>
        <v>62157</v>
      </c>
      <c r="AE393" s="2">
        <f>TRUNC(SUM(AE389:AE392))</f>
        <v>62157</v>
      </c>
    </row>
    <row r="394" spans="1:31" ht="23.25" customHeight="1">
      <c r="D394" s="12"/>
      <c r="E394" s="12"/>
      <c r="F394" s="19"/>
      <c r="G394" s="15"/>
      <c r="H394" s="15"/>
      <c r="I394" s="36"/>
      <c r="J394" s="15"/>
      <c r="K394" s="15"/>
      <c r="L394" s="36"/>
      <c r="M394" s="15"/>
      <c r="N394" s="36"/>
      <c r="O394" s="15"/>
      <c r="P394" s="15"/>
      <c r="Q394" s="12"/>
    </row>
    <row r="395" spans="1:31" ht="23.25" customHeight="1">
      <c r="A395" s="13" t="s">
        <v>1503</v>
      </c>
      <c r="B395" s="13" t="s">
        <v>1353</v>
      </c>
      <c r="C395" s="1" t="s">
        <v>1504</v>
      </c>
      <c r="D395" s="183" t="s">
        <v>1502</v>
      </c>
      <c r="E395" s="185"/>
      <c r="F395" s="19"/>
      <c r="G395" s="15"/>
      <c r="H395" s="15"/>
      <c r="I395" s="36"/>
      <c r="J395" s="15"/>
      <c r="K395" s="15"/>
      <c r="L395" s="36"/>
      <c r="M395" s="15"/>
      <c r="N395" s="36"/>
      <c r="O395" s="15"/>
      <c r="P395" s="15"/>
      <c r="Q395" s="12"/>
    </row>
    <row r="396" spans="1:31" ht="23.25" customHeight="1">
      <c r="A396" s="13" t="s">
        <v>616</v>
      </c>
      <c r="B396" s="13" t="s">
        <v>1127</v>
      </c>
      <c r="C396" s="1" t="s">
        <v>206</v>
      </c>
      <c r="D396" s="12" t="s">
        <v>201</v>
      </c>
      <c r="E396" s="12" t="s">
        <v>207</v>
      </c>
      <c r="F396" s="19" t="s">
        <v>132</v>
      </c>
      <c r="G396" s="15">
        <v>1.05</v>
      </c>
      <c r="H396" s="15">
        <f>합산자재!H30</f>
        <v>25940</v>
      </c>
      <c r="I396" s="36">
        <f>IF(G396*H396&lt;&gt;0, TRUNC(G396*H396, 1), "")</f>
        <v>27237</v>
      </c>
      <c r="J396" s="15">
        <v>1</v>
      </c>
      <c r="K396" s="15">
        <f>합산자재!I30</f>
        <v>0</v>
      </c>
      <c r="L396" s="36" t="str">
        <f>IF(G396*K396&lt;&gt;0, TRUNC(G396*K396, 1), "")</f>
        <v/>
      </c>
      <c r="M396" s="15">
        <f>합산자재!J30</f>
        <v>0</v>
      </c>
      <c r="N396" s="36" t="str">
        <f>IF(G396*M396&lt;&gt;0, TRUNC(G396*M396, 1), "")</f>
        <v/>
      </c>
      <c r="O396" s="15">
        <f>IF((H396+K396+M396)=0, "", (H396+K396+M396))</f>
        <v>25940</v>
      </c>
      <c r="P396" s="15">
        <f>IF(SUM(I396,L396,N396)&lt;&gt;0,SUM(I396,L396,N396),"")</f>
        <v>27237</v>
      </c>
      <c r="Q396" s="12"/>
    </row>
    <row r="397" spans="1:31" ht="23.25" customHeight="1">
      <c r="A397" s="13" t="s">
        <v>754</v>
      </c>
      <c r="B397" s="13" t="s">
        <v>1127</v>
      </c>
      <c r="C397" s="1" t="s">
        <v>567</v>
      </c>
      <c r="D397" s="12" t="s">
        <v>568</v>
      </c>
      <c r="E397" s="12" t="s">
        <v>569</v>
      </c>
      <c r="F397" s="19" t="s">
        <v>570</v>
      </c>
      <c r="G397" s="15">
        <f>일위노임!G199</f>
        <v>4.5999999999999999E-2</v>
      </c>
      <c r="H397" s="15">
        <f>합산자재!H165</f>
        <v>0</v>
      </c>
      <c r="I397" s="36" t="str">
        <f>IF(G397*H397&lt;&gt;0, TRUNC(G397*H397, 1), "")</f>
        <v/>
      </c>
      <c r="J397" s="15">
        <v>4.5999999999999999E-2</v>
      </c>
      <c r="K397" s="15">
        <f>합산자재!I165</f>
        <v>270251</v>
      </c>
      <c r="L397" s="36">
        <f>IF(G397*K397&lt;&gt;0, TRUNC(G397*K397, 1), "")</f>
        <v>12431.5</v>
      </c>
      <c r="M397" s="15">
        <f>합산자재!J165</f>
        <v>0</v>
      </c>
      <c r="N397" s="36" t="str">
        <f>IF(G397*M397&lt;&gt;0, TRUNC(G397*M397, 1), "")</f>
        <v/>
      </c>
      <c r="O397" s="15">
        <f>IF((H397+K397+M397)=0, "", (H397+K397+M397))</f>
        <v>270251</v>
      </c>
      <c r="P397" s="15">
        <f>IF(SUM(I397,L397,N397)&lt;&gt;0,SUM(I397,L397,N397),"")</f>
        <v>12431.5</v>
      </c>
      <c r="Q397" s="12"/>
      <c r="AE397" s="2">
        <f>L397</f>
        <v>12431.5</v>
      </c>
    </row>
    <row r="398" spans="1:31" ht="23.25" customHeight="1">
      <c r="A398" s="13" t="s">
        <v>1334</v>
      </c>
      <c r="B398" s="13" t="s">
        <v>1127</v>
      </c>
      <c r="C398" s="1" t="s">
        <v>1335</v>
      </c>
      <c r="D398" s="12" t="s">
        <v>1336</v>
      </c>
      <c r="E398" s="12" t="s">
        <v>1337</v>
      </c>
      <c r="F398" s="19" t="s">
        <v>529</v>
      </c>
      <c r="G398" s="15">
        <v>1</v>
      </c>
      <c r="H398" s="15">
        <f>IF(TRUNC((AD399+AC399)/$AE$3,1)*$AE$3-AD399 &lt;0, AC399, TRUNC((AD399+AC399)/$AE$3,1)*$AE$3-AD399)</f>
        <v>372.89999999999964</v>
      </c>
      <c r="I398" s="36">
        <f>H398</f>
        <v>372.89999999999964</v>
      </c>
      <c r="J398" s="15">
        <v>1</v>
      </c>
      <c r="K398" s="15"/>
      <c r="L398" s="36" t="str">
        <f>IF(G398*K398&lt;&gt;0, TRUNC(G398*K398, 1), "")</f>
        <v/>
      </c>
      <c r="M398" s="15"/>
      <c r="N398" s="36" t="str">
        <f>IF(G398*M398&lt;&gt;0, TRUNC(G398*M398, 1), "")</f>
        <v/>
      </c>
      <c r="O398" s="15">
        <f>IF((H398+K398+M398)=0, "", (H398+K398+M398))</f>
        <v>372.89999999999964</v>
      </c>
      <c r="P398" s="15">
        <f>IF(SUM(I398,L398,N398)&lt;&gt;0,SUM(I398,L398,N398),"")</f>
        <v>372.89999999999964</v>
      </c>
      <c r="Q398" s="12"/>
    </row>
    <row r="399" spans="1:31" ht="23.25" customHeight="1">
      <c r="B399" s="13" t="s">
        <v>1330</v>
      </c>
      <c r="D399" s="12" t="s">
        <v>1331</v>
      </c>
      <c r="E399" s="12"/>
      <c r="F399" s="19"/>
      <c r="G399" s="15"/>
      <c r="H399" s="15"/>
      <c r="I399" s="36">
        <f>TRUNC(SUM(I395:I398))</f>
        <v>27609</v>
      </c>
      <c r="J399" s="15"/>
      <c r="K399" s="15"/>
      <c r="L399" s="36">
        <f>TRUNC(SUM(L395:L398))</f>
        <v>12431</v>
      </c>
      <c r="M399" s="15"/>
      <c r="N399" s="36">
        <f>TRUNC(SUM(N395:N398))</f>
        <v>0</v>
      </c>
      <c r="O399" s="15" t="str">
        <f>IF((H399+K399+M399)=0, "", (H399+K399+M399))</f>
        <v/>
      </c>
      <c r="P399" s="15">
        <f>IF(SUM(I399,L399,N399)&lt;&gt;0,SUM(I399,L399,N399),"")</f>
        <v>40040</v>
      </c>
      <c r="Q399" s="12"/>
      <c r="AC399" s="2">
        <f>TRUNC(AE399*옵션!$B$36/100,1)</f>
        <v>372.9</v>
      </c>
      <c r="AD399" s="2">
        <f>TRUNC(SUM(L395:L397))</f>
        <v>12431</v>
      </c>
      <c r="AE399" s="2">
        <f>TRUNC(SUM(AE395:AE398))</f>
        <v>12431</v>
      </c>
    </row>
    <row r="400" spans="1:31" ht="23.25" customHeight="1">
      <c r="D400" s="12"/>
      <c r="E400" s="12"/>
      <c r="F400" s="19"/>
      <c r="G400" s="15"/>
      <c r="H400" s="15"/>
      <c r="I400" s="36"/>
      <c r="J400" s="15"/>
      <c r="K400" s="15"/>
      <c r="L400" s="36"/>
      <c r="M400" s="15"/>
      <c r="N400" s="36"/>
      <c r="O400" s="15"/>
      <c r="P400" s="15"/>
      <c r="Q400" s="12"/>
    </row>
    <row r="401" spans="1:31" ht="23.25" customHeight="1">
      <c r="A401" s="13" t="s">
        <v>1506</v>
      </c>
      <c r="B401" s="13" t="s">
        <v>1353</v>
      </c>
      <c r="C401" s="1" t="s">
        <v>1507</v>
      </c>
      <c r="D401" s="183" t="s">
        <v>1505</v>
      </c>
      <c r="E401" s="185"/>
      <c r="F401" s="19"/>
      <c r="G401" s="15"/>
      <c r="H401" s="15"/>
      <c r="I401" s="36"/>
      <c r="J401" s="15"/>
      <c r="K401" s="15"/>
      <c r="L401" s="36"/>
      <c r="M401" s="15"/>
      <c r="N401" s="36"/>
      <c r="O401" s="15"/>
      <c r="P401" s="15"/>
      <c r="Q401" s="12"/>
    </row>
    <row r="402" spans="1:31" ht="23.25" customHeight="1">
      <c r="A402" s="13" t="s">
        <v>617</v>
      </c>
      <c r="B402" s="13" t="s">
        <v>1130</v>
      </c>
      <c r="C402" s="1" t="s">
        <v>208</v>
      </c>
      <c r="D402" s="12" t="s">
        <v>209</v>
      </c>
      <c r="E402" s="12" t="s">
        <v>210</v>
      </c>
      <c r="F402" s="19" t="s">
        <v>155</v>
      </c>
      <c r="G402" s="15">
        <v>1</v>
      </c>
      <c r="H402" s="15">
        <f>합산자재!H31</f>
        <v>15669</v>
      </c>
      <c r="I402" s="36">
        <f>IF(G402*H402&lt;&gt;0, TRUNC(G402*H402, 1), "")</f>
        <v>15669</v>
      </c>
      <c r="J402" s="15">
        <v>1</v>
      </c>
      <c r="K402" s="15">
        <f>합산자재!I31</f>
        <v>0</v>
      </c>
      <c r="L402" s="36" t="str">
        <f>IF(G402*K402&lt;&gt;0, TRUNC(G402*K402, 1), "")</f>
        <v/>
      </c>
      <c r="M402" s="15">
        <f>합산자재!J31</f>
        <v>0</v>
      </c>
      <c r="N402" s="36" t="str">
        <f>IF(G402*M402&lt;&gt;0, TRUNC(G402*M402, 1), "")</f>
        <v/>
      </c>
      <c r="O402" s="15">
        <f>IF((H402+K402+M402)=0, "", (H402+K402+M402))</f>
        <v>15669</v>
      </c>
      <c r="P402" s="15">
        <f>IF(SUM(I402,L402,N402)&lt;&gt;0,SUM(I402,L402,N402),"")</f>
        <v>15669</v>
      </c>
      <c r="Q402" s="12"/>
    </row>
    <row r="403" spans="1:31" ht="23.25" customHeight="1">
      <c r="A403" s="13" t="s">
        <v>754</v>
      </c>
      <c r="B403" s="13" t="s">
        <v>1130</v>
      </c>
      <c r="C403" s="1" t="s">
        <v>567</v>
      </c>
      <c r="D403" s="12" t="s">
        <v>568</v>
      </c>
      <c r="E403" s="12" t="s">
        <v>569</v>
      </c>
      <c r="F403" s="19" t="s">
        <v>570</v>
      </c>
      <c r="G403" s="15">
        <f>일위노임!G202</f>
        <v>0.23</v>
      </c>
      <c r="H403" s="15">
        <f>합산자재!H165</f>
        <v>0</v>
      </c>
      <c r="I403" s="36" t="str">
        <f>IF(G403*H403&lt;&gt;0, TRUNC(G403*H403, 1), "")</f>
        <v/>
      </c>
      <c r="J403" s="15">
        <v>0.23</v>
      </c>
      <c r="K403" s="15">
        <f>합산자재!I165</f>
        <v>270251</v>
      </c>
      <c r="L403" s="36">
        <f>IF(G403*K403&lt;&gt;0, TRUNC(G403*K403, 1), "")</f>
        <v>62157.7</v>
      </c>
      <c r="M403" s="15">
        <f>합산자재!J165</f>
        <v>0</v>
      </c>
      <c r="N403" s="36" t="str">
        <f>IF(G403*M403&lt;&gt;0, TRUNC(G403*M403, 1), "")</f>
        <v/>
      </c>
      <c r="O403" s="15">
        <f>IF((H403+K403+M403)=0, "", (H403+K403+M403))</f>
        <v>270251</v>
      </c>
      <c r="P403" s="15">
        <f>IF(SUM(I403,L403,N403)&lt;&gt;0,SUM(I403,L403,N403),"")</f>
        <v>62157.7</v>
      </c>
      <c r="Q403" s="12"/>
      <c r="AE403" s="2">
        <f>L403</f>
        <v>62157.7</v>
      </c>
    </row>
    <row r="404" spans="1:31" ht="23.25" customHeight="1">
      <c r="A404" s="13" t="s">
        <v>1334</v>
      </c>
      <c r="B404" s="13" t="s">
        <v>1130</v>
      </c>
      <c r="C404" s="1" t="s">
        <v>1335</v>
      </c>
      <c r="D404" s="12" t="s">
        <v>1336</v>
      </c>
      <c r="E404" s="12" t="s">
        <v>1337</v>
      </c>
      <c r="F404" s="19" t="s">
        <v>529</v>
      </c>
      <c r="G404" s="15">
        <v>1</v>
      </c>
      <c r="H404" s="15">
        <f>IF(TRUNC((AD405+AC405)/$AE$3,1)*$AE$3-AD405 &lt;0, AC405, TRUNC((AD405+AC405)/$AE$3,1)*$AE$3-AD405)</f>
        <v>1864.6999999999971</v>
      </c>
      <c r="I404" s="36">
        <f>H404</f>
        <v>1864.6999999999971</v>
      </c>
      <c r="J404" s="15">
        <v>1</v>
      </c>
      <c r="K404" s="15"/>
      <c r="L404" s="36" t="str">
        <f>IF(G404*K404&lt;&gt;0, TRUNC(G404*K404, 1), "")</f>
        <v/>
      </c>
      <c r="M404" s="15"/>
      <c r="N404" s="36" t="str">
        <f>IF(G404*M404&lt;&gt;0, TRUNC(G404*M404, 1), "")</f>
        <v/>
      </c>
      <c r="O404" s="15">
        <f>IF((H404+K404+M404)=0, "", (H404+K404+M404))</f>
        <v>1864.6999999999971</v>
      </c>
      <c r="P404" s="15">
        <f>IF(SUM(I404,L404,N404)&lt;&gt;0,SUM(I404,L404,N404),"")</f>
        <v>1864.6999999999971</v>
      </c>
      <c r="Q404" s="12"/>
    </row>
    <row r="405" spans="1:31" ht="23.25" customHeight="1">
      <c r="B405" s="13" t="s">
        <v>1330</v>
      </c>
      <c r="D405" s="12" t="s">
        <v>1331</v>
      </c>
      <c r="E405" s="12"/>
      <c r="F405" s="19"/>
      <c r="G405" s="15"/>
      <c r="H405" s="15"/>
      <c r="I405" s="36">
        <f>TRUNC(SUM(I401:I404))</f>
        <v>17533</v>
      </c>
      <c r="J405" s="15"/>
      <c r="K405" s="15"/>
      <c r="L405" s="36">
        <f>TRUNC(SUM(L401:L404))</f>
        <v>62157</v>
      </c>
      <c r="M405" s="15"/>
      <c r="N405" s="36">
        <f>TRUNC(SUM(N401:N404))</f>
        <v>0</v>
      </c>
      <c r="O405" s="15" t="str">
        <f>IF((H405+K405+M405)=0, "", (H405+K405+M405))</f>
        <v/>
      </c>
      <c r="P405" s="15">
        <f>IF(SUM(I405,L405,N405)&lt;&gt;0,SUM(I405,L405,N405),"")</f>
        <v>79690</v>
      </c>
      <c r="Q405" s="12"/>
      <c r="AC405" s="2">
        <f>TRUNC(AE405*옵션!$B$36/100,1)</f>
        <v>1864.7</v>
      </c>
      <c r="AD405" s="2">
        <f>TRUNC(SUM(L401:L403))</f>
        <v>62157</v>
      </c>
      <c r="AE405" s="2">
        <f>TRUNC(SUM(AE401:AE404))</f>
        <v>62157</v>
      </c>
    </row>
    <row r="406" spans="1:31" ht="23.25" customHeight="1">
      <c r="D406" s="12"/>
      <c r="E406" s="12"/>
      <c r="F406" s="19"/>
      <c r="G406" s="15"/>
      <c r="H406" s="15"/>
      <c r="I406" s="36"/>
      <c r="J406" s="15"/>
      <c r="K406" s="15"/>
      <c r="L406" s="36"/>
      <c r="M406" s="15"/>
      <c r="N406" s="36"/>
      <c r="O406" s="15"/>
      <c r="P406" s="15"/>
      <c r="Q406" s="12"/>
    </row>
    <row r="407" spans="1:31" ht="23.25" customHeight="1">
      <c r="A407" s="13" t="s">
        <v>1509</v>
      </c>
      <c r="B407" s="13" t="s">
        <v>1353</v>
      </c>
      <c r="C407" s="1" t="s">
        <v>1510</v>
      </c>
      <c r="D407" s="183" t="s">
        <v>1508</v>
      </c>
      <c r="E407" s="185"/>
      <c r="F407" s="19"/>
      <c r="G407" s="15"/>
      <c r="H407" s="15"/>
      <c r="I407" s="36"/>
      <c r="J407" s="15"/>
      <c r="K407" s="15"/>
      <c r="L407" s="36"/>
      <c r="M407" s="15"/>
      <c r="N407" s="36"/>
      <c r="O407" s="15"/>
      <c r="P407" s="15"/>
      <c r="Q407" s="12"/>
    </row>
    <row r="408" spans="1:31" ht="23.25" customHeight="1">
      <c r="A408" s="13" t="s">
        <v>618</v>
      </c>
      <c r="B408" s="13" t="s">
        <v>1133</v>
      </c>
      <c r="C408" s="1" t="s">
        <v>211</v>
      </c>
      <c r="D408" s="12" t="s">
        <v>209</v>
      </c>
      <c r="E408" s="12" t="s">
        <v>212</v>
      </c>
      <c r="F408" s="19" t="s">
        <v>155</v>
      </c>
      <c r="G408" s="15">
        <v>1</v>
      </c>
      <c r="H408" s="15">
        <f>합산자재!H32</f>
        <v>11068</v>
      </c>
      <c r="I408" s="36">
        <f>IF(G408*H408&lt;&gt;0, TRUNC(G408*H408, 1), "")</f>
        <v>11068</v>
      </c>
      <c r="J408" s="15">
        <v>1</v>
      </c>
      <c r="K408" s="15">
        <f>합산자재!I32</f>
        <v>0</v>
      </c>
      <c r="L408" s="36" t="str">
        <f>IF(G408*K408&lt;&gt;0, TRUNC(G408*K408, 1), "")</f>
        <v/>
      </c>
      <c r="M408" s="15">
        <f>합산자재!J32</f>
        <v>0</v>
      </c>
      <c r="N408" s="36" t="str">
        <f>IF(G408*M408&lt;&gt;0, TRUNC(G408*M408, 1), "")</f>
        <v/>
      </c>
      <c r="O408" s="15">
        <f>IF((H408+K408+M408)=0, "", (H408+K408+M408))</f>
        <v>11068</v>
      </c>
      <c r="P408" s="15">
        <f>IF(SUM(I408,L408,N408)&lt;&gt;0,SUM(I408,L408,N408),"")</f>
        <v>11068</v>
      </c>
      <c r="Q408" s="12"/>
    </row>
    <row r="409" spans="1:31" ht="23.25" customHeight="1">
      <c r="A409" s="13" t="s">
        <v>754</v>
      </c>
      <c r="B409" s="13" t="s">
        <v>1133</v>
      </c>
      <c r="C409" s="1" t="s">
        <v>567</v>
      </c>
      <c r="D409" s="12" t="s">
        <v>568</v>
      </c>
      <c r="E409" s="12" t="s">
        <v>569</v>
      </c>
      <c r="F409" s="19" t="s">
        <v>570</v>
      </c>
      <c r="G409" s="15">
        <f>일위노임!G205</f>
        <v>0.23</v>
      </c>
      <c r="H409" s="15">
        <f>합산자재!H165</f>
        <v>0</v>
      </c>
      <c r="I409" s="36" t="str">
        <f>IF(G409*H409&lt;&gt;0, TRUNC(G409*H409, 1), "")</f>
        <v/>
      </c>
      <c r="J409" s="15">
        <v>0.23</v>
      </c>
      <c r="K409" s="15">
        <f>합산자재!I165</f>
        <v>270251</v>
      </c>
      <c r="L409" s="36">
        <f>IF(G409*K409&lt;&gt;0, TRUNC(G409*K409, 1), "")</f>
        <v>62157.7</v>
      </c>
      <c r="M409" s="15">
        <f>합산자재!J165</f>
        <v>0</v>
      </c>
      <c r="N409" s="36" t="str">
        <f>IF(G409*M409&lt;&gt;0, TRUNC(G409*M409, 1), "")</f>
        <v/>
      </c>
      <c r="O409" s="15">
        <f>IF((H409+K409+M409)=0, "", (H409+K409+M409))</f>
        <v>270251</v>
      </c>
      <c r="P409" s="15">
        <f>IF(SUM(I409,L409,N409)&lt;&gt;0,SUM(I409,L409,N409),"")</f>
        <v>62157.7</v>
      </c>
      <c r="Q409" s="12"/>
      <c r="AE409" s="2">
        <f>L409</f>
        <v>62157.7</v>
      </c>
    </row>
    <row r="410" spans="1:31" ht="23.25" customHeight="1">
      <c r="A410" s="13" t="s">
        <v>1334</v>
      </c>
      <c r="B410" s="13" t="s">
        <v>1133</v>
      </c>
      <c r="C410" s="1" t="s">
        <v>1335</v>
      </c>
      <c r="D410" s="12" t="s">
        <v>1336</v>
      </c>
      <c r="E410" s="12" t="s">
        <v>1337</v>
      </c>
      <c r="F410" s="19" t="s">
        <v>529</v>
      </c>
      <c r="G410" s="15">
        <v>1</v>
      </c>
      <c r="H410" s="15">
        <f>IF(TRUNC((AD411+AC411)/$AE$3,1)*$AE$3-AD411 &lt;0, AC411, TRUNC((AD411+AC411)/$AE$3,1)*$AE$3-AD411)</f>
        <v>1864.6999999999971</v>
      </c>
      <c r="I410" s="36">
        <f>H410</f>
        <v>1864.6999999999971</v>
      </c>
      <c r="J410" s="15">
        <v>1</v>
      </c>
      <c r="K410" s="15"/>
      <c r="L410" s="36" t="str">
        <f>IF(G410*K410&lt;&gt;0, TRUNC(G410*K410, 1), "")</f>
        <v/>
      </c>
      <c r="M410" s="15"/>
      <c r="N410" s="36" t="str">
        <f>IF(G410*M410&lt;&gt;0, TRUNC(G410*M410, 1), "")</f>
        <v/>
      </c>
      <c r="O410" s="15">
        <f>IF((H410+K410+M410)=0, "", (H410+K410+M410))</f>
        <v>1864.6999999999971</v>
      </c>
      <c r="P410" s="15">
        <f>IF(SUM(I410,L410,N410)&lt;&gt;0,SUM(I410,L410,N410),"")</f>
        <v>1864.6999999999971</v>
      </c>
      <c r="Q410" s="12"/>
    </row>
    <row r="411" spans="1:31" ht="23.25" customHeight="1">
      <c r="B411" s="13" t="s">
        <v>1330</v>
      </c>
      <c r="D411" s="12" t="s">
        <v>1331</v>
      </c>
      <c r="E411" s="12"/>
      <c r="F411" s="19"/>
      <c r="G411" s="15"/>
      <c r="H411" s="15"/>
      <c r="I411" s="36">
        <f>TRUNC(SUM(I407:I410))</f>
        <v>12932</v>
      </c>
      <c r="J411" s="15"/>
      <c r="K411" s="15"/>
      <c r="L411" s="36">
        <f>TRUNC(SUM(L407:L410))</f>
        <v>62157</v>
      </c>
      <c r="M411" s="15"/>
      <c r="N411" s="36">
        <f>TRUNC(SUM(N407:N410))</f>
        <v>0</v>
      </c>
      <c r="O411" s="15" t="str">
        <f>IF((H411+K411+M411)=0, "", (H411+K411+M411))</f>
        <v/>
      </c>
      <c r="P411" s="15">
        <f>IF(SUM(I411,L411,N411)&lt;&gt;0,SUM(I411,L411,N411),"")</f>
        <v>75089</v>
      </c>
      <c r="Q411" s="12"/>
      <c r="AC411" s="2">
        <f>TRUNC(AE411*옵션!$B$36/100,1)</f>
        <v>1864.7</v>
      </c>
      <c r="AD411" s="2">
        <f>TRUNC(SUM(L407:L409))</f>
        <v>62157</v>
      </c>
      <c r="AE411" s="2">
        <f>TRUNC(SUM(AE407:AE410))</f>
        <v>62157</v>
      </c>
    </row>
    <row r="412" spans="1:31" ht="23.25" customHeight="1">
      <c r="D412" s="12"/>
      <c r="E412" s="12"/>
      <c r="F412" s="19"/>
      <c r="G412" s="15"/>
      <c r="H412" s="15"/>
      <c r="I412" s="36"/>
      <c r="J412" s="15"/>
      <c r="K412" s="15"/>
      <c r="L412" s="36"/>
      <c r="M412" s="15"/>
      <c r="N412" s="36"/>
      <c r="O412" s="15"/>
      <c r="P412" s="15"/>
      <c r="Q412" s="12"/>
    </row>
    <row r="413" spans="1:31" ht="23.25" customHeight="1">
      <c r="A413" s="13" t="s">
        <v>1512</v>
      </c>
      <c r="B413" s="13" t="s">
        <v>1353</v>
      </c>
      <c r="C413" s="1" t="s">
        <v>1513</v>
      </c>
      <c r="D413" s="183" t="s">
        <v>1511</v>
      </c>
      <c r="E413" s="185"/>
      <c r="F413" s="19"/>
      <c r="G413" s="15"/>
      <c r="H413" s="15"/>
      <c r="I413" s="36"/>
      <c r="J413" s="15"/>
      <c r="K413" s="15"/>
      <c r="L413" s="36"/>
      <c r="M413" s="15"/>
      <c r="N413" s="36"/>
      <c r="O413" s="15"/>
      <c r="P413" s="15"/>
      <c r="Q413" s="12"/>
    </row>
    <row r="414" spans="1:31" ht="23.25" customHeight="1">
      <c r="A414" s="13" t="s">
        <v>625</v>
      </c>
      <c r="B414" s="13" t="s">
        <v>1136</v>
      </c>
      <c r="C414" s="1" t="s">
        <v>226</v>
      </c>
      <c r="D414" s="12" t="s">
        <v>209</v>
      </c>
      <c r="E414" s="12" t="s">
        <v>227</v>
      </c>
      <c r="F414" s="19" t="s">
        <v>132</v>
      </c>
      <c r="G414" s="15">
        <v>0.4</v>
      </c>
      <c r="H414" s="15">
        <f>합산자재!H39</f>
        <v>3960</v>
      </c>
      <c r="I414" s="36">
        <f t="shared" ref="I414:I419" si="90">IF(G414*H414&lt;&gt;0, TRUNC(G414*H414, 1), "")</f>
        <v>1584</v>
      </c>
      <c r="J414" s="15">
        <v>0.4</v>
      </c>
      <c r="K414" s="15">
        <f>합산자재!I39</f>
        <v>0</v>
      </c>
      <c r="L414" s="36" t="str">
        <f t="shared" ref="L414:L419" si="91">IF(G414*K414&lt;&gt;0, TRUNC(G414*K414, 1), "")</f>
        <v/>
      </c>
      <c r="M414" s="15">
        <f>합산자재!J39</f>
        <v>0</v>
      </c>
      <c r="N414" s="36" t="str">
        <f t="shared" ref="N414:N419" si="92">IF(G414*M414&lt;&gt;0, TRUNC(G414*M414, 1), "")</f>
        <v/>
      </c>
      <c r="O414" s="15">
        <f t="shared" ref="O414:O420" si="93">IF((H414+K414+M414)=0, "", (H414+K414+M414))</f>
        <v>3960</v>
      </c>
      <c r="P414" s="15">
        <f t="shared" ref="P414:P420" si="94">IF(SUM(I414,L414,N414)&lt;&gt;0,SUM(I414,L414,N414),"")</f>
        <v>1584</v>
      </c>
      <c r="Q414" s="12"/>
    </row>
    <row r="415" spans="1:31" ht="23.25" customHeight="1">
      <c r="A415" s="13" t="s">
        <v>637</v>
      </c>
      <c r="B415" s="13" t="s">
        <v>1136</v>
      </c>
      <c r="C415" s="1" t="s">
        <v>259</v>
      </c>
      <c r="D415" s="12" t="s">
        <v>260</v>
      </c>
      <c r="E415" s="12" t="s">
        <v>261</v>
      </c>
      <c r="F415" s="19" t="s">
        <v>155</v>
      </c>
      <c r="G415" s="15">
        <v>2</v>
      </c>
      <c r="H415" s="15">
        <f>합산자재!H51</f>
        <v>1017</v>
      </c>
      <c r="I415" s="36">
        <f t="shared" si="90"/>
        <v>2034</v>
      </c>
      <c r="J415" s="15">
        <v>2</v>
      </c>
      <c r="K415" s="15">
        <f>합산자재!I51</f>
        <v>0</v>
      </c>
      <c r="L415" s="36" t="str">
        <f t="shared" si="91"/>
        <v/>
      </c>
      <c r="M415" s="15">
        <f>합산자재!J51</f>
        <v>0</v>
      </c>
      <c r="N415" s="36" t="str">
        <f t="shared" si="92"/>
        <v/>
      </c>
      <c r="O415" s="15">
        <f t="shared" si="93"/>
        <v>1017</v>
      </c>
      <c r="P415" s="15">
        <f t="shared" si="94"/>
        <v>2034</v>
      </c>
      <c r="Q415" s="12"/>
    </row>
    <row r="416" spans="1:31" ht="23.25" customHeight="1">
      <c r="A416" s="13" t="s">
        <v>636</v>
      </c>
      <c r="B416" s="13" t="s">
        <v>1136</v>
      </c>
      <c r="C416" s="1" t="s">
        <v>255</v>
      </c>
      <c r="D416" s="12" t="s">
        <v>256</v>
      </c>
      <c r="E416" s="12" t="s">
        <v>257</v>
      </c>
      <c r="F416" s="19" t="s">
        <v>155</v>
      </c>
      <c r="G416" s="15">
        <v>2</v>
      </c>
      <c r="H416" s="15">
        <f>합산자재!H50</f>
        <v>710</v>
      </c>
      <c r="I416" s="36">
        <f t="shared" si="90"/>
        <v>1420</v>
      </c>
      <c r="J416" s="15">
        <v>2</v>
      </c>
      <c r="K416" s="15">
        <f>합산자재!I50</f>
        <v>0</v>
      </c>
      <c r="L416" s="36" t="str">
        <f t="shared" si="91"/>
        <v/>
      </c>
      <c r="M416" s="15">
        <f>합산자재!J50</f>
        <v>0</v>
      </c>
      <c r="N416" s="36" t="str">
        <f t="shared" si="92"/>
        <v/>
      </c>
      <c r="O416" s="15">
        <f t="shared" si="93"/>
        <v>710</v>
      </c>
      <c r="P416" s="15">
        <f t="shared" si="94"/>
        <v>1420</v>
      </c>
      <c r="Q416" s="12"/>
    </row>
    <row r="417" spans="1:31" ht="23.25" customHeight="1">
      <c r="A417" s="13" t="s">
        <v>680</v>
      </c>
      <c r="B417" s="13" t="s">
        <v>1136</v>
      </c>
      <c r="C417" s="1" t="s">
        <v>392</v>
      </c>
      <c r="D417" s="12" t="s">
        <v>388</v>
      </c>
      <c r="E417" s="12" t="s">
        <v>393</v>
      </c>
      <c r="F417" s="19" t="s">
        <v>242</v>
      </c>
      <c r="G417" s="15">
        <v>4</v>
      </c>
      <c r="H417" s="15">
        <f>합산자재!H94</f>
        <v>25</v>
      </c>
      <c r="I417" s="36">
        <f t="shared" si="90"/>
        <v>100</v>
      </c>
      <c r="J417" s="15">
        <v>4</v>
      </c>
      <c r="K417" s="15">
        <f>합산자재!I94</f>
        <v>0</v>
      </c>
      <c r="L417" s="36" t="str">
        <f t="shared" si="91"/>
        <v/>
      </c>
      <c r="M417" s="15">
        <f>합산자재!J94</f>
        <v>0</v>
      </c>
      <c r="N417" s="36" t="str">
        <f t="shared" si="92"/>
        <v/>
      </c>
      <c r="O417" s="15">
        <f t="shared" si="93"/>
        <v>25</v>
      </c>
      <c r="P417" s="15">
        <f t="shared" si="94"/>
        <v>100</v>
      </c>
      <c r="Q417" s="12"/>
    </row>
    <row r="418" spans="1:31" ht="23.25" customHeight="1">
      <c r="A418" s="13" t="s">
        <v>681</v>
      </c>
      <c r="B418" s="13" t="s">
        <v>1136</v>
      </c>
      <c r="C418" s="1" t="s">
        <v>394</v>
      </c>
      <c r="D418" s="12" t="s">
        <v>395</v>
      </c>
      <c r="E418" s="12" t="s">
        <v>396</v>
      </c>
      <c r="F418" s="19" t="s">
        <v>242</v>
      </c>
      <c r="G418" s="15">
        <v>4</v>
      </c>
      <c r="H418" s="15">
        <f>합산자재!H95</f>
        <v>9</v>
      </c>
      <c r="I418" s="36">
        <f t="shared" si="90"/>
        <v>36</v>
      </c>
      <c r="J418" s="15">
        <v>4</v>
      </c>
      <c r="K418" s="15">
        <f>합산자재!I95</f>
        <v>0</v>
      </c>
      <c r="L418" s="36" t="str">
        <f t="shared" si="91"/>
        <v/>
      </c>
      <c r="M418" s="15">
        <f>합산자재!J95</f>
        <v>0</v>
      </c>
      <c r="N418" s="36" t="str">
        <f t="shared" si="92"/>
        <v/>
      </c>
      <c r="O418" s="15">
        <f t="shared" si="93"/>
        <v>9</v>
      </c>
      <c r="P418" s="15">
        <f t="shared" si="94"/>
        <v>36</v>
      </c>
      <c r="Q418" s="12"/>
    </row>
    <row r="419" spans="1:31" ht="23.25" customHeight="1">
      <c r="A419" s="13" t="s">
        <v>622</v>
      </c>
      <c r="B419" s="13" t="s">
        <v>1136</v>
      </c>
      <c r="C419" s="1" t="s">
        <v>220</v>
      </c>
      <c r="D419" s="12" t="s">
        <v>209</v>
      </c>
      <c r="E419" s="12" t="s">
        <v>221</v>
      </c>
      <c r="F419" s="19" t="s">
        <v>155</v>
      </c>
      <c r="G419" s="15">
        <v>2</v>
      </c>
      <c r="H419" s="15">
        <f>합산자재!H36</f>
        <v>547</v>
      </c>
      <c r="I419" s="36">
        <f t="shared" si="90"/>
        <v>1094</v>
      </c>
      <c r="J419" s="15">
        <v>2</v>
      </c>
      <c r="K419" s="15">
        <f>합산자재!I36</f>
        <v>0</v>
      </c>
      <c r="L419" s="36" t="str">
        <f t="shared" si="91"/>
        <v/>
      </c>
      <c r="M419" s="15">
        <f>합산자재!J36</f>
        <v>0</v>
      </c>
      <c r="N419" s="36" t="str">
        <f t="shared" si="92"/>
        <v/>
      </c>
      <c r="O419" s="15">
        <f t="shared" si="93"/>
        <v>547</v>
      </c>
      <c r="P419" s="15">
        <f t="shared" si="94"/>
        <v>1094</v>
      </c>
      <c r="Q419" s="12"/>
    </row>
    <row r="420" spans="1:31" ht="23.25" customHeight="1">
      <c r="B420" s="13" t="s">
        <v>1330</v>
      </c>
      <c r="D420" s="12" t="s">
        <v>1331</v>
      </c>
      <c r="E420" s="12"/>
      <c r="F420" s="19"/>
      <c r="G420" s="15"/>
      <c r="H420" s="15"/>
      <c r="I420" s="36">
        <f>TRUNC(SUM(I413:I419))</f>
        <v>6268</v>
      </c>
      <c r="J420" s="15"/>
      <c r="K420" s="15"/>
      <c r="L420" s="36">
        <f>TRUNC(SUM(L413:L419))</f>
        <v>0</v>
      </c>
      <c r="M420" s="15"/>
      <c r="N420" s="36">
        <f>TRUNC(SUM(N413:N419))</f>
        <v>0</v>
      </c>
      <c r="O420" s="15" t="str">
        <f t="shared" si="93"/>
        <v/>
      </c>
      <c r="P420" s="15">
        <f t="shared" si="94"/>
        <v>6268</v>
      </c>
      <c r="Q420" s="12"/>
      <c r="AE420" s="2">
        <f>TRUNC(SUM(AE413:AE419))</f>
        <v>0</v>
      </c>
    </row>
    <row r="421" spans="1:31" ht="23.25" customHeight="1">
      <c r="D421" s="12"/>
      <c r="E421" s="12"/>
      <c r="F421" s="19"/>
      <c r="G421" s="15"/>
      <c r="H421" s="15"/>
      <c r="I421" s="36"/>
      <c r="J421" s="15"/>
      <c r="K421" s="15"/>
      <c r="L421" s="36"/>
      <c r="M421" s="15"/>
      <c r="N421" s="36"/>
      <c r="O421" s="15"/>
      <c r="P421" s="15"/>
      <c r="Q421" s="12"/>
    </row>
    <row r="422" spans="1:31" ht="23.25" customHeight="1">
      <c r="A422" s="13" t="s">
        <v>1515</v>
      </c>
      <c r="B422" s="13" t="s">
        <v>1353</v>
      </c>
      <c r="C422" s="1" t="s">
        <v>1516</v>
      </c>
      <c r="D422" s="183" t="s">
        <v>1514</v>
      </c>
      <c r="E422" s="185"/>
      <c r="F422" s="19"/>
      <c r="G422" s="15"/>
      <c r="H422" s="15"/>
      <c r="I422" s="36"/>
      <c r="J422" s="15"/>
      <c r="K422" s="15"/>
      <c r="L422" s="36"/>
      <c r="M422" s="15"/>
      <c r="N422" s="36"/>
      <c r="O422" s="15"/>
      <c r="P422" s="15"/>
      <c r="Q422" s="12"/>
    </row>
    <row r="423" spans="1:31" ht="23.25" customHeight="1">
      <c r="A423" s="13" t="s">
        <v>625</v>
      </c>
      <c r="B423" s="13" t="s">
        <v>1141</v>
      </c>
      <c r="C423" s="1" t="s">
        <v>226</v>
      </c>
      <c r="D423" s="12" t="s">
        <v>209</v>
      </c>
      <c r="E423" s="12" t="s">
        <v>227</v>
      </c>
      <c r="F423" s="19" t="s">
        <v>132</v>
      </c>
      <c r="G423" s="15">
        <v>0.4</v>
      </c>
      <c r="H423" s="15">
        <f>합산자재!H39</f>
        <v>3960</v>
      </c>
      <c r="I423" s="36">
        <f t="shared" ref="I423:I428" si="95">IF(G423*H423&lt;&gt;0, TRUNC(G423*H423, 1), "")</f>
        <v>1584</v>
      </c>
      <c r="J423" s="15">
        <v>0.4</v>
      </c>
      <c r="K423" s="15">
        <f>합산자재!I39</f>
        <v>0</v>
      </c>
      <c r="L423" s="36" t="str">
        <f t="shared" ref="L423:L428" si="96">IF(G423*K423&lt;&gt;0, TRUNC(G423*K423, 1), "")</f>
        <v/>
      </c>
      <c r="M423" s="15">
        <f>합산자재!J39</f>
        <v>0</v>
      </c>
      <c r="N423" s="36" t="str">
        <f t="shared" ref="N423:N428" si="97">IF(G423*M423&lt;&gt;0, TRUNC(G423*M423, 1), "")</f>
        <v/>
      </c>
      <c r="O423" s="15">
        <f t="shared" ref="O423:O429" si="98">IF((H423+K423+M423)=0, "", (H423+K423+M423))</f>
        <v>3960</v>
      </c>
      <c r="P423" s="15">
        <f t="shared" ref="P423:P429" si="99">IF(SUM(I423,L423,N423)&lt;&gt;0,SUM(I423,L423,N423),"")</f>
        <v>1584</v>
      </c>
      <c r="Q423" s="12"/>
    </row>
    <row r="424" spans="1:31" ht="23.25" customHeight="1">
      <c r="A424" s="13" t="s">
        <v>636</v>
      </c>
      <c r="B424" s="13" t="s">
        <v>1141</v>
      </c>
      <c r="C424" s="1" t="s">
        <v>255</v>
      </c>
      <c r="D424" s="12" t="s">
        <v>256</v>
      </c>
      <c r="E424" s="12" t="s">
        <v>257</v>
      </c>
      <c r="F424" s="19" t="s">
        <v>155</v>
      </c>
      <c r="G424" s="15">
        <v>2</v>
      </c>
      <c r="H424" s="15">
        <f>합산자재!H50</f>
        <v>710</v>
      </c>
      <c r="I424" s="36">
        <f t="shared" si="95"/>
        <v>1420</v>
      </c>
      <c r="J424" s="15">
        <v>2</v>
      </c>
      <c r="K424" s="15">
        <f>합산자재!I50</f>
        <v>0</v>
      </c>
      <c r="L424" s="36" t="str">
        <f t="shared" si="96"/>
        <v/>
      </c>
      <c r="M424" s="15">
        <f>합산자재!J50</f>
        <v>0</v>
      </c>
      <c r="N424" s="36" t="str">
        <f t="shared" si="97"/>
        <v/>
      </c>
      <c r="O424" s="15">
        <f t="shared" si="98"/>
        <v>710</v>
      </c>
      <c r="P424" s="15">
        <f t="shared" si="99"/>
        <v>1420</v>
      </c>
      <c r="Q424" s="12"/>
    </row>
    <row r="425" spans="1:31" ht="23.25" customHeight="1">
      <c r="A425" s="13" t="s">
        <v>679</v>
      </c>
      <c r="B425" s="13" t="s">
        <v>1141</v>
      </c>
      <c r="C425" s="1" t="s">
        <v>387</v>
      </c>
      <c r="D425" s="12" t="s">
        <v>388</v>
      </c>
      <c r="E425" s="12" t="s">
        <v>389</v>
      </c>
      <c r="F425" s="19" t="s">
        <v>155</v>
      </c>
      <c r="G425" s="15">
        <v>4</v>
      </c>
      <c r="H425" s="15">
        <f>합산자재!H93</f>
        <v>25</v>
      </c>
      <c r="I425" s="36">
        <f t="shared" si="95"/>
        <v>100</v>
      </c>
      <c r="J425" s="15">
        <v>4</v>
      </c>
      <c r="K425" s="15">
        <f>합산자재!I93</f>
        <v>0</v>
      </c>
      <c r="L425" s="36" t="str">
        <f t="shared" si="96"/>
        <v/>
      </c>
      <c r="M425" s="15">
        <f>합산자재!J93</f>
        <v>0</v>
      </c>
      <c r="N425" s="36" t="str">
        <f t="shared" si="97"/>
        <v/>
      </c>
      <c r="O425" s="15">
        <f t="shared" si="98"/>
        <v>25</v>
      </c>
      <c r="P425" s="15">
        <f t="shared" si="99"/>
        <v>100</v>
      </c>
      <c r="Q425" s="12"/>
    </row>
    <row r="426" spans="1:31" ht="23.25" customHeight="1">
      <c r="A426" s="13" t="s">
        <v>681</v>
      </c>
      <c r="B426" s="13" t="s">
        <v>1141</v>
      </c>
      <c r="C426" s="1" t="s">
        <v>394</v>
      </c>
      <c r="D426" s="12" t="s">
        <v>395</v>
      </c>
      <c r="E426" s="12" t="s">
        <v>396</v>
      </c>
      <c r="F426" s="19" t="s">
        <v>242</v>
      </c>
      <c r="G426" s="15">
        <v>4</v>
      </c>
      <c r="H426" s="15">
        <f>합산자재!H95</f>
        <v>9</v>
      </c>
      <c r="I426" s="36">
        <f t="shared" si="95"/>
        <v>36</v>
      </c>
      <c r="J426" s="15">
        <v>4</v>
      </c>
      <c r="K426" s="15">
        <f>합산자재!I95</f>
        <v>0</v>
      </c>
      <c r="L426" s="36" t="str">
        <f t="shared" si="96"/>
        <v/>
      </c>
      <c r="M426" s="15">
        <f>합산자재!J95</f>
        <v>0</v>
      </c>
      <c r="N426" s="36" t="str">
        <f t="shared" si="97"/>
        <v/>
      </c>
      <c r="O426" s="15">
        <f t="shared" si="98"/>
        <v>9</v>
      </c>
      <c r="P426" s="15">
        <f t="shared" si="99"/>
        <v>36</v>
      </c>
      <c r="Q426" s="12"/>
    </row>
    <row r="427" spans="1:31" ht="23.25" customHeight="1">
      <c r="A427" s="13" t="s">
        <v>623</v>
      </c>
      <c r="B427" s="13" t="s">
        <v>1141</v>
      </c>
      <c r="C427" s="1" t="s">
        <v>222</v>
      </c>
      <c r="D427" s="12" t="s">
        <v>209</v>
      </c>
      <c r="E427" s="12" t="s">
        <v>223</v>
      </c>
      <c r="F427" s="19" t="s">
        <v>155</v>
      </c>
      <c r="G427" s="15">
        <v>2</v>
      </c>
      <c r="H427" s="15">
        <f>합산자재!H37</f>
        <v>268</v>
      </c>
      <c r="I427" s="36">
        <f t="shared" si="95"/>
        <v>536</v>
      </c>
      <c r="J427" s="15">
        <v>2</v>
      </c>
      <c r="K427" s="15">
        <f>합산자재!I37</f>
        <v>0</v>
      </c>
      <c r="L427" s="36" t="str">
        <f t="shared" si="96"/>
        <v/>
      </c>
      <c r="M427" s="15">
        <f>합산자재!J37</f>
        <v>0</v>
      </c>
      <c r="N427" s="36" t="str">
        <f t="shared" si="97"/>
        <v/>
      </c>
      <c r="O427" s="15">
        <f t="shared" si="98"/>
        <v>268</v>
      </c>
      <c r="P427" s="15">
        <f t="shared" si="99"/>
        <v>536</v>
      </c>
      <c r="Q427" s="12"/>
    </row>
    <row r="428" spans="1:31" ht="23.25" customHeight="1">
      <c r="A428" s="13" t="s">
        <v>624</v>
      </c>
      <c r="B428" s="13" t="s">
        <v>1141</v>
      </c>
      <c r="C428" s="1" t="s">
        <v>224</v>
      </c>
      <c r="D428" s="12" t="s">
        <v>209</v>
      </c>
      <c r="E428" s="12" t="s">
        <v>225</v>
      </c>
      <c r="F428" s="19" t="s">
        <v>155</v>
      </c>
      <c r="G428" s="15">
        <v>2</v>
      </c>
      <c r="H428" s="15">
        <f>합산자재!H38</f>
        <v>406</v>
      </c>
      <c r="I428" s="36">
        <f t="shared" si="95"/>
        <v>812</v>
      </c>
      <c r="J428" s="15">
        <v>2</v>
      </c>
      <c r="K428" s="15">
        <f>합산자재!I38</f>
        <v>0</v>
      </c>
      <c r="L428" s="36" t="str">
        <f t="shared" si="96"/>
        <v/>
      </c>
      <c r="M428" s="15">
        <f>합산자재!J38</f>
        <v>0</v>
      </c>
      <c r="N428" s="36" t="str">
        <f t="shared" si="97"/>
        <v/>
      </c>
      <c r="O428" s="15">
        <f t="shared" si="98"/>
        <v>406</v>
      </c>
      <c r="P428" s="15">
        <f t="shared" si="99"/>
        <v>812</v>
      </c>
      <c r="Q428" s="12"/>
    </row>
    <row r="429" spans="1:31" ht="23.25" customHeight="1">
      <c r="B429" s="13" t="s">
        <v>1330</v>
      </c>
      <c r="D429" s="12" t="s">
        <v>1331</v>
      </c>
      <c r="E429" s="12"/>
      <c r="F429" s="19"/>
      <c r="G429" s="15"/>
      <c r="H429" s="15"/>
      <c r="I429" s="36">
        <f>TRUNC(SUM(I422:I428))</f>
        <v>4488</v>
      </c>
      <c r="J429" s="15"/>
      <c r="K429" s="15"/>
      <c r="L429" s="36">
        <f>TRUNC(SUM(L422:L428))</f>
        <v>0</v>
      </c>
      <c r="M429" s="15"/>
      <c r="N429" s="36">
        <f>TRUNC(SUM(N422:N428))</f>
        <v>0</v>
      </c>
      <c r="O429" s="15" t="str">
        <f t="shared" si="98"/>
        <v/>
      </c>
      <c r="P429" s="15">
        <f t="shared" si="99"/>
        <v>4488</v>
      </c>
      <c r="Q429" s="12"/>
      <c r="AE429" s="2">
        <f>TRUNC(SUM(AE422:AE428))</f>
        <v>0</v>
      </c>
    </row>
    <row r="430" spans="1:31" ht="23.25" customHeight="1">
      <c r="D430" s="12"/>
      <c r="E430" s="12"/>
      <c r="F430" s="19"/>
      <c r="G430" s="15"/>
      <c r="H430" s="15"/>
      <c r="I430" s="36"/>
      <c r="J430" s="15"/>
      <c r="K430" s="15"/>
      <c r="L430" s="36"/>
      <c r="M430" s="15"/>
      <c r="N430" s="36"/>
      <c r="O430" s="15"/>
      <c r="P430" s="15"/>
      <c r="Q430" s="12"/>
    </row>
    <row r="431" spans="1:31" ht="23.25" customHeight="1">
      <c r="A431" s="13" t="s">
        <v>1518</v>
      </c>
      <c r="B431" s="13" t="s">
        <v>1353</v>
      </c>
      <c r="C431" s="1" t="s">
        <v>1519</v>
      </c>
      <c r="D431" s="183" t="s">
        <v>1517</v>
      </c>
      <c r="E431" s="185"/>
      <c r="F431" s="19"/>
      <c r="G431" s="15"/>
      <c r="H431" s="15"/>
      <c r="I431" s="36"/>
      <c r="J431" s="15"/>
      <c r="K431" s="15"/>
      <c r="L431" s="36"/>
      <c r="M431" s="15"/>
      <c r="N431" s="36"/>
      <c r="O431" s="15"/>
      <c r="P431" s="15"/>
      <c r="Q431" s="12"/>
    </row>
    <row r="432" spans="1:31" ht="23.25" customHeight="1">
      <c r="A432" s="13" t="s">
        <v>665</v>
      </c>
      <c r="B432" s="13" t="s">
        <v>1145</v>
      </c>
      <c r="C432" s="1" t="s">
        <v>338</v>
      </c>
      <c r="D432" s="12" t="s">
        <v>339</v>
      </c>
      <c r="E432" s="12" t="s">
        <v>340</v>
      </c>
      <c r="F432" s="19" t="s">
        <v>341</v>
      </c>
      <c r="G432" s="15">
        <v>1.1499999999999999</v>
      </c>
      <c r="H432" s="15">
        <f>합산자재!H79</f>
        <v>45230</v>
      </c>
      <c r="I432" s="36">
        <f>IF(G432*H432&lt;&gt;0, TRUNC(G432*H432, 1), "")</f>
        <v>52014.5</v>
      </c>
      <c r="J432" s="15">
        <v>1.1499999999999999</v>
      </c>
      <c r="K432" s="15">
        <f>합산자재!I79</f>
        <v>0</v>
      </c>
      <c r="L432" s="36" t="str">
        <f>IF(G432*K432&lt;&gt;0, TRUNC(G432*K432, 1), "")</f>
        <v/>
      </c>
      <c r="M432" s="15">
        <f>합산자재!J79</f>
        <v>0</v>
      </c>
      <c r="N432" s="36" t="str">
        <f>IF(G432*M432&lt;&gt;0, TRUNC(G432*M432, 1), "")</f>
        <v/>
      </c>
      <c r="O432" s="15">
        <f>IF((H432+K432+M432)=0, "", (H432+K432+M432))</f>
        <v>45230</v>
      </c>
      <c r="P432" s="15">
        <f>IF(SUM(I432,L432,N432)&lt;&gt;0,SUM(I432,L432,N432),"")</f>
        <v>52014.5</v>
      </c>
      <c r="Q432" s="12"/>
    </row>
    <row r="433" spans="1:31" ht="23.25" customHeight="1">
      <c r="A433" s="13" t="s">
        <v>760</v>
      </c>
      <c r="B433" s="13" t="s">
        <v>1145</v>
      </c>
      <c r="C433" s="1" t="s">
        <v>581</v>
      </c>
      <c r="D433" s="12" t="s">
        <v>568</v>
      </c>
      <c r="E433" s="12" t="s">
        <v>582</v>
      </c>
      <c r="F433" s="19" t="s">
        <v>570</v>
      </c>
      <c r="G433" s="15">
        <f>일위노임!G208</f>
        <v>0.27600000000000002</v>
      </c>
      <c r="H433" s="15">
        <f>합산자재!H171</f>
        <v>0</v>
      </c>
      <c r="I433" s="36" t="str">
        <f>IF(G433*H433&lt;&gt;0, TRUNC(G433*H433, 1), "")</f>
        <v/>
      </c>
      <c r="J433" s="15">
        <v>0.27600000000000002</v>
      </c>
      <c r="K433" s="15">
        <f>합산자재!I171</f>
        <v>212562</v>
      </c>
      <c r="L433" s="36">
        <f>IF(G433*K433&lt;&gt;0, TRUNC(G433*K433, 1), "")</f>
        <v>58667.1</v>
      </c>
      <c r="M433" s="15">
        <f>합산자재!J171</f>
        <v>0</v>
      </c>
      <c r="N433" s="36" t="str">
        <f>IF(G433*M433&lt;&gt;0, TRUNC(G433*M433, 1), "")</f>
        <v/>
      </c>
      <c r="O433" s="15">
        <f>IF((H433+K433+M433)=0, "", (H433+K433+M433))</f>
        <v>212562</v>
      </c>
      <c r="P433" s="15">
        <f>IF(SUM(I433,L433,N433)&lt;&gt;0,SUM(I433,L433,N433),"")</f>
        <v>58667.1</v>
      </c>
      <c r="Q433" s="12"/>
      <c r="AE433" s="2">
        <f>L433</f>
        <v>58667.1</v>
      </c>
    </row>
    <row r="434" spans="1:31" ht="23.25" customHeight="1">
      <c r="A434" s="13" t="s">
        <v>1334</v>
      </c>
      <c r="B434" s="13" t="s">
        <v>1145</v>
      </c>
      <c r="C434" s="1" t="s">
        <v>1335</v>
      </c>
      <c r="D434" s="12" t="s">
        <v>1336</v>
      </c>
      <c r="E434" s="12" t="s">
        <v>1337</v>
      </c>
      <c r="F434" s="19" t="s">
        <v>529</v>
      </c>
      <c r="G434" s="15">
        <v>1</v>
      </c>
      <c r="H434" s="15">
        <f>IF(TRUNC((AD435+AC435)/$AE$3,1)*$AE$3-AD435 &lt;0, AC435, TRUNC((AD435+AC435)/$AE$3,1)*$AE$3-AD435)</f>
        <v>1760</v>
      </c>
      <c r="I434" s="36">
        <f>H434</f>
        <v>1760</v>
      </c>
      <c r="J434" s="15">
        <v>1</v>
      </c>
      <c r="K434" s="15"/>
      <c r="L434" s="36" t="str">
        <f>IF(G434*K434&lt;&gt;0, TRUNC(G434*K434, 1), "")</f>
        <v/>
      </c>
      <c r="M434" s="15"/>
      <c r="N434" s="36" t="str">
        <f>IF(G434*M434&lt;&gt;0, TRUNC(G434*M434, 1), "")</f>
        <v/>
      </c>
      <c r="O434" s="15">
        <f>IF((H434+K434+M434)=0, "", (H434+K434+M434))</f>
        <v>1760</v>
      </c>
      <c r="P434" s="15">
        <f>IF(SUM(I434,L434,N434)&lt;&gt;0,SUM(I434,L434,N434),"")</f>
        <v>1760</v>
      </c>
      <c r="Q434" s="12"/>
    </row>
    <row r="435" spans="1:31" ht="23.25" customHeight="1">
      <c r="B435" s="13" t="s">
        <v>1330</v>
      </c>
      <c r="D435" s="12" t="s">
        <v>1331</v>
      </c>
      <c r="E435" s="12"/>
      <c r="F435" s="19"/>
      <c r="G435" s="15"/>
      <c r="H435" s="15"/>
      <c r="I435" s="36">
        <f>TRUNC(SUM(I431:I434))</f>
        <v>53774</v>
      </c>
      <c r="J435" s="15"/>
      <c r="K435" s="15"/>
      <c r="L435" s="36">
        <f>TRUNC(SUM(L431:L434))</f>
        <v>58667</v>
      </c>
      <c r="M435" s="15"/>
      <c r="N435" s="36">
        <f>TRUNC(SUM(N431:N434))</f>
        <v>0</v>
      </c>
      <c r="O435" s="15" t="str">
        <f>IF((H435+K435+M435)=0, "", (H435+K435+M435))</f>
        <v/>
      </c>
      <c r="P435" s="15">
        <f>IF(SUM(I435,L435,N435)&lt;&gt;0,SUM(I435,L435,N435),"")</f>
        <v>112441</v>
      </c>
      <c r="Q435" s="12"/>
      <c r="AC435" s="2">
        <f>TRUNC(AE435*옵션!$B$36/100,1)</f>
        <v>1760</v>
      </c>
      <c r="AD435" s="2">
        <f>TRUNC(SUM(L431:L433))</f>
        <v>58667</v>
      </c>
      <c r="AE435" s="2">
        <f>TRUNC(SUM(AE431:AE434))</f>
        <v>58667</v>
      </c>
    </row>
    <row r="436" spans="1:31" ht="23.25" customHeight="1">
      <c r="D436" s="12"/>
      <c r="E436" s="12"/>
      <c r="F436" s="19"/>
      <c r="G436" s="15"/>
      <c r="H436" s="15"/>
      <c r="I436" s="36"/>
      <c r="J436" s="15"/>
      <c r="K436" s="15"/>
      <c r="L436" s="36"/>
      <c r="M436" s="15"/>
      <c r="N436" s="36"/>
      <c r="O436" s="15"/>
      <c r="P436" s="15"/>
      <c r="Q436" s="12"/>
    </row>
    <row r="437" spans="1:31" ht="23.25" customHeight="1">
      <c r="A437" s="13" t="s">
        <v>1521</v>
      </c>
      <c r="B437" s="13" t="s">
        <v>1353</v>
      </c>
      <c r="C437" s="1" t="s">
        <v>1522</v>
      </c>
      <c r="D437" s="183" t="s">
        <v>1520</v>
      </c>
      <c r="E437" s="185"/>
      <c r="F437" s="19"/>
      <c r="G437" s="15"/>
      <c r="H437" s="15"/>
      <c r="I437" s="36"/>
      <c r="J437" s="15"/>
      <c r="K437" s="15"/>
      <c r="L437" s="36"/>
      <c r="M437" s="15"/>
      <c r="N437" s="36"/>
      <c r="O437" s="15"/>
      <c r="P437" s="15"/>
      <c r="Q437" s="12"/>
    </row>
    <row r="438" spans="1:31" ht="23.25" customHeight="1">
      <c r="A438" s="13" t="s">
        <v>638</v>
      </c>
      <c r="B438" s="13" t="s">
        <v>1150</v>
      </c>
      <c r="C438" s="1" t="s">
        <v>264</v>
      </c>
      <c r="D438" s="12" t="s">
        <v>265</v>
      </c>
      <c r="E438" s="12" t="s">
        <v>266</v>
      </c>
      <c r="F438" s="19" t="s">
        <v>132</v>
      </c>
      <c r="G438" s="15">
        <v>1</v>
      </c>
      <c r="H438" s="15">
        <f>합산자재!H52</f>
        <v>402</v>
      </c>
      <c r="I438" s="36">
        <f>IF(G438*H438&lt;&gt;0, TRUNC(G438*H438, 1), "")</f>
        <v>402</v>
      </c>
      <c r="J438" s="15">
        <v>1</v>
      </c>
      <c r="K438" s="15">
        <f>합산자재!I52</f>
        <v>0</v>
      </c>
      <c r="L438" s="36" t="str">
        <f>IF(G438*K438&lt;&gt;0, TRUNC(G438*K438, 1), "")</f>
        <v/>
      </c>
      <c r="M438" s="15">
        <f>합산자재!J52</f>
        <v>0</v>
      </c>
      <c r="N438" s="36" t="str">
        <f>IF(G438*M438&lt;&gt;0, TRUNC(G438*M438, 1), "")</f>
        <v/>
      </c>
      <c r="O438" s="15">
        <f t="shared" ref="O438:O443" si="100">IF((H438+K438+M438)=0, "", (H438+K438+M438))</f>
        <v>402</v>
      </c>
      <c r="P438" s="15">
        <f t="shared" ref="P438:P443" si="101">IF(SUM(I438,L438,N438)&lt;&gt;0,SUM(I438,L438,N438),"")</f>
        <v>402</v>
      </c>
      <c r="Q438" s="12"/>
      <c r="AC438" s="2">
        <f>G438*H438</f>
        <v>402</v>
      </c>
    </row>
    <row r="439" spans="1:31" ht="23.25" customHeight="1">
      <c r="A439" s="13" t="s">
        <v>638</v>
      </c>
      <c r="B439" s="13" t="s">
        <v>1150</v>
      </c>
      <c r="C439" s="1" t="s">
        <v>264</v>
      </c>
      <c r="D439" s="12" t="s">
        <v>265</v>
      </c>
      <c r="E439" s="12" t="s">
        <v>266</v>
      </c>
      <c r="F439" s="19" t="s">
        <v>132</v>
      </c>
      <c r="G439" s="15">
        <v>0.1</v>
      </c>
      <c r="H439" s="15">
        <f>합산자재!H52</f>
        <v>402</v>
      </c>
      <c r="I439" s="36">
        <f>IF(G439*H439&lt;&gt;0, TRUNC(G439*H439, 1), "")</f>
        <v>40.200000000000003</v>
      </c>
      <c r="J439" s="15">
        <v>0.1</v>
      </c>
      <c r="K439" s="15">
        <f>합산자재!I52</f>
        <v>0</v>
      </c>
      <c r="L439" s="36" t="str">
        <f>IF(G439*K439&lt;&gt;0, TRUNC(G439*K439, 1), "")</f>
        <v/>
      </c>
      <c r="M439" s="15">
        <f>합산자재!J52</f>
        <v>0</v>
      </c>
      <c r="N439" s="36" t="str">
        <f>IF(G439*M439&lt;&gt;0, TRUNC(G439*M439, 1), "")</f>
        <v/>
      </c>
      <c r="O439" s="15">
        <f t="shared" si="100"/>
        <v>402</v>
      </c>
      <c r="P439" s="15">
        <f t="shared" si="101"/>
        <v>40.200000000000003</v>
      </c>
      <c r="Q439" s="12"/>
    </row>
    <row r="440" spans="1:31" ht="23.25" customHeight="1">
      <c r="A440" s="13" t="s">
        <v>1338</v>
      </c>
      <c r="B440" s="13" t="s">
        <v>1150</v>
      </c>
      <c r="C440" s="1" t="s">
        <v>1339</v>
      </c>
      <c r="D440" s="12" t="s">
        <v>1340</v>
      </c>
      <c r="E440" s="12" t="s">
        <v>1341</v>
      </c>
      <c r="F440" s="19" t="s">
        <v>529</v>
      </c>
      <c r="G440" s="15">
        <v>1</v>
      </c>
      <c r="H440" s="15">
        <f>IF(TRUNC((AD440+AC440)/$AD$3,1)*$AD$3-AD440 &lt;0, AC440, TRUNC((AD440+AC440)/$AD$3,1)*$AD$3-AD440)</f>
        <v>8</v>
      </c>
      <c r="I440" s="36">
        <f>H440</f>
        <v>8</v>
      </c>
      <c r="J440" s="15">
        <v>1</v>
      </c>
      <c r="K440" s="15"/>
      <c r="L440" s="36" t="str">
        <f>IF(G440*K440&lt;&gt;0, TRUNC(G440*K440, 1), "")</f>
        <v/>
      </c>
      <c r="M440" s="15"/>
      <c r="N440" s="36" t="str">
        <f>IF(G440*M440&lt;&gt;0, TRUNC(G440*M440, 1), "")</f>
        <v/>
      </c>
      <c r="O440" s="15">
        <f t="shared" si="100"/>
        <v>8</v>
      </c>
      <c r="P440" s="15">
        <f t="shared" si="101"/>
        <v>8</v>
      </c>
      <c r="Q440" s="12"/>
      <c r="AC440" s="2">
        <f>TRUNC(TRUNC(SUM(AC437:AC439))*옵션!$B$33/100,1)</f>
        <v>8</v>
      </c>
      <c r="AD440" s="2">
        <f>TRUNC(SUM(I437:I439))+TRUNC(SUM(N437:N439))</f>
        <v>442</v>
      </c>
    </row>
    <row r="441" spans="1:31" ht="23.25" customHeight="1">
      <c r="A441" s="13" t="s">
        <v>754</v>
      </c>
      <c r="B441" s="13" t="s">
        <v>1150</v>
      </c>
      <c r="C441" s="1" t="s">
        <v>567</v>
      </c>
      <c r="D441" s="12" t="s">
        <v>568</v>
      </c>
      <c r="E441" s="12" t="s">
        <v>569</v>
      </c>
      <c r="F441" s="19" t="s">
        <v>570</v>
      </c>
      <c r="G441" s="15">
        <f>일위노임!G211</f>
        <v>0.01</v>
      </c>
      <c r="H441" s="15">
        <f>합산자재!H165</f>
        <v>0</v>
      </c>
      <c r="I441" s="36" t="str">
        <f>IF(G441*H441&lt;&gt;0, TRUNC(G441*H441, 1), "")</f>
        <v/>
      </c>
      <c r="J441" s="15">
        <v>0.01</v>
      </c>
      <c r="K441" s="15">
        <f>합산자재!I165</f>
        <v>270251</v>
      </c>
      <c r="L441" s="36">
        <f>IF(G441*K441&lt;&gt;0, TRUNC(G441*K441, 1), "")</f>
        <v>2702.5</v>
      </c>
      <c r="M441" s="15">
        <f>합산자재!J165</f>
        <v>0</v>
      </c>
      <c r="N441" s="36" t="str">
        <f>IF(G441*M441&lt;&gt;0, TRUNC(G441*M441, 1), "")</f>
        <v/>
      </c>
      <c r="O441" s="15">
        <f t="shared" si="100"/>
        <v>270251</v>
      </c>
      <c r="P441" s="15">
        <f t="shared" si="101"/>
        <v>2702.5</v>
      </c>
      <c r="Q441" s="12"/>
      <c r="AE441" s="2">
        <f>L441</f>
        <v>2702.5</v>
      </c>
    </row>
    <row r="442" spans="1:31" ht="23.25" customHeight="1">
      <c r="A442" s="13" t="s">
        <v>1334</v>
      </c>
      <c r="B442" s="13" t="s">
        <v>1150</v>
      </c>
      <c r="C442" s="1" t="s">
        <v>1335</v>
      </c>
      <c r="D442" s="12" t="s">
        <v>1336</v>
      </c>
      <c r="E442" s="12" t="s">
        <v>1337</v>
      </c>
      <c r="F442" s="19" t="s">
        <v>529</v>
      </c>
      <c r="G442" s="15">
        <v>1</v>
      </c>
      <c r="H442" s="15">
        <f>IF(TRUNC((AD443+AC443)/$AE$3,1)*$AE$3-AD443 &lt;0, AC443, TRUNC((AD443+AC443)/$AE$3,1)*$AE$3-AD443)</f>
        <v>81</v>
      </c>
      <c r="I442" s="36">
        <f>H442</f>
        <v>81</v>
      </c>
      <c r="J442" s="15">
        <v>1</v>
      </c>
      <c r="K442" s="15"/>
      <c r="L442" s="36" t="str">
        <f>IF(G442*K442&lt;&gt;0, TRUNC(G442*K442, 1), "")</f>
        <v/>
      </c>
      <c r="M442" s="15"/>
      <c r="N442" s="36" t="str">
        <f>IF(G442*M442&lt;&gt;0, TRUNC(G442*M442, 1), "")</f>
        <v/>
      </c>
      <c r="O442" s="15">
        <f t="shared" si="100"/>
        <v>81</v>
      </c>
      <c r="P442" s="15">
        <f t="shared" si="101"/>
        <v>81</v>
      </c>
      <c r="Q442" s="12"/>
    </row>
    <row r="443" spans="1:31" ht="23.25" customHeight="1">
      <c r="B443" s="13" t="s">
        <v>1330</v>
      </c>
      <c r="D443" s="12" t="s">
        <v>1331</v>
      </c>
      <c r="E443" s="12"/>
      <c r="F443" s="19"/>
      <c r="G443" s="15"/>
      <c r="H443" s="15"/>
      <c r="I443" s="36">
        <f>TRUNC(SUM(I437:I442))</f>
        <v>531</v>
      </c>
      <c r="J443" s="15"/>
      <c r="K443" s="15"/>
      <c r="L443" s="36">
        <f>TRUNC(SUM(L437:L442))</f>
        <v>2702</v>
      </c>
      <c r="M443" s="15"/>
      <c r="N443" s="36">
        <f>TRUNC(SUM(N437:N442))</f>
        <v>0</v>
      </c>
      <c r="O443" s="15" t="str">
        <f t="shared" si="100"/>
        <v/>
      </c>
      <c r="P443" s="15">
        <f t="shared" si="101"/>
        <v>3233</v>
      </c>
      <c r="Q443" s="12"/>
      <c r="AC443" s="2">
        <f>TRUNC(AE443*옵션!$B$36/100,1)</f>
        <v>81</v>
      </c>
      <c r="AD443" s="2">
        <f>TRUNC(SUM(L437:L441))</f>
        <v>2702</v>
      </c>
      <c r="AE443" s="2">
        <f>TRUNC(SUM(AE437:AE442))</f>
        <v>2702</v>
      </c>
    </row>
    <row r="444" spans="1:31" ht="23.25" customHeight="1">
      <c r="D444" s="12"/>
      <c r="E444" s="12"/>
      <c r="F444" s="19"/>
      <c r="G444" s="15"/>
      <c r="H444" s="15"/>
      <c r="I444" s="36"/>
      <c r="J444" s="15"/>
      <c r="K444" s="15"/>
      <c r="L444" s="36"/>
      <c r="M444" s="15"/>
      <c r="N444" s="36"/>
      <c r="O444" s="15"/>
      <c r="P444" s="15"/>
      <c r="Q444" s="12"/>
    </row>
    <row r="445" spans="1:31" ht="23.25" customHeight="1">
      <c r="A445" s="13" t="s">
        <v>1524</v>
      </c>
      <c r="B445" s="13" t="s">
        <v>1353</v>
      </c>
      <c r="C445" s="1" t="s">
        <v>1525</v>
      </c>
      <c r="D445" s="183" t="s">
        <v>1523</v>
      </c>
      <c r="E445" s="185"/>
      <c r="F445" s="19"/>
      <c r="G445" s="15"/>
      <c r="H445" s="15"/>
      <c r="I445" s="36"/>
      <c r="J445" s="15"/>
      <c r="K445" s="15"/>
      <c r="L445" s="36"/>
      <c r="M445" s="15"/>
      <c r="N445" s="36"/>
      <c r="O445" s="15"/>
      <c r="P445" s="15"/>
      <c r="Q445" s="12"/>
    </row>
    <row r="446" spans="1:31" ht="23.25" customHeight="1">
      <c r="A446" s="13" t="s">
        <v>639</v>
      </c>
      <c r="B446" s="13" t="s">
        <v>1153</v>
      </c>
      <c r="C446" s="1" t="s">
        <v>270</v>
      </c>
      <c r="D446" s="12" t="s">
        <v>265</v>
      </c>
      <c r="E446" s="12" t="s">
        <v>271</v>
      </c>
      <c r="F446" s="19" t="s">
        <v>132</v>
      </c>
      <c r="G446" s="15">
        <v>1</v>
      </c>
      <c r="H446" s="15">
        <f>합산자재!H53</f>
        <v>616</v>
      </c>
      <c r="I446" s="36">
        <f>IF(G446*H446&lt;&gt;0, TRUNC(G446*H446, 1), "")</f>
        <v>616</v>
      </c>
      <c r="J446" s="15">
        <v>1</v>
      </c>
      <c r="K446" s="15">
        <f>합산자재!I53</f>
        <v>0</v>
      </c>
      <c r="L446" s="36" t="str">
        <f>IF(G446*K446&lt;&gt;0, TRUNC(G446*K446, 1), "")</f>
        <v/>
      </c>
      <c r="M446" s="15">
        <f>합산자재!J53</f>
        <v>0</v>
      </c>
      <c r="N446" s="36" t="str">
        <f>IF(G446*M446&lt;&gt;0, TRUNC(G446*M446, 1), "")</f>
        <v/>
      </c>
      <c r="O446" s="15">
        <f t="shared" ref="O446:O451" si="102">IF((H446+K446+M446)=0, "", (H446+K446+M446))</f>
        <v>616</v>
      </c>
      <c r="P446" s="15">
        <f t="shared" ref="P446:P451" si="103">IF(SUM(I446,L446,N446)&lt;&gt;0,SUM(I446,L446,N446),"")</f>
        <v>616</v>
      </c>
      <c r="Q446" s="12"/>
      <c r="AC446" s="2">
        <f>G446*H446</f>
        <v>616</v>
      </c>
    </row>
    <row r="447" spans="1:31" ht="23.25" customHeight="1">
      <c r="A447" s="13" t="s">
        <v>639</v>
      </c>
      <c r="B447" s="13" t="s">
        <v>1153</v>
      </c>
      <c r="C447" s="1" t="s">
        <v>270</v>
      </c>
      <c r="D447" s="12" t="s">
        <v>265</v>
      </c>
      <c r="E447" s="12" t="s">
        <v>271</v>
      </c>
      <c r="F447" s="19" t="s">
        <v>132</v>
      </c>
      <c r="G447" s="15">
        <v>0.1</v>
      </c>
      <c r="H447" s="15">
        <f>합산자재!H53</f>
        <v>616</v>
      </c>
      <c r="I447" s="36">
        <f>IF(G447*H447&lt;&gt;0, TRUNC(G447*H447, 1), "")</f>
        <v>61.6</v>
      </c>
      <c r="J447" s="15">
        <v>0.1</v>
      </c>
      <c r="K447" s="15">
        <f>합산자재!I53</f>
        <v>0</v>
      </c>
      <c r="L447" s="36" t="str">
        <f>IF(G447*K447&lt;&gt;0, TRUNC(G447*K447, 1), "")</f>
        <v/>
      </c>
      <c r="M447" s="15">
        <f>합산자재!J53</f>
        <v>0</v>
      </c>
      <c r="N447" s="36" t="str">
        <f>IF(G447*M447&lt;&gt;0, TRUNC(G447*M447, 1), "")</f>
        <v/>
      </c>
      <c r="O447" s="15">
        <f t="shared" si="102"/>
        <v>616</v>
      </c>
      <c r="P447" s="15">
        <f t="shared" si="103"/>
        <v>61.6</v>
      </c>
      <c r="Q447" s="12"/>
    </row>
    <row r="448" spans="1:31" ht="23.25" customHeight="1">
      <c r="A448" s="13" t="s">
        <v>1338</v>
      </c>
      <c r="B448" s="13" t="s">
        <v>1153</v>
      </c>
      <c r="C448" s="1" t="s">
        <v>1339</v>
      </c>
      <c r="D448" s="12" t="s">
        <v>1340</v>
      </c>
      <c r="E448" s="12" t="s">
        <v>1341</v>
      </c>
      <c r="F448" s="19" t="s">
        <v>529</v>
      </c>
      <c r="G448" s="15">
        <v>1</v>
      </c>
      <c r="H448" s="15">
        <f>IF(TRUNC((AD448+AC448)/$AD$3,1)*$AD$3-AD448 &lt;0, AC448, TRUNC((AD448+AC448)/$AD$3,1)*$AD$3-AD448)</f>
        <v>12.299999999999955</v>
      </c>
      <c r="I448" s="36">
        <f>H448</f>
        <v>12.299999999999955</v>
      </c>
      <c r="J448" s="15">
        <v>1</v>
      </c>
      <c r="K448" s="15"/>
      <c r="L448" s="36" t="str">
        <f>IF(G448*K448&lt;&gt;0, TRUNC(G448*K448, 1), "")</f>
        <v/>
      </c>
      <c r="M448" s="15"/>
      <c r="N448" s="36" t="str">
        <f>IF(G448*M448&lt;&gt;0, TRUNC(G448*M448, 1), "")</f>
        <v/>
      </c>
      <c r="O448" s="15">
        <f t="shared" si="102"/>
        <v>12.299999999999955</v>
      </c>
      <c r="P448" s="15">
        <f t="shared" si="103"/>
        <v>12.299999999999955</v>
      </c>
      <c r="Q448" s="12"/>
      <c r="AC448" s="2">
        <f>TRUNC(TRUNC(SUM(AC445:AC447))*옵션!$B$33/100,1)</f>
        <v>12.3</v>
      </c>
      <c r="AD448" s="2">
        <f>TRUNC(SUM(I445:I447))+TRUNC(SUM(N445:N447))</f>
        <v>677</v>
      </c>
    </row>
    <row r="449" spans="1:31" ht="23.25" customHeight="1">
      <c r="A449" s="13" t="s">
        <v>754</v>
      </c>
      <c r="B449" s="13" t="s">
        <v>1153</v>
      </c>
      <c r="C449" s="1" t="s">
        <v>567</v>
      </c>
      <c r="D449" s="12" t="s">
        <v>568</v>
      </c>
      <c r="E449" s="12" t="s">
        <v>569</v>
      </c>
      <c r="F449" s="19" t="s">
        <v>570</v>
      </c>
      <c r="G449" s="15">
        <f>일위노임!G214</f>
        <v>0.01</v>
      </c>
      <c r="H449" s="15">
        <f>합산자재!H165</f>
        <v>0</v>
      </c>
      <c r="I449" s="36" t="str">
        <f>IF(G449*H449&lt;&gt;0, TRUNC(G449*H449, 1), "")</f>
        <v/>
      </c>
      <c r="J449" s="15">
        <v>0.01</v>
      </c>
      <c r="K449" s="15">
        <f>합산자재!I165</f>
        <v>270251</v>
      </c>
      <c r="L449" s="36">
        <f>IF(G449*K449&lt;&gt;0, TRUNC(G449*K449, 1), "")</f>
        <v>2702.5</v>
      </c>
      <c r="M449" s="15">
        <f>합산자재!J165</f>
        <v>0</v>
      </c>
      <c r="N449" s="36" t="str">
        <f>IF(G449*M449&lt;&gt;0, TRUNC(G449*M449, 1), "")</f>
        <v/>
      </c>
      <c r="O449" s="15">
        <f t="shared" si="102"/>
        <v>270251</v>
      </c>
      <c r="P449" s="15">
        <f t="shared" si="103"/>
        <v>2702.5</v>
      </c>
      <c r="Q449" s="12"/>
      <c r="AE449" s="2">
        <f>L449</f>
        <v>2702.5</v>
      </c>
    </row>
    <row r="450" spans="1:31" ht="23.25" customHeight="1">
      <c r="A450" s="13" t="s">
        <v>1334</v>
      </c>
      <c r="B450" s="13" t="s">
        <v>1153</v>
      </c>
      <c r="C450" s="1" t="s">
        <v>1335</v>
      </c>
      <c r="D450" s="12" t="s">
        <v>1336</v>
      </c>
      <c r="E450" s="12" t="s">
        <v>1337</v>
      </c>
      <c r="F450" s="19" t="s">
        <v>529</v>
      </c>
      <c r="G450" s="15">
        <v>1</v>
      </c>
      <c r="H450" s="15">
        <f>IF(TRUNC((AD451+AC451)/$AE$3,1)*$AE$3-AD451 &lt;0, AC451, TRUNC((AD451+AC451)/$AE$3,1)*$AE$3-AD451)</f>
        <v>81</v>
      </c>
      <c r="I450" s="36">
        <f>H450</f>
        <v>81</v>
      </c>
      <c r="J450" s="15">
        <v>1</v>
      </c>
      <c r="K450" s="15"/>
      <c r="L450" s="36" t="str">
        <f>IF(G450*K450&lt;&gt;0, TRUNC(G450*K450, 1), "")</f>
        <v/>
      </c>
      <c r="M450" s="15"/>
      <c r="N450" s="36" t="str">
        <f>IF(G450*M450&lt;&gt;0, TRUNC(G450*M450, 1), "")</f>
        <v/>
      </c>
      <c r="O450" s="15">
        <f t="shared" si="102"/>
        <v>81</v>
      </c>
      <c r="P450" s="15">
        <f t="shared" si="103"/>
        <v>81</v>
      </c>
      <c r="Q450" s="12"/>
    </row>
    <row r="451" spans="1:31" ht="23.25" customHeight="1">
      <c r="B451" s="13" t="s">
        <v>1330</v>
      </c>
      <c r="D451" s="12" t="s">
        <v>1331</v>
      </c>
      <c r="E451" s="12"/>
      <c r="F451" s="19"/>
      <c r="G451" s="15"/>
      <c r="H451" s="15"/>
      <c r="I451" s="36">
        <f>TRUNC(SUM(I445:I450))</f>
        <v>770</v>
      </c>
      <c r="J451" s="15"/>
      <c r="K451" s="15"/>
      <c r="L451" s="36">
        <f>TRUNC(SUM(L445:L450))</f>
        <v>2702</v>
      </c>
      <c r="M451" s="15"/>
      <c r="N451" s="36">
        <f>TRUNC(SUM(N445:N450))</f>
        <v>0</v>
      </c>
      <c r="O451" s="15" t="str">
        <f t="shared" si="102"/>
        <v/>
      </c>
      <c r="P451" s="15">
        <f t="shared" si="103"/>
        <v>3472</v>
      </c>
      <c r="Q451" s="12"/>
      <c r="AC451" s="2">
        <f>TRUNC(AE451*옵션!$B$36/100,1)</f>
        <v>81</v>
      </c>
      <c r="AD451" s="2">
        <f>TRUNC(SUM(L445:L449))</f>
        <v>2702</v>
      </c>
      <c r="AE451" s="2">
        <f>TRUNC(SUM(AE445:AE450))</f>
        <v>2702</v>
      </c>
    </row>
    <row r="452" spans="1:31" ht="23.25" customHeight="1">
      <c r="D452" s="12"/>
      <c r="E452" s="12"/>
      <c r="F452" s="19"/>
      <c r="G452" s="15"/>
      <c r="H452" s="15"/>
      <c r="I452" s="36"/>
      <c r="J452" s="15"/>
      <c r="K452" s="15"/>
      <c r="L452" s="36"/>
      <c r="M452" s="15"/>
      <c r="N452" s="36"/>
      <c r="O452" s="15"/>
      <c r="P452" s="15"/>
      <c r="Q452" s="12"/>
    </row>
    <row r="453" spans="1:31" ht="23.25" customHeight="1">
      <c r="A453" s="13" t="s">
        <v>1527</v>
      </c>
      <c r="B453" s="13" t="s">
        <v>1353</v>
      </c>
      <c r="C453" s="1" t="s">
        <v>1528</v>
      </c>
      <c r="D453" s="183" t="s">
        <v>1526</v>
      </c>
      <c r="E453" s="185"/>
      <c r="F453" s="19"/>
      <c r="G453" s="15"/>
      <c r="H453" s="15"/>
      <c r="I453" s="36"/>
      <c r="J453" s="15"/>
      <c r="K453" s="15"/>
      <c r="L453" s="36"/>
      <c r="M453" s="15"/>
      <c r="N453" s="36"/>
      <c r="O453" s="15"/>
      <c r="P453" s="15"/>
      <c r="Q453" s="12"/>
    </row>
    <row r="454" spans="1:31" ht="23.25" customHeight="1">
      <c r="A454" s="13" t="s">
        <v>640</v>
      </c>
      <c r="B454" s="13" t="s">
        <v>1156</v>
      </c>
      <c r="C454" s="1" t="s">
        <v>272</v>
      </c>
      <c r="D454" s="12" t="s">
        <v>273</v>
      </c>
      <c r="E454" s="12" t="s">
        <v>274</v>
      </c>
      <c r="F454" s="19" t="s">
        <v>132</v>
      </c>
      <c r="G454" s="15">
        <v>1</v>
      </c>
      <c r="H454" s="15">
        <f>합산자재!H54</f>
        <v>787</v>
      </c>
      <c r="I454" s="36">
        <f>IF(G454*H454&lt;&gt;0, TRUNC(G454*H454, 1), "")</f>
        <v>787</v>
      </c>
      <c r="J454" s="15">
        <v>1</v>
      </c>
      <c r="K454" s="15">
        <f>합산자재!I54</f>
        <v>0</v>
      </c>
      <c r="L454" s="36" t="str">
        <f>IF(G454*K454&lt;&gt;0, TRUNC(G454*K454, 1), "")</f>
        <v/>
      </c>
      <c r="M454" s="15">
        <f>합산자재!J54</f>
        <v>0</v>
      </c>
      <c r="N454" s="36" t="str">
        <f>IF(G454*M454&lt;&gt;0, TRUNC(G454*M454, 1), "")</f>
        <v/>
      </c>
      <c r="O454" s="15">
        <f t="shared" ref="O454:O459" si="104">IF((H454+K454+M454)=0, "", (H454+K454+M454))</f>
        <v>787</v>
      </c>
      <c r="P454" s="15">
        <f t="shared" ref="P454:P459" si="105">IF(SUM(I454,L454,N454)&lt;&gt;0,SUM(I454,L454,N454),"")</f>
        <v>787</v>
      </c>
      <c r="Q454" s="12"/>
      <c r="AC454" s="2">
        <f>G454*H454</f>
        <v>787</v>
      </c>
    </row>
    <row r="455" spans="1:31" ht="23.25" customHeight="1">
      <c r="A455" s="13" t="s">
        <v>640</v>
      </c>
      <c r="B455" s="13" t="s">
        <v>1156</v>
      </c>
      <c r="C455" s="1" t="s">
        <v>272</v>
      </c>
      <c r="D455" s="12" t="s">
        <v>273</v>
      </c>
      <c r="E455" s="12" t="s">
        <v>274</v>
      </c>
      <c r="F455" s="19" t="s">
        <v>132</v>
      </c>
      <c r="G455" s="15">
        <v>0.1</v>
      </c>
      <c r="H455" s="15">
        <f>합산자재!H54</f>
        <v>787</v>
      </c>
      <c r="I455" s="36">
        <f>IF(G455*H455&lt;&gt;0, TRUNC(G455*H455, 1), "")</f>
        <v>78.7</v>
      </c>
      <c r="J455" s="15">
        <v>0.1</v>
      </c>
      <c r="K455" s="15">
        <f>합산자재!I54</f>
        <v>0</v>
      </c>
      <c r="L455" s="36" t="str">
        <f>IF(G455*K455&lt;&gt;0, TRUNC(G455*K455, 1), "")</f>
        <v/>
      </c>
      <c r="M455" s="15">
        <f>합산자재!J54</f>
        <v>0</v>
      </c>
      <c r="N455" s="36" t="str">
        <f>IF(G455*M455&lt;&gt;0, TRUNC(G455*M455, 1), "")</f>
        <v/>
      </c>
      <c r="O455" s="15">
        <f t="shared" si="104"/>
        <v>787</v>
      </c>
      <c r="P455" s="15">
        <f t="shared" si="105"/>
        <v>78.7</v>
      </c>
      <c r="Q455" s="12"/>
    </row>
    <row r="456" spans="1:31" ht="23.25" customHeight="1">
      <c r="A456" s="13" t="s">
        <v>1338</v>
      </c>
      <c r="B456" s="13" t="s">
        <v>1156</v>
      </c>
      <c r="C456" s="1" t="s">
        <v>1339</v>
      </c>
      <c r="D456" s="12" t="s">
        <v>1340</v>
      </c>
      <c r="E456" s="12" t="s">
        <v>1341</v>
      </c>
      <c r="F456" s="19" t="s">
        <v>529</v>
      </c>
      <c r="G456" s="15">
        <v>1</v>
      </c>
      <c r="H456" s="15">
        <f>IF(TRUNC((AD456+AC456)/$AD$3,1)*$AD$3-AD456 &lt;0, AC456, TRUNC((AD456+AC456)/$AD$3,1)*$AD$3-AD456)</f>
        <v>15.700000000000045</v>
      </c>
      <c r="I456" s="36">
        <f>H456</f>
        <v>15.700000000000045</v>
      </c>
      <c r="J456" s="15">
        <v>1</v>
      </c>
      <c r="K456" s="15"/>
      <c r="L456" s="36" t="str">
        <f>IF(G456*K456&lt;&gt;0, TRUNC(G456*K456, 1), "")</f>
        <v/>
      </c>
      <c r="M456" s="15"/>
      <c r="N456" s="36" t="str">
        <f>IF(G456*M456&lt;&gt;0, TRUNC(G456*M456, 1), "")</f>
        <v/>
      </c>
      <c r="O456" s="15">
        <f t="shared" si="104"/>
        <v>15.700000000000045</v>
      </c>
      <c r="P456" s="15">
        <f t="shared" si="105"/>
        <v>15.700000000000045</v>
      </c>
      <c r="Q456" s="12"/>
      <c r="AC456" s="2">
        <f>TRUNC(TRUNC(SUM(AC453:AC455))*옵션!$B$33/100,1)</f>
        <v>15.7</v>
      </c>
      <c r="AD456" s="2">
        <f>TRUNC(SUM(I453:I455))+TRUNC(SUM(N453:N455))</f>
        <v>865</v>
      </c>
    </row>
    <row r="457" spans="1:31" ht="23.25" customHeight="1">
      <c r="A457" s="13" t="s">
        <v>754</v>
      </c>
      <c r="B457" s="13" t="s">
        <v>1156</v>
      </c>
      <c r="C457" s="1" t="s">
        <v>567</v>
      </c>
      <c r="D457" s="12" t="s">
        <v>568</v>
      </c>
      <c r="E457" s="12" t="s">
        <v>569</v>
      </c>
      <c r="F457" s="19" t="s">
        <v>570</v>
      </c>
      <c r="G457" s="15">
        <f>일위노임!G217</f>
        <v>8.9999999999999993E-3</v>
      </c>
      <c r="H457" s="15">
        <f>합산자재!H165</f>
        <v>0</v>
      </c>
      <c r="I457" s="36" t="str">
        <f>IF(G457*H457&lt;&gt;0, TRUNC(G457*H457, 1), "")</f>
        <v/>
      </c>
      <c r="J457" s="15">
        <v>8.9999999999999993E-3</v>
      </c>
      <c r="K457" s="15">
        <f>합산자재!I165</f>
        <v>270251</v>
      </c>
      <c r="L457" s="36">
        <f>IF(G457*K457&lt;&gt;0, TRUNC(G457*K457, 1), "")</f>
        <v>2432.1999999999998</v>
      </c>
      <c r="M457" s="15">
        <f>합산자재!J165</f>
        <v>0</v>
      </c>
      <c r="N457" s="36" t="str">
        <f>IF(G457*M457&lt;&gt;0, TRUNC(G457*M457, 1), "")</f>
        <v/>
      </c>
      <c r="O457" s="15">
        <f t="shared" si="104"/>
        <v>270251</v>
      </c>
      <c r="P457" s="15">
        <f t="shared" si="105"/>
        <v>2432.1999999999998</v>
      </c>
      <c r="Q457" s="12"/>
      <c r="AE457" s="2">
        <f>L457</f>
        <v>2432.1999999999998</v>
      </c>
    </row>
    <row r="458" spans="1:31" ht="23.25" customHeight="1">
      <c r="A458" s="13" t="s">
        <v>1334</v>
      </c>
      <c r="B458" s="13" t="s">
        <v>1156</v>
      </c>
      <c r="C458" s="1" t="s">
        <v>1335</v>
      </c>
      <c r="D458" s="12" t="s">
        <v>1336</v>
      </c>
      <c r="E458" s="12" t="s">
        <v>1337</v>
      </c>
      <c r="F458" s="19" t="s">
        <v>529</v>
      </c>
      <c r="G458" s="15">
        <v>1</v>
      </c>
      <c r="H458" s="15">
        <f>IF(TRUNC((AD459+AC459)/$AE$3,1)*$AE$3-AD459 &lt;0, AC459, TRUNC((AD459+AC459)/$AE$3,1)*$AE$3-AD459)</f>
        <v>72.900000000000091</v>
      </c>
      <c r="I458" s="36">
        <f>H458</f>
        <v>72.900000000000091</v>
      </c>
      <c r="J458" s="15">
        <v>1</v>
      </c>
      <c r="K458" s="15"/>
      <c r="L458" s="36" t="str">
        <f>IF(G458*K458&lt;&gt;0, TRUNC(G458*K458, 1), "")</f>
        <v/>
      </c>
      <c r="M458" s="15"/>
      <c r="N458" s="36" t="str">
        <f>IF(G458*M458&lt;&gt;0, TRUNC(G458*M458, 1), "")</f>
        <v/>
      </c>
      <c r="O458" s="15">
        <f t="shared" si="104"/>
        <v>72.900000000000091</v>
      </c>
      <c r="P458" s="15">
        <f t="shared" si="105"/>
        <v>72.900000000000091</v>
      </c>
      <c r="Q458" s="12"/>
    </row>
    <row r="459" spans="1:31" ht="23.25" customHeight="1">
      <c r="B459" s="13" t="s">
        <v>1330</v>
      </c>
      <c r="D459" s="12" t="s">
        <v>1331</v>
      </c>
      <c r="E459" s="12"/>
      <c r="F459" s="19"/>
      <c r="G459" s="15"/>
      <c r="H459" s="15"/>
      <c r="I459" s="36">
        <f>TRUNC(SUM(I453:I458))</f>
        <v>954</v>
      </c>
      <c r="J459" s="15"/>
      <c r="K459" s="15"/>
      <c r="L459" s="36">
        <f>TRUNC(SUM(L453:L458))</f>
        <v>2432</v>
      </c>
      <c r="M459" s="15"/>
      <c r="N459" s="36">
        <f>TRUNC(SUM(N453:N458))</f>
        <v>0</v>
      </c>
      <c r="O459" s="15" t="str">
        <f t="shared" si="104"/>
        <v/>
      </c>
      <c r="P459" s="15">
        <f t="shared" si="105"/>
        <v>3386</v>
      </c>
      <c r="Q459" s="12"/>
      <c r="AC459" s="2">
        <f>TRUNC(AE459*옵션!$B$36/100,1)</f>
        <v>72.900000000000006</v>
      </c>
      <c r="AD459" s="2">
        <f>TRUNC(SUM(L453:L457))</f>
        <v>2432</v>
      </c>
      <c r="AE459" s="2">
        <f>TRUNC(SUM(AE453:AE458))</f>
        <v>2432</v>
      </c>
    </row>
    <row r="460" spans="1:31" ht="23.25" customHeight="1">
      <c r="D460" s="12"/>
      <c r="E460" s="12"/>
      <c r="F460" s="19"/>
      <c r="G460" s="15"/>
      <c r="H460" s="15"/>
      <c r="I460" s="36"/>
      <c r="J460" s="15"/>
      <c r="K460" s="15"/>
      <c r="L460" s="36"/>
      <c r="M460" s="15"/>
      <c r="N460" s="36"/>
      <c r="O460" s="15"/>
      <c r="P460" s="15"/>
      <c r="Q460" s="12"/>
    </row>
    <row r="461" spans="1:31" ht="23.25" customHeight="1">
      <c r="A461" s="13" t="s">
        <v>1530</v>
      </c>
      <c r="B461" s="13" t="s">
        <v>1353</v>
      </c>
      <c r="C461" s="1" t="s">
        <v>1531</v>
      </c>
      <c r="D461" s="183" t="s">
        <v>1529</v>
      </c>
      <c r="E461" s="185"/>
      <c r="F461" s="19"/>
      <c r="G461" s="15"/>
      <c r="H461" s="15"/>
      <c r="I461" s="36"/>
      <c r="J461" s="15"/>
      <c r="K461" s="15"/>
      <c r="L461" s="36"/>
      <c r="M461" s="15"/>
      <c r="N461" s="36"/>
      <c r="O461" s="15"/>
      <c r="P461" s="15"/>
      <c r="Q461" s="12"/>
    </row>
    <row r="462" spans="1:31" ht="23.25" customHeight="1">
      <c r="A462" s="13" t="s">
        <v>641</v>
      </c>
      <c r="B462" s="13" t="s">
        <v>1159</v>
      </c>
      <c r="C462" s="1" t="s">
        <v>277</v>
      </c>
      <c r="D462" s="12" t="s">
        <v>273</v>
      </c>
      <c r="E462" s="12" t="s">
        <v>278</v>
      </c>
      <c r="F462" s="19" t="s">
        <v>132</v>
      </c>
      <c r="G462" s="15">
        <v>1</v>
      </c>
      <c r="H462" s="15">
        <f>합산자재!H55</f>
        <v>896</v>
      </c>
      <c r="I462" s="36">
        <f>IF(G462*H462&lt;&gt;0, TRUNC(G462*H462, 1), "")</f>
        <v>896</v>
      </c>
      <c r="J462" s="15">
        <v>1</v>
      </c>
      <c r="K462" s="15">
        <f>합산자재!I55</f>
        <v>0</v>
      </c>
      <c r="L462" s="36" t="str">
        <f>IF(G462*K462&lt;&gt;0, TRUNC(G462*K462, 1), "")</f>
        <v/>
      </c>
      <c r="M462" s="15">
        <f>합산자재!J55</f>
        <v>0</v>
      </c>
      <c r="N462" s="36" t="str">
        <f>IF(G462*M462&lt;&gt;0, TRUNC(G462*M462, 1), "")</f>
        <v/>
      </c>
      <c r="O462" s="15">
        <f t="shared" ref="O462:O467" si="106">IF((H462+K462+M462)=0, "", (H462+K462+M462))</f>
        <v>896</v>
      </c>
      <c r="P462" s="15">
        <f t="shared" ref="P462:P467" si="107">IF(SUM(I462,L462,N462)&lt;&gt;0,SUM(I462,L462,N462),"")</f>
        <v>896</v>
      </c>
      <c r="Q462" s="12"/>
      <c r="AC462" s="2">
        <f>G462*H462</f>
        <v>896</v>
      </c>
    </row>
    <row r="463" spans="1:31" ht="23.25" customHeight="1">
      <c r="A463" s="13" t="s">
        <v>641</v>
      </c>
      <c r="B463" s="13" t="s">
        <v>1159</v>
      </c>
      <c r="C463" s="1" t="s">
        <v>277</v>
      </c>
      <c r="D463" s="12" t="s">
        <v>273</v>
      </c>
      <c r="E463" s="12" t="s">
        <v>278</v>
      </c>
      <c r="F463" s="19" t="s">
        <v>132</v>
      </c>
      <c r="G463" s="15">
        <v>0.1</v>
      </c>
      <c r="H463" s="15">
        <f>합산자재!H55</f>
        <v>896</v>
      </c>
      <c r="I463" s="36">
        <f>IF(G463*H463&lt;&gt;0, TRUNC(G463*H463, 1), "")</f>
        <v>89.6</v>
      </c>
      <c r="J463" s="15">
        <v>0.1</v>
      </c>
      <c r="K463" s="15">
        <f>합산자재!I55</f>
        <v>0</v>
      </c>
      <c r="L463" s="36" t="str">
        <f>IF(G463*K463&lt;&gt;0, TRUNC(G463*K463, 1), "")</f>
        <v/>
      </c>
      <c r="M463" s="15">
        <f>합산자재!J55</f>
        <v>0</v>
      </c>
      <c r="N463" s="36" t="str">
        <f>IF(G463*M463&lt;&gt;0, TRUNC(G463*M463, 1), "")</f>
        <v/>
      </c>
      <c r="O463" s="15">
        <f t="shared" si="106"/>
        <v>896</v>
      </c>
      <c r="P463" s="15">
        <f t="shared" si="107"/>
        <v>89.6</v>
      </c>
      <c r="Q463" s="12"/>
    </row>
    <row r="464" spans="1:31" ht="23.25" customHeight="1">
      <c r="A464" s="13" t="s">
        <v>1338</v>
      </c>
      <c r="B464" s="13" t="s">
        <v>1159</v>
      </c>
      <c r="C464" s="1" t="s">
        <v>1339</v>
      </c>
      <c r="D464" s="12" t="s">
        <v>1340</v>
      </c>
      <c r="E464" s="12" t="s">
        <v>1341</v>
      </c>
      <c r="F464" s="19" t="s">
        <v>529</v>
      </c>
      <c r="G464" s="15">
        <v>1</v>
      </c>
      <c r="H464" s="15">
        <f>IF(TRUNC((AD464+AC464)/$AD$3,1)*$AD$3-AD464 &lt;0, AC464, TRUNC((AD464+AC464)/$AD$3,1)*$AD$3-AD464)</f>
        <v>17.899999999999977</v>
      </c>
      <c r="I464" s="36">
        <f>H464</f>
        <v>17.899999999999977</v>
      </c>
      <c r="J464" s="15">
        <v>1</v>
      </c>
      <c r="K464" s="15"/>
      <c r="L464" s="36" t="str">
        <f>IF(G464*K464&lt;&gt;0, TRUNC(G464*K464, 1), "")</f>
        <v/>
      </c>
      <c r="M464" s="15"/>
      <c r="N464" s="36" t="str">
        <f>IF(G464*M464&lt;&gt;0, TRUNC(G464*M464, 1), "")</f>
        <v/>
      </c>
      <c r="O464" s="15">
        <f t="shared" si="106"/>
        <v>17.899999999999977</v>
      </c>
      <c r="P464" s="15">
        <f t="shared" si="107"/>
        <v>17.899999999999977</v>
      </c>
      <c r="Q464" s="12"/>
      <c r="AC464" s="2">
        <f>TRUNC(TRUNC(SUM(AC461:AC463))*옵션!$B$33/100,1)</f>
        <v>17.899999999999999</v>
      </c>
      <c r="AD464" s="2">
        <f>TRUNC(SUM(I461:I463))+TRUNC(SUM(N461:N463))</f>
        <v>985</v>
      </c>
    </row>
    <row r="465" spans="1:31" ht="23.25" customHeight="1">
      <c r="A465" s="13" t="s">
        <v>754</v>
      </c>
      <c r="B465" s="13" t="s">
        <v>1159</v>
      </c>
      <c r="C465" s="1" t="s">
        <v>567</v>
      </c>
      <c r="D465" s="12" t="s">
        <v>568</v>
      </c>
      <c r="E465" s="12" t="s">
        <v>569</v>
      </c>
      <c r="F465" s="19" t="s">
        <v>570</v>
      </c>
      <c r="G465" s="15">
        <f>일위노임!G220</f>
        <v>8.9999999999999993E-3</v>
      </c>
      <c r="H465" s="15">
        <f>합산자재!H165</f>
        <v>0</v>
      </c>
      <c r="I465" s="36" t="str">
        <f>IF(G465*H465&lt;&gt;0, TRUNC(G465*H465, 1), "")</f>
        <v/>
      </c>
      <c r="J465" s="15">
        <v>8.9999999999999993E-3</v>
      </c>
      <c r="K465" s="15">
        <f>합산자재!I165</f>
        <v>270251</v>
      </c>
      <c r="L465" s="36">
        <f>IF(G465*K465&lt;&gt;0, TRUNC(G465*K465, 1), "")</f>
        <v>2432.1999999999998</v>
      </c>
      <c r="M465" s="15">
        <f>합산자재!J165</f>
        <v>0</v>
      </c>
      <c r="N465" s="36" t="str">
        <f>IF(G465*M465&lt;&gt;0, TRUNC(G465*M465, 1), "")</f>
        <v/>
      </c>
      <c r="O465" s="15">
        <f t="shared" si="106"/>
        <v>270251</v>
      </c>
      <c r="P465" s="15">
        <f t="shared" si="107"/>
        <v>2432.1999999999998</v>
      </c>
      <c r="Q465" s="12"/>
      <c r="AE465" s="2">
        <f>L465</f>
        <v>2432.1999999999998</v>
      </c>
    </row>
    <row r="466" spans="1:31" ht="23.25" customHeight="1">
      <c r="A466" s="13" t="s">
        <v>1334</v>
      </c>
      <c r="B466" s="13" t="s">
        <v>1159</v>
      </c>
      <c r="C466" s="1" t="s">
        <v>1335</v>
      </c>
      <c r="D466" s="12" t="s">
        <v>1336</v>
      </c>
      <c r="E466" s="12" t="s">
        <v>1337</v>
      </c>
      <c r="F466" s="19" t="s">
        <v>529</v>
      </c>
      <c r="G466" s="15">
        <v>1</v>
      </c>
      <c r="H466" s="15">
        <f>IF(TRUNC((AD467+AC467)/$AE$3,1)*$AE$3-AD467 &lt;0, AC467, TRUNC((AD467+AC467)/$AE$3,1)*$AE$3-AD467)</f>
        <v>72.900000000000091</v>
      </c>
      <c r="I466" s="36">
        <f>H466</f>
        <v>72.900000000000091</v>
      </c>
      <c r="J466" s="15">
        <v>1</v>
      </c>
      <c r="K466" s="15"/>
      <c r="L466" s="36" t="str">
        <f>IF(G466*K466&lt;&gt;0, TRUNC(G466*K466, 1), "")</f>
        <v/>
      </c>
      <c r="M466" s="15"/>
      <c r="N466" s="36" t="str">
        <f>IF(G466*M466&lt;&gt;0, TRUNC(G466*M466, 1), "")</f>
        <v/>
      </c>
      <c r="O466" s="15">
        <f t="shared" si="106"/>
        <v>72.900000000000091</v>
      </c>
      <c r="P466" s="15">
        <f t="shared" si="107"/>
        <v>72.900000000000091</v>
      </c>
      <c r="Q466" s="12"/>
    </row>
    <row r="467" spans="1:31" ht="23.25" customHeight="1">
      <c r="B467" s="13" t="s">
        <v>1330</v>
      </c>
      <c r="D467" s="12" t="s">
        <v>1331</v>
      </c>
      <c r="E467" s="12"/>
      <c r="F467" s="19"/>
      <c r="G467" s="15"/>
      <c r="H467" s="15"/>
      <c r="I467" s="36">
        <f>TRUNC(SUM(I461:I466))</f>
        <v>1076</v>
      </c>
      <c r="J467" s="15"/>
      <c r="K467" s="15"/>
      <c r="L467" s="36">
        <f>TRUNC(SUM(L461:L466))</f>
        <v>2432</v>
      </c>
      <c r="M467" s="15"/>
      <c r="N467" s="36">
        <f>TRUNC(SUM(N461:N466))</f>
        <v>0</v>
      </c>
      <c r="O467" s="15" t="str">
        <f t="shared" si="106"/>
        <v/>
      </c>
      <c r="P467" s="15">
        <f t="shared" si="107"/>
        <v>3508</v>
      </c>
      <c r="Q467" s="12"/>
      <c r="AC467" s="2">
        <f>TRUNC(AE467*옵션!$B$36/100,1)</f>
        <v>72.900000000000006</v>
      </c>
      <c r="AD467" s="2">
        <f>TRUNC(SUM(L461:L465))</f>
        <v>2432</v>
      </c>
      <c r="AE467" s="2">
        <f>TRUNC(SUM(AE461:AE466))</f>
        <v>2432</v>
      </c>
    </row>
    <row r="468" spans="1:31" ht="23.25" customHeight="1">
      <c r="D468" s="12"/>
      <c r="E468" s="12"/>
      <c r="F468" s="19"/>
      <c r="G468" s="15"/>
      <c r="H468" s="15"/>
      <c r="I468" s="36"/>
      <c r="J468" s="15"/>
      <c r="K468" s="15"/>
      <c r="L468" s="36"/>
      <c r="M468" s="15"/>
      <c r="N468" s="36"/>
      <c r="O468" s="15"/>
      <c r="P468" s="15"/>
      <c r="Q468" s="12"/>
    </row>
    <row r="469" spans="1:31" ht="23.25" customHeight="1">
      <c r="A469" s="13" t="s">
        <v>1533</v>
      </c>
      <c r="B469" s="13" t="s">
        <v>1353</v>
      </c>
      <c r="C469" s="1" t="s">
        <v>1534</v>
      </c>
      <c r="D469" s="183" t="s">
        <v>1532</v>
      </c>
      <c r="E469" s="185"/>
      <c r="F469" s="19"/>
      <c r="G469" s="15"/>
      <c r="H469" s="15"/>
      <c r="I469" s="36"/>
      <c r="J469" s="15"/>
      <c r="K469" s="15"/>
      <c r="L469" s="36"/>
      <c r="M469" s="15"/>
      <c r="N469" s="36"/>
      <c r="O469" s="15"/>
      <c r="P469" s="15"/>
      <c r="Q469" s="12"/>
    </row>
    <row r="470" spans="1:31" ht="23.25" customHeight="1">
      <c r="A470" s="13" t="s">
        <v>642</v>
      </c>
      <c r="B470" s="13" t="s">
        <v>1162</v>
      </c>
      <c r="C470" s="1" t="s">
        <v>279</v>
      </c>
      <c r="D470" s="12" t="s">
        <v>273</v>
      </c>
      <c r="E470" s="12" t="s">
        <v>280</v>
      </c>
      <c r="F470" s="19" t="s">
        <v>132</v>
      </c>
      <c r="G470" s="15">
        <v>1</v>
      </c>
      <c r="H470" s="15">
        <f>합산자재!H56</f>
        <v>1523</v>
      </c>
      <c r="I470" s="36">
        <f>IF(G470*H470&lt;&gt;0, TRUNC(G470*H470, 1), "")</f>
        <v>1523</v>
      </c>
      <c r="J470" s="15">
        <v>1</v>
      </c>
      <c r="K470" s="15">
        <f>합산자재!I56</f>
        <v>0</v>
      </c>
      <c r="L470" s="36" t="str">
        <f>IF(G470*K470&lt;&gt;0, TRUNC(G470*K470, 1), "")</f>
        <v/>
      </c>
      <c r="M470" s="15">
        <f>합산자재!J56</f>
        <v>0</v>
      </c>
      <c r="N470" s="36" t="str">
        <f>IF(G470*M470&lt;&gt;0, TRUNC(G470*M470, 1), "")</f>
        <v/>
      </c>
      <c r="O470" s="15">
        <f t="shared" ref="O470:O475" si="108">IF((H470+K470+M470)=0, "", (H470+K470+M470))</f>
        <v>1523</v>
      </c>
      <c r="P470" s="15">
        <f t="shared" ref="P470:P475" si="109">IF(SUM(I470,L470,N470)&lt;&gt;0,SUM(I470,L470,N470),"")</f>
        <v>1523</v>
      </c>
      <c r="Q470" s="12"/>
      <c r="AC470" s="2">
        <f>G470*H470</f>
        <v>1523</v>
      </c>
    </row>
    <row r="471" spans="1:31" ht="23.25" customHeight="1">
      <c r="A471" s="13" t="s">
        <v>642</v>
      </c>
      <c r="B471" s="13" t="s">
        <v>1162</v>
      </c>
      <c r="C471" s="1" t="s">
        <v>279</v>
      </c>
      <c r="D471" s="12" t="s">
        <v>273</v>
      </c>
      <c r="E471" s="12" t="s">
        <v>280</v>
      </c>
      <c r="F471" s="19" t="s">
        <v>132</v>
      </c>
      <c r="G471" s="15">
        <v>0.1</v>
      </c>
      <c r="H471" s="15">
        <f>합산자재!H56</f>
        <v>1523</v>
      </c>
      <c r="I471" s="36">
        <f>IF(G471*H471&lt;&gt;0, TRUNC(G471*H471, 1), "")</f>
        <v>152.30000000000001</v>
      </c>
      <c r="J471" s="15">
        <v>0.1</v>
      </c>
      <c r="K471" s="15">
        <f>합산자재!I56</f>
        <v>0</v>
      </c>
      <c r="L471" s="36" t="str">
        <f>IF(G471*K471&lt;&gt;0, TRUNC(G471*K471, 1), "")</f>
        <v/>
      </c>
      <c r="M471" s="15">
        <f>합산자재!J56</f>
        <v>0</v>
      </c>
      <c r="N471" s="36" t="str">
        <f>IF(G471*M471&lt;&gt;0, TRUNC(G471*M471, 1), "")</f>
        <v/>
      </c>
      <c r="O471" s="15">
        <f t="shared" si="108"/>
        <v>1523</v>
      </c>
      <c r="P471" s="15">
        <f t="shared" si="109"/>
        <v>152.30000000000001</v>
      </c>
      <c r="Q471" s="12"/>
    </row>
    <row r="472" spans="1:31" ht="23.25" customHeight="1">
      <c r="A472" s="13" t="s">
        <v>1338</v>
      </c>
      <c r="B472" s="13" t="s">
        <v>1162</v>
      </c>
      <c r="C472" s="1" t="s">
        <v>1339</v>
      </c>
      <c r="D472" s="12" t="s">
        <v>1340</v>
      </c>
      <c r="E472" s="12" t="s">
        <v>1341</v>
      </c>
      <c r="F472" s="19" t="s">
        <v>529</v>
      </c>
      <c r="G472" s="15">
        <v>1</v>
      </c>
      <c r="H472" s="15">
        <f>IF(TRUNC((AD472+AC472)/$AD$3,1)*$AD$3-AD472 &lt;0, AC472, TRUNC((AD472+AC472)/$AD$3,1)*$AD$3-AD472)</f>
        <v>30.400000000000091</v>
      </c>
      <c r="I472" s="36">
        <f>H472</f>
        <v>30.400000000000091</v>
      </c>
      <c r="J472" s="15">
        <v>1</v>
      </c>
      <c r="K472" s="15"/>
      <c r="L472" s="36" t="str">
        <f>IF(G472*K472&lt;&gt;0, TRUNC(G472*K472, 1), "")</f>
        <v/>
      </c>
      <c r="M472" s="15"/>
      <c r="N472" s="36" t="str">
        <f>IF(G472*M472&lt;&gt;0, TRUNC(G472*M472, 1), "")</f>
        <v/>
      </c>
      <c r="O472" s="15">
        <f t="shared" si="108"/>
        <v>30.400000000000091</v>
      </c>
      <c r="P472" s="15">
        <f t="shared" si="109"/>
        <v>30.400000000000091</v>
      </c>
      <c r="Q472" s="12"/>
      <c r="AC472" s="2">
        <f>TRUNC(TRUNC(SUM(AC469:AC471))*옵션!$B$33/100,1)</f>
        <v>30.4</v>
      </c>
      <c r="AD472" s="2">
        <f>TRUNC(SUM(I469:I471))+TRUNC(SUM(N469:N471))</f>
        <v>1675</v>
      </c>
    </row>
    <row r="473" spans="1:31" ht="23.25" customHeight="1">
      <c r="A473" s="13" t="s">
        <v>754</v>
      </c>
      <c r="B473" s="13" t="s">
        <v>1162</v>
      </c>
      <c r="C473" s="1" t="s">
        <v>567</v>
      </c>
      <c r="D473" s="12" t="s">
        <v>568</v>
      </c>
      <c r="E473" s="12" t="s">
        <v>569</v>
      </c>
      <c r="F473" s="19" t="s">
        <v>570</v>
      </c>
      <c r="G473" s="15">
        <f>일위노임!G223</f>
        <v>8.9999999999999993E-3</v>
      </c>
      <c r="H473" s="15">
        <f>합산자재!H165</f>
        <v>0</v>
      </c>
      <c r="I473" s="36" t="str">
        <f>IF(G473*H473&lt;&gt;0, TRUNC(G473*H473, 1), "")</f>
        <v/>
      </c>
      <c r="J473" s="15">
        <v>8.9999999999999993E-3</v>
      </c>
      <c r="K473" s="15">
        <f>합산자재!I165</f>
        <v>270251</v>
      </c>
      <c r="L473" s="36">
        <f>IF(G473*K473&lt;&gt;0, TRUNC(G473*K473, 1), "")</f>
        <v>2432.1999999999998</v>
      </c>
      <c r="M473" s="15">
        <f>합산자재!J165</f>
        <v>0</v>
      </c>
      <c r="N473" s="36" t="str">
        <f>IF(G473*M473&lt;&gt;0, TRUNC(G473*M473, 1), "")</f>
        <v/>
      </c>
      <c r="O473" s="15">
        <f t="shared" si="108"/>
        <v>270251</v>
      </c>
      <c r="P473" s="15">
        <f t="shared" si="109"/>
        <v>2432.1999999999998</v>
      </c>
      <c r="Q473" s="12"/>
      <c r="AE473" s="2">
        <f>L473</f>
        <v>2432.1999999999998</v>
      </c>
    </row>
    <row r="474" spans="1:31" ht="23.25" customHeight="1">
      <c r="A474" s="13" t="s">
        <v>1334</v>
      </c>
      <c r="B474" s="13" t="s">
        <v>1162</v>
      </c>
      <c r="C474" s="1" t="s">
        <v>1335</v>
      </c>
      <c r="D474" s="12" t="s">
        <v>1336</v>
      </c>
      <c r="E474" s="12" t="s">
        <v>1337</v>
      </c>
      <c r="F474" s="19" t="s">
        <v>529</v>
      </c>
      <c r="G474" s="15">
        <v>1</v>
      </c>
      <c r="H474" s="15">
        <f>IF(TRUNC((AD475+AC475)/$AE$3,1)*$AE$3-AD475 &lt;0, AC475, TRUNC((AD475+AC475)/$AE$3,1)*$AE$3-AD475)</f>
        <v>72.900000000000091</v>
      </c>
      <c r="I474" s="36">
        <f>H474</f>
        <v>72.900000000000091</v>
      </c>
      <c r="J474" s="15">
        <v>1</v>
      </c>
      <c r="K474" s="15"/>
      <c r="L474" s="36" t="str">
        <f>IF(G474*K474&lt;&gt;0, TRUNC(G474*K474, 1), "")</f>
        <v/>
      </c>
      <c r="M474" s="15"/>
      <c r="N474" s="36" t="str">
        <f>IF(G474*M474&lt;&gt;0, TRUNC(G474*M474, 1), "")</f>
        <v/>
      </c>
      <c r="O474" s="15">
        <f t="shared" si="108"/>
        <v>72.900000000000091</v>
      </c>
      <c r="P474" s="15">
        <f t="shared" si="109"/>
        <v>72.900000000000091</v>
      </c>
      <c r="Q474" s="12"/>
    </row>
    <row r="475" spans="1:31" ht="23.25" customHeight="1">
      <c r="B475" s="13" t="s">
        <v>1330</v>
      </c>
      <c r="D475" s="12" t="s">
        <v>1331</v>
      </c>
      <c r="E475" s="12"/>
      <c r="F475" s="19"/>
      <c r="G475" s="15"/>
      <c r="H475" s="15"/>
      <c r="I475" s="36">
        <f>TRUNC(SUM(I469:I474))</f>
        <v>1778</v>
      </c>
      <c r="J475" s="15"/>
      <c r="K475" s="15"/>
      <c r="L475" s="36">
        <f>TRUNC(SUM(L469:L474))</f>
        <v>2432</v>
      </c>
      <c r="M475" s="15"/>
      <c r="N475" s="36">
        <f>TRUNC(SUM(N469:N474))</f>
        <v>0</v>
      </c>
      <c r="O475" s="15" t="str">
        <f t="shared" si="108"/>
        <v/>
      </c>
      <c r="P475" s="15">
        <f t="shared" si="109"/>
        <v>4210</v>
      </c>
      <c r="Q475" s="12"/>
      <c r="AC475" s="2">
        <f>TRUNC(AE475*옵션!$B$36/100,1)</f>
        <v>72.900000000000006</v>
      </c>
      <c r="AD475" s="2">
        <f>TRUNC(SUM(L469:L473))</f>
        <v>2432</v>
      </c>
      <c r="AE475" s="2">
        <f>TRUNC(SUM(AE469:AE474))</f>
        <v>2432</v>
      </c>
    </row>
    <row r="476" spans="1:31" ht="23.25" customHeight="1">
      <c r="D476" s="12"/>
      <c r="E476" s="12"/>
      <c r="F476" s="19"/>
      <c r="G476" s="15"/>
      <c r="H476" s="15"/>
      <c r="I476" s="36"/>
      <c r="J476" s="15"/>
      <c r="K476" s="15"/>
      <c r="L476" s="36"/>
      <c r="M476" s="15"/>
      <c r="N476" s="36"/>
      <c r="O476" s="15"/>
      <c r="P476" s="15"/>
      <c r="Q476" s="12"/>
    </row>
    <row r="477" spans="1:31" ht="23.25" customHeight="1">
      <c r="A477" s="13" t="s">
        <v>1536</v>
      </c>
      <c r="B477" s="13" t="s">
        <v>1353</v>
      </c>
      <c r="C477" s="1" t="s">
        <v>1537</v>
      </c>
      <c r="D477" s="183" t="s">
        <v>1535</v>
      </c>
      <c r="E477" s="185"/>
      <c r="F477" s="19"/>
      <c r="G477" s="15"/>
      <c r="H477" s="15"/>
      <c r="I477" s="36"/>
      <c r="J477" s="15"/>
      <c r="K477" s="15"/>
      <c r="L477" s="36"/>
      <c r="M477" s="15"/>
      <c r="N477" s="36"/>
      <c r="O477" s="15"/>
      <c r="P477" s="15"/>
      <c r="Q477" s="12"/>
    </row>
    <row r="478" spans="1:31" ht="23.25" customHeight="1">
      <c r="A478" s="13" t="s">
        <v>643</v>
      </c>
      <c r="B478" s="13" t="s">
        <v>1165</v>
      </c>
      <c r="C478" s="1" t="s">
        <v>281</v>
      </c>
      <c r="D478" s="12" t="s">
        <v>273</v>
      </c>
      <c r="E478" s="12" t="s">
        <v>282</v>
      </c>
      <c r="F478" s="19" t="s">
        <v>132</v>
      </c>
      <c r="G478" s="15">
        <v>1</v>
      </c>
      <c r="H478" s="15">
        <f>합산자재!H57</f>
        <v>2061</v>
      </c>
      <c r="I478" s="36">
        <f>IF(G478*H478&lt;&gt;0, TRUNC(G478*H478, 1), "")</f>
        <v>2061</v>
      </c>
      <c r="J478" s="15">
        <v>1</v>
      </c>
      <c r="K478" s="15">
        <f>합산자재!I57</f>
        <v>0</v>
      </c>
      <c r="L478" s="36" t="str">
        <f>IF(G478*K478&lt;&gt;0, TRUNC(G478*K478, 1), "")</f>
        <v/>
      </c>
      <c r="M478" s="15">
        <f>합산자재!J57</f>
        <v>0</v>
      </c>
      <c r="N478" s="36" t="str">
        <f>IF(G478*M478&lt;&gt;0, TRUNC(G478*M478, 1), "")</f>
        <v/>
      </c>
      <c r="O478" s="15">
        <f t="shared" ref="O478:O483" si="110">IF((H478+K478+M478)=0, "", (H478+K478+M478))</f>
        <v>2061</v>
      </c>
      <c r="P478" s="15">
        <f t="shared" ref="P478:P483" si="111">IF(SUM(I478,L478,N478)&lt;&gt;0,SUM(I478,L478,N478),"")</f>
        <v>2061</v>
      </c>
      <c r="Q478" s="12"/>
      <c r="AC478" s="2">
        <f>G478*H478</f>
        <v>2061</v>
      </c>
    </row>
    <row r="479" spans="1:31" ht="23.25" customHeight="1">
      <c r="A479" s="13" t="s">
        <v>643</v>
      </c>
      <c r="B479" s="13" t="s">
        <v>1165</v>
      </c>
      <c r="C479" s="1" t="s">
        <v>281</v>
      </c>
      <c r="D479" s="12" t="s">
        <v>273</v>
      </c>
      <c r="E479" s="12" t="s">
        <v>282</v>
      </c>
      <c r="F479" s="19" t="s">
        <v>132</v>
      </c>
      <c r="G479" s="15">
        <v>0.1</v>
      </c>
      <c r="H479" s="15">
        <f>합산자재!H57</f>
        <v>2061</v>
      </c>
      <c r="I479" s="36">
        <f>IF(G479*H479&lt;&gt;0, TRUNC(G479*H479, 1), "")</f>
        <v>206.1</v>
      </c>
      <c r="J479" s="15">
        <v>0.1</v>
      </c>
      <c r="K479" s="15">
        <f>합산자재!I57</f>
        <v>0</v>
      </c>
      <c r="L479" s="36" t="str">
        <f>IF(G479*K479&lt;&gt;0, TRUNC(G479*K479, 1), "")</f>
        <v/>
      </c>
      <c r="M479" s="15">
        <f>합산자재!J57</f>
        <v>0</v>
      </c>
      <c r="N479" s="36" t="str">
        <f>IF(G479*M479&lt;&gt;0, TRUNC(G479*M479, 1), "")</f>
        <v/>
      </c>
      <c r="O479" s="15">
        <f t="shared" si="110"/>
        <v>2061</v>
      </c>
      <c r="P479" s="15">
        <f t="shared" si="111"/>
        <v>206.1</v>
      </c>
      <c r="Q479" s="12"/>
    </row>
    <row r="480" spans="1:31" ht="23.25" customHeight="1">
      <c r="A480" s="13" t="s">
        <v>1338</v>
      </c>
      <c r="B480" s="13" t="s">
        <v>1165</v>
      </c>
      <c r="C480" s="1" t="s">
        <v>1339</v>
      </c>
      <c r="D480" s="12" t="s">
        <v>1340</v>
      </c>
      <c r="E480" s="12" t="s">
        <v>1341</v>
      </c>
      <c r="F480" s="19" t="s">
        <v>529</v>
      </c>
      <c r="G480" s="15">
        <v>1</v>
      </c>
      <c r="H480" s="15">
        <f>IF(TRUNC((AD480+AC480)/$AD$3,1)*$AD$3-AD480 &lt;0, AC480, TRUNC((AD480+AC480)/$AD$3,1)*$AD$3-AD480)</f>
        <v>41.199999999999818</v>
      </c>
      <c r="I480" s="36">
        <f>H480</f>
        <v>41.199999999999818</v>
      </c>
      <c r="J480" s="15">
        <v>1</v>
      </c>
      <c r="K480" s="15"/>
      <c r="L480" s="36" t="str">
        <f>IF(G480*K480&lt;&gt;0, TRUNC(G480*K480, 1), "")</f>
        <v/>
      </c>
      <c r="M480" s="15"/>
      <c r="N480" s="36" t="str">
        <f>IF(G480*M480&lt;&gt;0, TRUNC(G480*M480, 1), "")</f>
        <v/>
      </c>
      <c r="O480" s="15">
        <f t="shared" si="110"/>
        <v>41.199999999999818</v>
      </c>
      <c r="P480" s="15">
        <f t="shared" si="111"/>
        <v>41.199999999999818</v>
      </c>
      <c r="Q480" s="12"/>
      <c r="AC480" s="2">
        <f>TRUNC(TRUNC(SUM(AC477:AC479))*옵션!$B$33/100,1)</f>
        <v>41.2</v>
      </c>
      <c r="AD480" s="2">
        <f>TRUNC(SUM(I477:I479))+TRUNC(SUM(N477:N479))</f>
        <v>2267</v>
      </c>
    </row>
    <row r="481" spans="1:31" ht="23.25" customHeight="1">
      <c r="A481" s="13" t="s">
        <v>754</v>
      </c>
      <c r="B481" s="13" t="s">
        <v>1165</v>
      </c>
      <c r="C481" s="1" t="s">
        <v>567</v>
      </c>
      <c r="D481" s="12" t="s">
        <v>568</v>
      </c>
      <c r="E481" s="12" t="s">
        <v>569</v>
      </c>
      <c r="F481" s="19" t="s">
        <v>570</v>
      </c>
      <c r="G481" s="15">
        <f>일위노임!G226</f>
        <v>1.0500000000000001E-2</v>
      </c>
      <c r="H481" s="15">
        <f>합산자재!H165</f>
        <v>0</v>
      </c>
      <c r="I481" s="36" t="str">
        <f>IF(G481*H481&lt;&gt;0, TRUNC(G481*H481, 1), "")</f>
        <v/>
      </c>
      <c r="J481" s="15">
        <v>1.0500000000000001E-2</v>
      </c>
      <c r="K481" s="15">
        <f>합산자재!I165</f>
        <v>270251</v>
      </c>
      <c r="L481" s="36">
        <f>IF(G481*K481&lt;&gt;0, TRUNC(G481*K481, 1), "")</f>
        <v>2837.6</v>
      </c>
      <c r="M481" s="15">
        <f>합산자재!J165</f>
        <v>0</v>
      </c>
      <c r="N481" s="36" t="str">
        <f>IF(G481*M481&lt;&gt;0, TRUNC(G481*M481, 1), "")</f>
        <v/>
      </c>
      <c r="O481" s="15">
        <f t="shared" si="110"/>
        <v>270251</v>
      </c>
      <c r="P481" s="15">
        <f t="shared" si="111"/>
        <v>2837.6</v>
      </c>
      <c r="Q481" s="12"/>
      <c r="AE481" s="2">
        <f>L481</f>
        <v>2837.6</v>
      </c>
    </row>
    <row r="482" spans="1:31" ht="23.25" customHeight="1">
      <c r="A482" s="13" t="s">
        <v>1334</v>
      </c>
      <c r="B482" s="13" t="s">
        <v>1165</v>
      </c>
      <c r="C482" s="1" t="s">
        <v>1335</v>
      </c>
      <c r="D482" s="12" t="s">
        <v>1336</v>
      </c>
      <c r="E482" s="12" t="s">
        <v>1337</v>
      </c>
      <c r="F482" s="19" t="s">
        <v>529</v>
      </c>
      <c r="G482" s="15">
        <v>1</v>
      </c>
      <c r="H482" s="15">
        <f>IF(TRUNC((AD483+AC483)/$AE$3,1)*$AE$3-AD483 &lt;0, AC483, TRUNC((AD483+AC483)/$AE$3,1)*$AE$3-AD483)</f>
        <v>85.099999999999909</v>
      </c>
      <c r="I482" s="36">
        <f>H482</f>
        <v>85.099999999999909</v>
      </c>
      <c r="J482" s="15">
        <v>1</v>
      </c>
      <c r="K482" s="15"/>
      <c r="L482" s="36" t="str">
        <f>IF(G482*K482&lt;&gt;0, TRUNC(G482*K482, 1), "")</f>
        <v/>
      </c>
      <c r="M482" s="15"/>
      <c r="N482" s="36" t="str">
        <f>IF(G482*M482&lt;&gt;0, TRUNC(G482*M482, 1), "")</f>
        <v/>
      </c>
      <c r="O482" s="15">
        <f t="shared" si="110"/>
        <v>85.099999999999909</v>
      </c>
      <c r="P482" s="15">
        <f t="shared" si="111"/>
        <v>85.099999999999909</v>
      </c>
      <c r="Q482" s="12"/>
    </row>
    <row r="483" spans="1:31" ht="23.25" customHeight="1">
      <c r="B483" s="13" t="s">
        <v>1330</v>
      </c>
      <c r="D483" s="12" t="s">
        <v>1331</v>
      </c>
      <c r="E483" s="12"/>
      <c r="F483" s="19"/>
      <c r="G483" s="15"/>
      <c r="H483" s="15"/>
      <c r="I483" s="36">
        <f>TRUNC(SUM(I477:I482))</f>
        <v>2393</v>
      </c>
      <c r="J483" s="15"/>
      <c r="K483" s="15"/>
      <c r="L483" s="36">
        <f>TRUNC(SUM(L477:L482))</f>
        <v>2837</v>
      </c>
      <c r="M483" s="15"/>
      <c r="N483" s="36">
        <f>TRUNC(SUM(N477:N482))</f>
        <v>0</v>
      </c>
      <c r="O483" s="15" t="str">
        <f t="shared" si="110"/>
        <v/>
      </c>
      <c r="P483" s="15">
        <f t="shared" si="111"/>
        <v>5230</v>
      </c>
      <c r="Q483" s="12"/>
      <c r="AC483" s="2">
        <f>TRUNC(AE483*옵션!$B$36/100,1)</f>
        <v>85.1</v>
      </c>
      <c r="AD483" s="2">
        <f>TRUNC(SUM(L477:L481))</f>
        <v>2837</v>
      </c>
      <c r="AE483" s="2">
        <f>TRUNC(SUM(AE477:AE482))</f>
        <v>2837</v>
      </c>
    </row>
    <row r="484" spans="1:31" ht="23.25" customHeight="1">
      <c r="D484" s="12"/>
      <c r="E484" s="12"/>
      <c r="F484" s="19"/>
      <c r="G484" s="15"/>
      <c r="H484" s="15"/>
      <c r="I484" s="36"/>
      <c r="J484" s="15"/>
      <c r="K484" s="15"/>
      <c r="L484" s="36"/>
      <c r="M484" s="15"/>
      <c r="N484" s="36"/>
      <c r="O484" s="15"/>
      <c r="P484" s="15"/>
      <c r="Q484" s="12"/>
    </row>
    <row r="485" spans="1:31" ht="23.25" customHeight="1">
      <c r="A485" s="13" t="s">
        <v>1539</v>
      </c>
      <c r="B485" s="13" t="s">
        <v>1353</v>
      </c>
      <c r="C485" s="1" t="s">
        <v>1540</v>
      </c>
      <c r="D485" s="183" t="s">
        <v>1538</v>
      </c>
      <c r="E485" s="185"/>
      <c r="F485" s="19"/>
      <c r="G485" s="15"/>
      <c r="H485" s="15"/>
      <c r="I485" s="36"/>
      <c r="J485" s="15"/>
      <c r="K485" s="15"/>
      <c r="L485" s="36"/>
      <c r="M485" s="15"/>
      <c r="N485" s="36"/>
      <c r="O485" s="15"/>
      <c r="P485" s="15"/>
      <c r="Q485" s="12"/>
    </row>
    <row r="486" spans="1:31" ht="23.25" customHeight="1">
      <c r="A486" s="13" t="s">
        <v>644</v>
      </c>
      <c r="B486" s="13" t="s">
        <v>1168</v>
      </c>
      <c r="C486" s="1" t="s">
        <v>283</v>
      </c>
      <c r="D486" s="12" t="s">
        <v>273</v>
      </c>
      <c r="E486" s="12" t="s">
        <v>284</v>
      </c>
      <c r="F486" s="19" t="s">
        <v>132</v>
      </c>
      <c r="G486" s="15">
        <v>1</v>
      </c>
      <c r="H486" s="15">
        <f>합산자재!H58</f>
        <v>3192</v>
      </c>
      <c r="I486" s="36">
        <f>IF(G486*H486&lt;&gt;0, TRUNC(G486*H486, 1), "")</f>
        <v>3192</v>
      </c>
      <c r="J486" s="15">
        <v>1</v>
      </c>
      <c r="K486" s="15">
        <f>합산자재!I58</f>
        <v>0</v>
      </c>
      <c r="L486" s="36" t="str">
        <f>IF(G486*K486&lt;&gt;0, TRUNC(G486*K486, 1), "")</f>
        <v/>
      </c>
      <c r="M486" s="15">
        <f>합산자재!J58</f>
        <v>0</v>
      </c>
      <c r="N486" s="36" t="str">
        <f>IF(G486*M486&lt;&gt;0, TRUNC(G486*M486, 1), "")</f>
        <v/>
      </c>
      <c r="O486" s="15">
        <f t="shared" ref="O486:O491" si="112">IF((H486+K486+M486)=0, "", (H486+K486+M486))</f>
        <v>3192</v>
      </c>
      <c r="P486" s="15">
        <f t="shared" ref="P486:P491" si="113">IF(SUM(I486,L486,N486)&lt;&gt;0,SUM(I486,L486,N486),"")</f>
        <v>3192</v>
      </c>
      <c r="Q486" s="12"/>
      <c r="AC486" s="2">
        <f>G486*H486</f>
        <v>3192</v>
      </c>
    </row>
    <row r="487" spans="1:31" ht="23.25" customHeight="1">
      <c r="A487" s="13" t="s">
        <v>644</v>
      </c>
      <c r="B487" s="13" t="s">
        <v>1168</v>
      </c>
      <c r="C487" s="1" t="s">
        <v>283</v>
      </c>
      <c r="D487" s="12" t="s">
        <v>273</v>
      </c>
      <c r="E487" s="12" t="s">
        <v>284</v>
      </c>
      <c r="F487" s="19" t="s">
        <v>132</v>
      </c>
      <c r="G487" s="15">
        <v>0.1</v>
      </c>
      <c r="H487" s="15">
        <f>합산자재!H58</f>
        <v>3192</v>
      </c>
      <c r="I487" s="36">
        <f>IF(G487*H487&lt;&gt;0, TRUNC(G487*H487, 1), "")</f>
        <v>319.2</v>
      </c>
      <c r="J487" s="15">
        <v>0.1</v>
      </c>
      <c r="K487" s="15">
        <f>합산자재!I58</f>
        <v>0</v>
      </c>
      <c r="L487" s="36" t="str">
        <f>IF(G487*K487&lt;&gt;0, TRUNC(G487*K487, 1), "")</f>
        <v/>
      </c>
      <c r="M487" s="15">
        <f>합산자재!J58</f>
        <v>0</v>
      </c>
      <c r="N487" s="36" t="str">
        <f>IF(G487*M487&lt;&gt;0, TRUNC(G487*M487, 1), "")</f>
        <v/>
      </c>
      <c r="O487" s="15">
        <f t="shared" si="112"/>
        <v>3192</v>
      </c>
      <c r="P487" s="15">
        <f t="shared" si="113"/>
        <v>319.2</v>
      </c>
      <c r="Q487" s="12"/>
    </row>
    <row r="488" spans="1:31" ht="23.25" customHeight="1">
      <c r="A488" s="13" t="s">
        <v>1338</v>
      </c>
      <c r="B488" s="13" t="s">
        <v>1168</v>
      </c>
      <c r="C488" s="1" t="s">
        <v>1339</v>
      </c>
      <c r="D488" s="12" t="s">
        <v>1340</v>
      </c>
      <c r="E488" s="12" t="s">
        <v>1341</v>
      </c>
      <c r="F488" s="19" t="s">
        <v>529</v>
      </c>
      <c r="G488" s="15">
        <v>1</v>
      </c>
      <c r="H488" s="15">
        <f>IF(TRUNC((AD488+AC488)/$AD$3,1)*$AD$3-AD488 &lt;0, AC488, TRUNC((AD488+AC488)/$AD$3,1)*$AD$3-AD488)</f>
        <v>63.800000000000182</v>
      </c>
      <c r="I488" s="36">
        <f>H488</f>
        <v>63.800000000000182</v>
      </c>
      <c r="J488" s="15">
        <v>1</v>
      </c>
      <c r="K488" s="15"/>
      <c r="L488" s="36" t="str">
        <f>IF(G488*K488&lt;&gt;0, TRUNC(G488*K488, 1), "")</f>
        <v/>
      </c>
      <c r="M488" s="15"/>
      <c r="N488" s="36" t="str">
        <f>IF(G488*M488&lt;&gt;0, TRUNC(G488*M488, 1), "")</f>
        <v/>
      </c>
      <c r="O488" s="15">
        <f t="shared" si="112"/>
        <v>63.800000000000182</v>
      </c>
      <c r="P488" s="15">
        <f t="shared" si="113"/>
        <v>63.800000000000182</v>
      </c>
      <c r="Q488" s="12"/>
      <c r="AC488" s="2">
        <f>TRUNC(TRUNC(SUM(AC485:AC487))*옵션!$B$33/100,1)</f>
        <v>63.8</v>
      </c>
      <c r="AD488" s="2">
        <f>TRUNC(SUM(I485:I487))+TRUNC(SUM(N485:N487))</f>
        <v>3511</v>
      </c>
    </row>
    <row r="489" spans="1:31" ht="23.25" customHeight="1">
      <c r="A489" s="13" t="s">
        <v>754</v>
      </c>
      <c r="B489" s="13" t="s">
        <v>1168</v>
      </c>
      <c r="C489" s="1" t="s">
        <v>567</v>
      </c>
      <c r="D489" s="12" t="s">
        <v>568</v>
      </c>
      <c r="E489" s="12" t="s">
        <v>569</v>
      </c>
      <c r="F489" s="19" t="s">
        <v>570</v>
      </c>
      <c r="G489" s="15">
        <f>일위노임!G229</f>
        <v>1.0500000000000001E-2</v>
      </c>
      <c r="H489" s="15">
        <f>합산자재!H165</f>
        <v>0</v>
      </c>
      <c r="I489" s="36" t="str">
        <f>IF(G489*H489&lt;&gt;0, TRUNC(G489*H489, 1), "")</f>
        <v/>
      </c>
      <c r="J489" s="15">
        <v>1.0500000000000001E-2</v>
      </c>
      <c r="K489" s="15">
        <f>합산자재!I165</f>
        <v>270251</v>
      </c>
      <c r="L489" s="36">
        <f>IF(G489*K489&lt;&gt;0, TRUNC(G489*K489, 1), "")</f>
        <v>2837.6</v>
      </c>
      <c r="M489" s="15">
        <f>합산자재!J165</f>
        <v>0</v>
      </c>
      <c r="N489" s="36" t="str">
        <f>IF(G489*M489&lt;&gt;0, TRUNC(G489*M489, 1), "")</f>
        <v/>
      </c>
      <c r="O489" s="15">
        <f t="shared" si="112"/>
        <v>270251</v>
      </c>
      <c r="P489" s="15">
        <f t="shared" si="113"/>
        <v>2837.6</v>
      </c>
      <c r="Q489" s="12"/>
      <c r="AE489" s="2">
        <f>L489</f>
        <v>2837.6</v>
      </c>
    </row>
    <row r="490" spans="1:31" ht="23.25" customHeight="1">
      <c r="A490" s="13" t="s">
        <v>1334</v>
      </c>
      <c r="B490" s="13" t="s">
        <v>1168</v>
      </c>
      <c r="C490" s="1" t="s">
        <v>1335</v>
      </c>
      <c r="D490" s="12" t="s">
        <v>1336</v>
      </c>
      <c r="E490" s="12" t="s">
        <v>1337</v>
      </c>
      <c r="F490" s="19" t="s">
        <v>529</v>
      </c>
      <c r="G490" s="15">
        <v>1</v>
      </c>
      <c r="H490" s="15">
        <f>IF(TRUNC((AD491+AC491)/$AE$3,1)*$AE$3-AD491 &lt;0, AC491, TRUNC((AD491+AC491)/$AE$3,1)*$AE$3-AD491)</f>
        <v>85.099999999999909</v>
      </c>
      <c r="I490" s="36">
        <f>H490</f>
        <v>85.099999999999909</v>
      </c>
      <c r="J490" s="15">
        <v>1</v>
      </c>
      <c r="K490" s="15"/>
      <c r="L490" s="36" t="str">
        <f>IF(G490*K490&lt;&gt;0, TRUNC(G490*K490, 1), "")</f>
        <v/>
      </c>
      <c r="M490" s="15"/>
      <c r="N490" s="36" t="str">
        <f>IF(G490*M490&lt;&gt;0, TRUNC(G490*M490, 1), "")</f>
        <v/>
      </c>
      <c r="O490" s="15">
        <f t="shared" si="112"/>
        <v>85.099999999999909</v>
      </c>
      <c r="P490" s="15">
        <f t="shared" si="113"/>
        <v>85.099999999999909</v>
      </c>
      <c r="Q490" s="12"/>
    </row>
    <row r="491" spans="1:31" ht="23.25" customHeight="1">
      <c r="B491" s="13" t="s">
        <v>1330</v>
      </c>
      <c r="D491" s="12" t="s">
        <v>1331</v>
      </c>
      <c r="E491" s="12"/>
      <c r="F491" s="19"/>
      <c r="G491" s="15"/>
      <c r="H491" s="15"/>
      <c r="I491" s="36">
        <f>TRUNC(SUM(I485:I490))</f>
        <v>3660</v>
      </c>
      <c r="J491" s="15"/>
      <c r="K491" s="15"/>
      <c r="L491" s="36">
        <f>TRUNC(SUM(L485:L490))</f>
        <v>2837</v>
      </c>
      <c r="M491" s="15"/>
      <c r="N491" s="36">
        <f>TRUNC(SUM(N485:N490))</f>
        <v>0</v>
      </c>
      <c r="O491" s="15" t="str">
        <f t="shared" si="112"/>
        <v/>
      </c>
      <c r="P491" s="15">
        <f t="shared" si="113"/>
        <v>6497</v>
      </c>
      <c r="Q491" s="12"/>
      <c r="AC491" s="2">
        <f>TRUNC(AE491*옵션!$B$36/100,1)</f>
        <v>85.1</v>
      </c>
      <c r="AD491" s="2">
        <f>TRUNC(SUM(L485:L489))</f>
        <v>2837</v>
      </c>
      <c r="AE491" s="2">
        <f>TRUNC(SUM(AE485:AE490))</f>
        <v>2837</v>
      </c>
    </row>
    <row r="492" spans="1:31" ht="23.25" customHeight="1">
      <c r="D492" s="12"/>
      <c r="E492" s="12"/>
      <c r="F492" s="19"/>
      <c r="G492" s="15"/>
      <c r="H492" s="15"/>
      <c r="I492" s="36"/>
      <c r="J492" s="15"/>
      <c r="K492" s="15"/>
      <c r="L492" s="36"/>
      <c r="M492" s="15"/>
      <c r="N492" s="36"/>
      <c r="O492" s="15"/>
      <c r="P492" s="15"/>
      <c r="Q492" s="12"/>
    </row>
    <row r="493" spans="1:31" ht="23.25" customHeight="1">
      <c r="A493" s="13" t="s">
        <v>1542</v>
      </c>
      <c r="B493" s="13" t="s">
        <v>1353</v>
      </c>
      <c r="C493" s="1" t="s">
        <v>1543</v>
      </c>
      <c r="D493" s="183" t="s">
        <v>1541</v>
      </c>
      <c r="E493" s="185"/>
      <c r="F493" s="19"/>
      <c r="G493" s="15"/>
      <c r="H493" s="15"/>
      <c r="I493" s="36"/>
      <c r="J493" s="15"/>
      <c r="K493" s="15"/>
      <c r="L493" s="36"/>
      <c r="M493" s="15"/>
      <c r="N493" s="36"/>
      <c r="O493" s="15"/>
      <c r="P493" s="15"/>
      <c r="Q493" s="12"/>
    </row>
    <row r="494" spans="1:31" ht="23.25" customHeight="1">
      <c r="A494" s="13" t="s">
        <v>646</v>
      </c>
      <c r="B494" s="13" t="s">
        <v>1171</v>
      </c>
      <c r="C494" s="1" t="s">
        <v>287</v>
      </c>
      <c r="D494" s="12" t="s">
        <v>273</v>
      </c>
      <c r="E494" s="12" t="s">
        <v>288</v>
      </c>
      <c r="F494" s="19" t="s">
        <v>132</v>
      </c>
      <c r="G494" s="15">
        <v>1</v>
      </c>
      <c r="H494" s="15">
        <f>합산자재!H60</f>
        <v>11581</v>
      </c>
      <c r="I494" s="36">
        <f>IF(G494*H494&lt;&gt;0, TRUNC(G494*H494, 1), "")</f>
        <v>11581</v>
      </c>
      <c r="J494" s="15">
        <v>1</v>
      </c>
      <c r="K494" s="15">
        <f>합산자재!I60</f>
        <v>0</v>
      </c>
      <c r="L494" s="36" t="str">
        <f>IF(G494*K494&lt;&gt;0, TRUNC(G494*K494, 1), "")</f>
        <v/>
      </c>
      <c r="M494" s="15">
        <f>합산자재!J60</f>
        <v>0</v>
      </c>
      <c r="N494" s="36" t="str">
        <f>IF(G494*M494&lt;&gt;0, TRUNC(G494*M494, 1), "")</f>
        <v/>
      </c>
      <c r="O494" s="15">
        <f t="shared" ref="O494:O499" si="114">IF((H494+K494+M494)=0, "", (H494+K494+M494))</f>
        <v>11581</v>
      </c>
      <c r="P494" s="15">
        <f t="shared" ref="P494:P499" si="115">IF(SUM(I494,L494,N494)&lt;&gt;0,SUM(I494,L494,N494),"")</f>
        <v>11581</v>
      </c>
      <c r="Q494" s="12"/>
      <c r="AC494" s="2">
        <f>G494*H494</f>
        <v>11581</v>
      </c>
    </row>
    <row r="495" spans="1:31" ht="23.25" customHeight="1">
      <c r="A495" s="13" t="s">
        <v>646</v>
      </c>
      <c r="B495" s="13" t="s">
        <v>1171</v>
      </c>
      <c r="C495" s="1" t="s">
        <v>287</v>
      </c>
      <c r="D495" s="12" t="s">
        <v>273</v>
      </c>
      <c r="E495" s="12" t="s">
        <v>288</v>
      </c>
      <c r="F495" s="19" t="s">
        <v>132</v>
      </c>
      <c r="G495" s="15">
        <v>0.1</v>
      </c>
      <c r="H495" s="15">
        <f>합산자재!H60</f>
        <v>11581</v>
      </c>
      <c r="I495" s="36">
        <f>IF(G495*H495&lt;&gt;0, TRUNC(G495*H495, 1), "")</f>
        <v>1158.0999999999999</v>
      </c>
      <c r="J495" s="15">
        <v>0.1</v>
      </c>
      <c r="K495" s="15">
        <f>합산자재!I60</f>
        <v>0</v>
      </c>
      <c r="L495" s="36" t="str">
        <f>IF(G495*K495&lt;&gt;0, TRUNC(G495*K495, 1), "")</f>
        <v/>
      </c>
      <c r="M495" s="15">
        <f>합산자재!J60</f>
        <v>0</v>
      </c>
      <c r="N495" s="36" t="str">
        <f>IF(G495*M495&lt;&gt;0, TRUNC(G495*M495, 1), "")</f>
        <v/>
      </c>
      <c r="O495" s="15">
        <f t="shared" si="114"/>
        <v>11581</v>
      </c>
      <c r="P495" s="15">
        <f t="shared" si="115"/>
        <v>1158.0999999999999</v>
      </c>
      <c r="Q495" s="12"/>
    </row>
    <row r="496" spans="1:31" ht="23.25" customHeight="1">
      <c r="A496" s="13" t="s">
        <v>1338</v>
      </c>
      <c r="B496" s="13" t="s">
        <v>1171</v>
      </c>
      <c r="C496" s="1" t="s">
        <v>1339</v>
      </c>
      <c r="D496" s="12" t="s">
        <v>1340</v>
      </c>
      <c r="E496" s="12" t="s">
        <v>1341</v>
      </c>
      <c r="F496" s="19" t="s">
        <v>529</v>
      </c>
      <c r="G496" s="15">
        <v>1</v>
      </c>
      <c r="H496" s="15">
        <f>IF(TRUNC((AD496+AC496)/$AD$3,1)*$AD$3-AD496 &lt;0, AC496, TRUNC((AD496+AC496)/$AD$3,1)*$AD$3-AD496)</f>
        <v>231.60000000000036</v>
      </c>
      <c r="I496" s="36">
        <f>H496</f>
        <v>231.60000000000036</v>
      </c>
      <c r="J496" s="15">
        <v>1</v>
      </c>
      <c r="K496" s="15"/>
      <c r="L496" s="36" t="str">
        <f>IF(G496*K496&lt;&gt;0, TRUNC(G496*K496, 1), "")</f>
        <v/>
      </c>
      <c r="M496" s="15"/>
      <c r="N496" s="36" t="str">
        <f>IF(G496*M496&lt;&gt;0, TRUNC(G496*M496, 1), "")</f>
        <v/>
      </c>
      <c r="O496" s="15">
        <f t="shared" si="114"/>
        <v>231.60000000000036</v>
      </c>
      <c r="P496" s="15">
        <f t="shared" si="115"/>
        <v>231.60000000000036</v>
      </c>
      <c r="Q496" s="12"/>
      <c r="AC496" s="2">
        <f>TRUNC(TRUNC(SUM(AC493:AC495))*옵션!$B$33/100,1)</f>
        <v>231.6</v>
      </c>
      <c r="AD496" s="2">
        <f>TRUNC(SUM(I493:I495))+TRUNC(SUM(N493:N495))</f>
        <v>12739</v>
      </c>
    </row>
    <row r="497" spans="1:31" ht="23.25" customHeight="1">
      <c r="A497" s="13" t="s">
        <v>754</v>
      </c>
      <c r="B497" s="13" t="s">
        <v>1171</v>
      </c>
      <c r="C497" s="1" t="s">
        <v>567</v>
      </c>
      <c r="D497" s="12" t="s">
        <v>568</v>
      </c>
      <c r="E497" s="12" t="s">
        <v>569</v>
      </c>
      <c r="F497" s="19" t="s">
        <v>570</v>
      </c>
      <c r="G497" s="15">
        <f>일위노임!G232</f>
        <v>1.2E-2</v>
      </c>
      <c r="H497" s="15">
        <f>합산자재!H165</f>
        <v>0</v>
      </c>
      <c r="I497" s="36" t="str">
        <f>IF(G497*H497&lt;&gt;0, TRUNC(G497*H497, 1), "")</f>
        <v/>
      </c>
      <c r="J497" s="15">
        <v>1.2E-2</v>
      </c>
      <c r="K497" s="15">
        <f>합산자재!I165</f>
        <v>270251</v>
      </c>
      <c r="L497" s="36">
        <f>IF(G497*K497&lt;&gt;0, TRUNC(G497*K497, 1), "")</f>
        <v>3243</v>
      </c>
      <c r="M497" s="15">
        <f>합산자재!J165</f>
        <v>0</v>
      </c>
      <c r="N497" s="36" t="str">
        <f>IF(G497*M497&lt;&gt;0, TRUNC(G497*M497, 1), "")</f>
        <v/>
      </c>
      <c r="O497" s="15">
        <f t="shared" si="114"/>
        <v>270251</v>
      </c>
      <c r="P497" s="15">
        <f t="shared" si="115"/>
        <v>3243</v>
      </c>
      <c r="Q497" s="12"/>
      <c r="AE497" s="2">
        <f>L497</f>
        <v>3243</v>
      </c>
    </row>
    <row r="498" spans="1:31" ht="23.25" customHeight="1">
      <c r="A498" s="13" t="s">
        <v>1334</v>
      </c>
      <c r="B498" s="13" t="s">
        <v>1171</v>
      </c>
      <c r="C498" s="1" t="s">
        <v>1335</v>
      </c>
      <c r="D498" s="12" t="s">
        <v>1336</v>
      </c>
      <c r="E498" s="12" t="s">
        <v>1337</v>
      </c>
      <c r="F498" s="19" t="s">
        <v>529</v>
      </c>
      <c r="G498" s="15">
        <v>1</v>
      </c>
      <c r="H498" s="15">
        <f>IF(TRUNC((AD499+AC499)/$AE$3,1)*$AE$3-AD499 &lt;0, AC499, TRUNC((AD499+AC499)/$AE$3,1)*$AE$3-AD499)</f>
        <v>97.199999999999818</v>
      </c>
      <c r="I498" s="36">
        <f>H498</f>
        <v>97.199999999999818</v>
      </c>
      <c r="J498" s="15">
        <v>1</v>
      </c>
      <c r="K498" s="15"/>
      <c r="L498" s="36" t="str">
        <f>IF(G498*K498&lt;&gt;0, TRUNC(G498*K498, 1), "")</f>
        <v/>
      </c>
      <c r="M498" s="15"/>
      <c r="N498" s="36" t="str">
        <f>IF(G498*M498&lt;&gt;0, TRUNC(G498*M498, 1), "")</f>
        <v/>
      </c>
      <c r="O498" s="15">
        <f t="shared" si="114"/>
        <v>97.199999999999818</v>
      </c>
      <c r="P498" s="15">
        <f t="shared" si="115"/>
        <v>97.199999999999818</v>
      </c>
      <c r="Q498" s="12"/>
    </row>
    <row r="499" spans="1:31" ht="23.25" customHeight="1">
      <c r="B499" s="13" t="s">
        <v>1330</v>
      </c>
      <c r="D499" s="12" t="s">
        <v>1331</v>
      </c>
      <c r="E499" s="12"/>
      <c r="F499" s="19"/>
      <c r="G499" s="15"/>
      <c r="H499" s="15"/>
      <c r="I499" s="36">
        <f>TRUNC(SUM(I493:I498))</f>
        <v>13067</v>
      </c>
      <c r="J499" s="15"/>
      <c r="K499" s="15"/>
      <c r="L499" s="36">
        <f>TRUNC(SUM(L493:L498))</f>
        <v>3243</v>
      </c>
      <c r="M499" s="15"/>
      <c r="N499" s="36">
        <f>TRUNC(SUM(N493:N498))</f>
        <v>0</v>
      </c>
      <c r="O499" s="15" t="str">
        <f t="shared" si="114"/>
        <v/>
      </c>
      <c r="P499" s="15">
        <f t="shared" si="115"/>
        <v>16310</v>
      </c>
      <c r="Q499" s="12"/>
      <c r="AC499" s="2">
        <f>TRUNC(AE499*옵션!$B$36/100,1)</f>
        <v>97.2</v>
      </c>
      <c r="AD499" s="2">
        <f>TRUNC(SUM(L493:L497))</f>
        <v>3243</v>
      </c>
      <c r="AE499" s="2">
        <f>TRUNC(SUM(AE493:AE498))</f>
        <v>3243</v>
      </c>
    </row>
    <row r="500" spans="1:31" ht="23.25" customHeight="1">
      <c r="D500" s="12"/>
      <c r="E500" s="12"/>
      <c r="F500" s="19"/>
      <c r="G500" s="15"/>
      <c r="H500" s="15"/>
      <c r="I500" s="36"/>
      <c r="J500" s="15"/>
      <c r="K500" s="15"/>
      <c r="L500" s="36"/>
      <c r="M500" s="15"/>
      <c r="N500" s="36"/>
      <c r="O500" s="15"/>
      <c r="P500" s="15"/>
      <c r="Q500" s="12"/>
    </row>
    <row r="501" spans="1:31" ht="23.25" customHeight="1">
      <c r="A501" s="13" t="s">
        <v>1545</v>
      </c>
      <c r="B501" s="13" t="s">
        <v>1353</v>
      </c>
      <c r="C501" s="1" t="s">
        <v>1546</v>
      </c>
      <c r="D501" s="183" t="s">
        <v>1544</v>
      </c>
      <c r="E501" s="185"/>
      <c r="F501" s="19"/>
      <c r="G501" s="15"/>
      <c r="H501" s="15"/>
      <c r="I501" s="36"/>
      <c r="J501" s="15"/>
      <c r="K501" s="15"/>
      <c r="L501" s="36"/>
      <c r="M501" s="15"/>
      <c r="N501" s="36"/>
      <c r="O501" s="15"/>
      <c r="P501" s="15"/>
      <c r="Q501" s="12"/>
    </row>
    <row r="502" spans="1:31" ht="23.25" customHeight="1">
      <c r="A502" s="13" t="s">
        <v>647</v>
      </c>
      <c r="B502" s="13" t="s">
        <v>1174</v>
      </c>
      <c r="C502" s="1" t="s">
        <v>289</v>
      </c>
      <c r="D502" s="12" t="s">
        <v>290</v>
      </c>
      <c r="E502" s="12" t="s">
        <v>291</v>
      </c>
      <c r="F502" s="19" t="s">
        <v>132</v>
      </c>
      <c r="G502" s="15">
        <v>1</v>
      </c>
      <c r="H502" s="15">
        <f>합산자재!H61</f>
        <v>1752</v>
      </c>
      <c r="I502" s="36">
        <f>IF(G502*H502&lt;&gt;0, TRUNC(G502*H502, 1), "")</f>
        <v>1752</v>
      </c>
      <c r="J502" s="15">
        <v>1</v>
      </c>
      <c r="K502" s="15">
        <f>합산자재!I61</f>
        <v>0</v>
      </c>
      <c r="L502" s="36" t="str">
        <f>IF(G502*K502&lt;&gt;0, TRUNC(G502*K502, 1), "")</f>
        <v/>
      </c>
      <c r="M502" s="15">
        <f>합산자재!J61</f>
        <v>0</v>
      </c>
      <c r="N502" s="36" t="str">
        <f>IF(G502*M502&lt;&gt;0, TRUNC(G502*M502, 1), "")</f>
        <v/>
      </c>
      <c r="O502" s="15">
        <f t="shared" ref="O502:O507" si="116">IF((H502+K502+M502)=0, "", (H502+K502+M502))</f>
        <v>1752</v>
      </c>
      <c r="P502" s="15">
        <f t="shared" ref="P502:P507" si="117">IF(SUM(I502,L502,N502)&lt;&gt;0,SUM(I502,L502,N502),"")</f>
        <v>1752</v>
      </c>
      <c r="Q502" s="12"/>
      <c r="AC502" s="2">
        <f>G502*H502</f>
        <v>1752</v>
      </c>
    </row>
    <row r="503" spans="1:31" ht="23.25" customHeight="1">
      <c r="A503" s="13" t="s">
        <v>647</v>
      </c>
      <c r="B503" s="13" t="s">
        <v>1174</v>
      </c>
      <c r="C503" s="1" t="s">
        <v>289</v>
      </c>
      <c r="D503" s="12" t="s">
        <v>290</v>
      </c>
      <c r="E503" s="12" t="s">
        <v>291</v>
      </c>
      <c r="F503" s="19" t="s">
        <v>132</v>
      </c>
      <c r="G503" s="15">
        <v>0.05</v>
      </c>
      <c r="H503" s="15">
        <f>합산자재!H61</f>
        <v>1752</v>
      </c>
      <c r="I503" s="36">
        <f>IF(G503*H503&lt;&gt;0, TRUNC(G503*H503, 1), "")</f>
        <v>87.6</v>
      </c>
      <c r="J503" s="15">
        <v>0.05</v>
      </c>
      <c r="K503" s="15">
        <f>합산자재!I61</f>
        <v>0</v>
      </c>
      <c r="L503" s="36" t="str">
        <f>IF(G503*K503&lt;&gt;0, TRUNC(G503*K503, 1), "")</f>
        <v/>
      </c>
      <c r="M503" s="15">
        <f>합산자재!J61</f>
        <v>0</v>
      </c>
      <c r="N503" s="36" t="str">
        <f>IF(G503*M503&lt;&gt;0, TRUNC(G503*M503, 1), "")</f>
        <v/>
      </c>
      <c r="O503" s="15">
        <f t="shared" si="116"/>
        <v>1752</v>
      </c>
      <c r="P503" s="15">
        <f t="shared" si="117"/>
        <v>87.6</v>
      </c>
      <c r="Q503" s="12"/>
    </row>
    <row r="504" spans="1:31" ht="23.25" customHeight="1">
      <c r="A504" s="13" t="s">
        <v>1338</v>
      </c>
      <c r="B504" s="13" t="s">
        <v>1174</v>
      </c>
      <c r="C504" s="1" t="s">
        <v>1339</v>
      </c>
      <c r="D504" s="12" t="s">
        <v>1340</v>
      </c>
      <c r="E504" s="12" t="s">
        <v>1341</v>
      </c>
      <c r="F504" s="19" t="s">
        <v>529</v>
      </c>
      <c r="G504" s="15">
        <v>1</v>
      </c>
      <c r="H504" s="15">
        <f>IF(TRUNC((AD504+AC504)/$AD$3,1)*$AD$3-AD504 &lt;0, AC504, TRUNC((AD504+AC504)/$AD$3,1)*$AD$3-AD504)</f>
        <v>35</v>
      </c>
      <c r="I504" s="36">
        <f>H504</f>
        <v>35</v>
      </c>
      <c r="J504" s="15">
        <v>1</v>
      </c>
      <c r="K504" s="15"/>
      <c r="L504" s="36" t="str">
        <f>IF(G504*K504&lt;&gt;0, TRUNC(G504*K504, 1), "")</f>
        <v/>
      </c>
      <c r="M504" s="15"/>
      <c r="N504" s="36" t="str">
        <f>IF(G504*M504&lt;&gt;0, TRUNC(G504*M504, 1), "")</f>
        <v/>
      </c>
      <c r="O504" s="15">
        <f t="shared" si="116"/>
        <v>35</v>
      </c>
      <c r="P504" s="15">
        <f t="shared" si="117"/>
        <v>35</v>
      </c>
      <c r="Q504" s="12"/>
      <c r="AC504" s="2">
        <f>TRUNC(TRUNC(SUM(AC501:AC503))*옵션!$B$33/100,1)</f>
        <v>35</v>
      </c>
      <c r="AD504" s="2">
        <f>TRUNC(SUM(I501:I503))+TRUNC(SUM(N501:N503))</f>
        <v>1839</v>
      </c>
    </row>
    <row r="505" spans="1:31" ht="23.25" customHeight="1">
      <c r="A505" s="13" t="s">
        <v>755</v>
      </c>
      <c r="B505" s="13" t="s">
        <v>1174</v>
      </c>
      <c r="C505" s="1" t="s">
        <v>571</v>
      </c>
      <c r="D505" s="12" t="s">
        <v>568</v>
      </c>
      <c r="E505" s="12" t="s">
        <v>572</v>
      </c>
      <c r="F505" s="19" t="s">
        <v>570</v>
      </c>
      <c r="G505" s="15">
        <f>일위노임!G235</f>
        <v>1.5299999999999999E-2</v>
      </c>
      <c r="H505" s="15">
        <f>합산자재!H166</f>
        <v>0</v>
      </c>
      <c r="I505" s="36" t="str">
        <f>IF(G505*H505&lt;&gt;0, TRUNC(G505*H505, 1), "")</f>
        <v/>
      </c>
      <c r="J505" s="15">
        <v>1.5299999999999999E-2</v>
      </c>
      <c r="K505" s="15">
        <f>합산자재!I166</f>
        <v>295784</v>
      </c>
      <c r="L505" s="36">
        <f>IF(G505*K505&lt;&gt;0, TRUNC(G505*K505, 1), "")</f>
        <v>4525.3999999999996</v>
      </c>
      <c r="M505" s="15">
        <f>합산자재!J166</f>
        <v>0</v>
      </c>
      <c r="N505" s="36" t="str">
        <f>IF(G505*M505&lt;&gt;0, TRUNC(G505*M505, 1), "")</f>
        <v/>
      </c>
      <c r="O505" s="15">
        <f t="shared" si="116"/>
        <v>295784</v>
      </c>
      <c r="P505" s="15">
        <f t="shared" si="117"/>
        <v>4525.3999999999996</v>
      </c>
      <c r="Q505" s="12"/>
      <c r="AE505" s="2">
        <f>L505</f>
        <v>4525.3999999999996</v>
      </c>
    </row>
    <row r="506" spans="1:31" ht="23.25" customHeight="1">
      <c r="A506" s="13" t="s">
        <v>1334</v>
      </c>
      <c r="B506" s="13" t="s">
        <v>1174</v>
      </c>
      <c r="C506" s="1" t="s">
        <v>1335</v>
      </c>
      <c r="D506" s="12" t="s">
        <v>1336</v>
      </c>
      <c r="E506" s="12" t="s">
        <v>1337</v>
      </c>
      <c r="F506" s="19" t="s">
        <v>529</v>
      </c>
      <c r="G506" s="15">
        <v>1</v>
      </c>
      <c r="H506" s="15">
        <f>IF(TRUNC((AD507+AC507)/$AE$3,1)*$AE$3-AD507 &lt;0, AC507, TRUNC((AD507+AC507)/$AE$3,1)*$AE$3-AD507)</f>
        <v>135.69999999999982</v>
      </c>
      <c r="I506" s="36">
        <f>H506</f>
        <v>135.69999999999982</v>
      </c>
      <c r="J506" s="15">
        <v>1</v>
      </c>
      <c r="K506" s="15"/>
      <c r="L506" s="36" t="str">
        <f>IF(G506*K506&lt;&gt;0, TRUNC(G506*K506, 1), "")</f>
        <v/>
      </c>
      <c r="M506" s="15"/>
      <c r="N506" s="36" t="str">
        <f>IF(G506*M506&lt;&gt;0, TRUNC(G506*M506, 1), "")</f>
        <v/>
      </c>
      <c r="O506" s="15">
        <f t="shared" si="116"/>
        <v>135.69999999999982</v>
      </c>
      <c r="P506" s="15">
        <f t="shared" si="117"/>
        <v>135.69999999999982</v>
      </c>
      <c r="Q506" s="12"/>
    </row>
    <row r="507" spans="1:31" ht="23.25" customHeight="1">
      <c r="B507" s="13" t="s">
        <v>1330</v>
      </c>
      <c r="D507" s="12" t="s">
        <v>1331</v>
      </c>
      <c r="E507" s="12"/>
      <c r="F507" s="19"/>
      <c r="G507" s="15"/>
      <c r="H507" s="15"/>
      <c r="I507" s="36">
        <f>TRUNC(SUM(I501:I506))</f>
        <v>2010</v>
      </c>
      <c r="J507" s="15"/>
      <c r="K507" s="15"/>
      <c r="L507" s="36">
        <f>TRUNC(SUM(L501:L506))</f>
        <v>4525</v>
      </c>
      <c r="M507" s="15"/>
      <c r="N507" s="36">
        <f>TRUNC(SUM(N501:N506))</f>
        <v>0</v>
      </c>
      <c r="O507" s="15" t="str">
        <f t="shared" si="116"/>
        <v/>
      </c>
      <c r="P507" s="15">
        <f t="shared" si="117"/>
        <v>6535</v>
      </c>
      <c r="Q507" s="12"/>
      <c r="AC507" s="2">
        <f>TRUNC(AE507*옵션!$B$36/100,1)</f>
        <v>135.69999999999999</v>
      </c>
      <c r="AD507" s="2">
        <f>TRUNC(SUM(L501:L505))</f>
        <v>4525</v>
      </c>
      <c r="AE507" s="2">
        <f>TRUNC(SUM(AE501:AE506))</f>
        <v>4525</v>
      </c>
    </row>
    <row r="508" spans="1:31" ht="23.25" customHeight="1">
      <c r="D508" s="12"/>
      <c r="E508" s="12"/>
      <c r="F508" s="19"/>
      <c r="G508" s="15"/>
      <c r="H508" s="15"/>
      <c r="I508" s="36"/>
      <c r="J508" s="15"/>
      <c r="K508" s="15"/>
      <c r="L508" s="36"/>
      <c r="M508" s="15"/>
      <c r="N508" s="36"/>
      <c r="O508" s="15"/>
      <c r="P508" s="15"/>
      <c r="Q508" s="12"/>
    </row>
    <row r="509" spans="1:31" ht="23.25" customHeight="1">
      <c r="A509" s="13" t="s">
        <v>1548</v>
      </c>
      <c r="B509" s="13" t="s">
        <v>1353</v>
      </c>
      <c r="C509" s="1" t="s">
        <v>1549</v>
      </c>
      <c r="D509" s="183" t="s">
        <v>1547</v>
      </c>
      <c r="E509" s="185"/>
      <c r="F509" s="19"/>
      <c r="G509" s="15"/>
      <c r="H509" s="15"/>
      <c r="I509" s="36"/>
      <c r="J509" s="15"/>
      <c r="K509" s="15"/>
      <c r="L509" s="36"/>
      <c r="M509" s="15"/>
      <c r="N509" s="36"/>
      <c r="O509" s="15"/>
      <c r="P509" s="15"/>
      <c r="Q509" s="12"/>
    </row>
    <row r="510" spans="1:31" ht="23.25" customHeight="1">
      <c r="A510" s="13" t="s">
        <v>648</v>
      </c>
      <c r="B510" s="13" t="s">
        <v>1178</v>
      </c>
      <c r="C510" s="1" t="s">
        <v>293</v>
      </c>
      <c r="D510" s="12" t="s">
        <v>290</v>
      </c>
      <c r="E510" s="12" t="s">
        <v>294</v>
      </c>
      <c r="F510" s="19" t="s">
        <v>132</v>
      </c>
      <c r="G510" s="15">
        <v>1</v>
      </c>
      <c r="H510" s="15">
        <f>합산자재!H62</f>
        <v>2697</v>
      </c>
      <c r="I510" s="36">
        <f>IF(G510*H510&lt;&gt;0, TRUNC(G510*H510, 1), "")</f>
        <v>2697</v>
      </c>
      <c r="J510" s="15">
        <v>1</v>
      </c>
      <c r="K510" s="15">
        <f>합산자재!I62</f>
        <v>0</v>
      </c>
      <c r="L510" s="36" t="str">
        <f>IF(G510*K510&lt;&gt;0, TRUNC(G510*K510, 1), "")</f>
        <v/>
      </c>
      <c r="M510" s="15">
        <f>합산자재!J62</f>
        <v>0</v>
      </c>
      <c r="N510" s="36" t="str">
        <f>IF(G510*M510&lt;&gt;0, TRUNC(G510*M510, 1), "")</f>
        <v/>
      </c>
      <c r="O510" s="15">
        <f t="shared" ref="O510:O515" si="118">IF((H510+K510+M510)=0, "", (H510+K510+M510))</f>
        <v>2697</v>
      </c>
      <c r="P510" s="15">
        <f t="shared" ref="P510:P515" si="119">IF(SUM(I510,L510,N510)&lt;&gt;0,SUM(I510,L510,N510),"")</f>
        <v>2697</v>
      </c>
      <c r="Q510" s="12"/>
      <c r="AC510" s="2">
        <f>G510*H510</f>
        <v>2697</v>
      </c>
    </row>
    <row r="511" spans="1:31" ht="23.25" customHeight="1">
      <c r="A511" s="13" t="s">
        <v>648</v>
      </c>
      <c r="B511" s="13" t="s">
        <v>1178</v>
      </c>
      <c r="C511" s="1" t="s">
        <v>293</v>
      </c>
      <c r="D511" s="12" t="s">
        <v>290</v>
      </c>
      <c r="E511" s="12" t="s">
        <v>294</v>
      </c>
      <c r="F511" s="19" t="s">
        <v>132</v>
      </c>
      <c r="G511" s="15">
        <v>0.05</v>
      </c>
      <c r="H511" s="15">
        <f>합산자재!H62</f>
        <v>2697</v>
      </c>
      <c r="I511" s="36">
        <f>IF(G511*H511&lt;&gt;0, TRUNC(G511*H511, 1), "")</f>
        <v>134.80000000000001</v>
      </c>
      <c r="J511" s="15">
        <v>0.05</v>
      </c>
      <c r="K511" s="15">
        <f>합산자재!I62</f>
        <v>0</v>
      </c>
      <c r="L511" s="36" t="str">
        <f>IF(G511*K511&lt;&gt;0, TRUNC(G511*K511, 1), "")</f>
        <v/>
      </c>
      <c r="M511" s="15">
        <f>합산자재!J62</f>
        <v>0</v>
      </c>
      <c r="N511" s="36" t="str">
        <f>IF(G511*M511&lt;&gt;0, TRUNC(G511*M511, 1), "")</f>
        <v/>
      </c>
      <c r="O511" s="15">
        <f t="shared" si="118"/>
        <v>2697</v>
      </c>
      <c r="P511" s="15">
        <f t="shared" si="119"/>
        <v>134.80000000000001</v>
      </c>
      <c r="Q511" s="12"/>
    </row>
    <row r="512" spans="1:31" ht="23.25" customHeight="1">
      <c r="A512" s="13" t="s">
        <v>1338</v>
      </c>
      <c r="B512" s="13" t="s">
        <v>1178</v>
      </c>
      <c r="C512" s="1" t="s">
        <v>1339</v>
      </c>
      <c r="D512" s="12" t="s">
        <v>1340</v>
      </c>
      <c r="E512" s="12" t="s">
        <v>1341</v>
      </c>
      <c r="F512" s="19" t="s">
        <v>529</v>
      </c>
      <c r="G512" s="15">
        <v>1</v>
      </c>
      <c r="H512" s="15">
        <f>IF(TRUNC((AD512+AC512)/$AD$3,1)*$AD$3-AD512 &lt;0, AC512, TRUNC((AD512+AC512)/$AD$3,1)*$AD$3-AD512)</f>
        <v>53.900000000000091</v>
      </c>
      <c r="I512" s="36">
        <f>H512</f>
        <v>53.900000000000091</v>
      </c>
      <c r="J512" s="15">
        <v>1</v>
      </c>
      <c r="K512" s="15"/>
      <c r="L512" s="36" t="str">
        <f>IF(G512*K512&lt;&gt;0, TRUNC(G512*K512, 1), "")</f>
        <v/>
      </c>
      <c r="M512" s="15"/>
      <c r="N512" s="36" t="str">
        <f>IF(G512*M512&lt;&gt;0, TRUNC(G512*M512, 1), "")</f>
        <v/>
      </c>
      <c r="O512" s="15">
        <f t="shared" si="118"/>
        <v>53.900000000000091</v>
      </c>
      <c r="P512" s="15">
        <f t="shared" si="119"/>
        <v>53.900000000000091</v>
      </c>
      <c r="Q512" s="12"/>
      <c r="AC512" s="2">
        <f>TRUNC(TRUNC(SUM(AC509:AC511))*옵션!$B$33/100,1)</f>
        <v>53.9</v>
      </c>
      <c r="AD512" s="2">
        <f>TRUNC(SUM(I509:I511))+TRUNC(SUM(N509:N511))</f>
        <v>2831</v>
      </c>
    </row>
    <row r="513" spans="1:31" ht="23.25" customHeight="1">
      <c r="A513" s="13" t="s">
        <v>755</v>
      </c>
      <c r="B513" s="13" t="s">
        <v>1178</v>
      </c>
      <c r="C513" s="1" t="s">
        <v>571</v>
      </c>
      <c r="D513" s="12" t="s">
        <v>568</v>
      </c>
      <c r="E513" s="12" t="s">
        <v>572</v>
      </c>
      <c r="F513" s="19" t="s">
        <v>570</v>
      </c>
      <c r="G513" s="15">
        <f>일위노임!G238</f>
        <v>1.9550000000000001E-2</v>
      </c>
      <c r="H513" s="15">
        <f>합산자재!H166</f>
        <v>0</v>
      </c>
      <c r="I513" s="36" t="str">
        <f>IF(G513*H513&lt;&gt;0, TRUNC(G513*H513, 1), "")</f>
        <v/>
      </c>
      <c r="J513" s="15">
        <v>1.9550000000000001E-2</v>
      </c>
      <c r="K513" s="15">
        <f>합산자재!I166</f>
        <v>295784</v>
      </c>
      <c r="L513" s="36">
        <f>IF(G513*K513&lt;&gt;0, TRUNC(G513*K513, 1), "")</f>
        <v>5782.5</v>
      </c>
      <c r="M513" s="15">
        <f>합산자재!J166</f>
        <v>0</v>
      </c>
      <c r="N513" s="36" t="str">
        <f>IF(G513*M513&lt;&gt;0, TRUNC(G513*M513, 1), "")</f>
        <v/>
      </c>
      <c r="O513" s="15">
        <f t="shared" si="118"/>
        <v>295784</v>
      </c>
      <c r="P513" s="15">
        <f t="shared" si="119"/>
        <v>5782.5</v>
      </c>
      <c r="Q513" s="12"/>
      <c r="AE513" s="2">
        <f>L513</f>
        <v>5782.5</v>
      </c>
    </row>
    <row r="514" spans="1:31" ht="23.25" customHeight="1">
      <c r="A514" s="13" t="s">
        <v>1334</v>
      </c>
      <c r="B514" s="13" t="s">
        <v>1178</v>
      </c>
      <c r="C514" s="1" t="s">
        <v>1335</v>
      </c>
      <c r="D514" s="12" t="s">
        <v>1336</v>
      </c>
      <c r="E514" s="12" t="s">
        <v>1337</v>
      </c>
      <c r="F514" s="19" t="s">
        <v>529</v>
      </c>
      <c r="G514" s="15">
        <v>1</v>
      </c>
      <c r="H514" s="15">
        <f>IF(TRUNC((AD515+AC515)/$AE$3,1)*$AE$3-AD515 &lt;0, AC515, TRUNC((AD515+AC515)/$AE$3,1)*$AE$3-AD515)</f>
        <v>173.39999999999964</v>
      </c>
      <c r="I514" s="36">
        <f>H514</f>
        <v>173.39999999999964</v>
      </c>
      <c r="J514" s="15">
        <v>1</v>
      </c>
      <c r="K514" s="15"/>
      <c r="L514" s="36" t="str">
        <f>IF(G514*K514&lt;&gt;0, TRUNC(G514*K514, 1), "")</f>
        <v/>
      </c>
      <c r="M514" s="15"/>
      <c r="N514" s="36" t="str">
        <f>IF(G514*M514&lt;&gt;0, TRUNC(G514*M514, 1), "")</f>
        <v/>
      </c>
      <c r="O514" s="15">
        <f t="shared" si="118"/>
        <v>173.39999999999964</v>
      </c>
      <c r="P514" s="15">
        <f t="shared" si="119"/>
        <v>173.39999999999964</v>
      </c>
      <c r="Q514" s="12"/>
    </row>
    <row r="515" spans="1:31" ht="23.25" customHeight="1">
      <c r="B515" s="13" t="s">
        <v>1330</v>
      </c>
      <c r="D515" s="12" t="s">
        <v>1331</v>
      </c>
      <c r="E515" s="12"/>
      <c r="F515" s="19"/>
      <c r="G515" s="15"/>
      <c r="H515" s="15"/>
      <c r="I515" s="36">
        <f>TRUNC(SUM(I509:I514))</f>
        <v>3059</v>
      </c>
      <c r="J515" s="15"/>
      <c r="K515" s="15"/>
      <c r="L515" s="36">
        <f>TRUNC(SUM(L509:L514))</f>
        <v>5782</v>
      </c>
      <c r="M515" s="15"/>
      <c r="N515" s="36">
        <f>TRUNC(SUM(N509:N514))</f>
        <v>0</v>
      </c>
      <c r="O515" s="15" t="str">
        <f t="shared" si="118"/>
        <v/>
      </c>
      <c r="P515" s="15">
        <f t="shared" si="119"/>
        <v>8841</v>
      </c>
      <c r="Q515" s="12"/>
      <c r="AC515" s="2">
        <f>TRUNC(AE515*옵션!$B$36/100,1)</f>
        <v>173.4</v>
      </c>
      <c r="AD515" s="2">
        <f>TRUNC(SUM(L509:L513))</f>
        <v>5782</v>
      </c>
      <c r="AE515" s="2">
        <f>TRUNC(SUM(AE509:AE514))</f>
        <v>5782</v>
      </c>
    </row>
    <row r="516" spans="1:31" ht="23.25" customHeight="1">
      <c r="D516" s="12"/>
      <c r="E516" s="12"/>
      <c r="F516" s="19"/>
      <c r="G516" s="15"/>
      <c r="H516" s="15"/>
      <c r="I516" s="36"/>
      <c r="J516" s="15"/>
      <c r="K516" s="15"/>
      <c r="L516" s="36"/>
      <c r="M516" s="15"/>
      <c r="N516" s="36"/>
      <c r="O516" s="15"/>
      <c r="P516" s="15"/>
      <c r="Q516" s="12"/>
    </row>
    <row r="517" spans="1:31" ht="23.25" customHeight="1">
      <c r="A517" s="13" t="s">
        <v>1551</v>
      </c>
      <c r="B517" s="13" t="s">
        <v>1353</v>
      </c>
      <c r="C517" s="1" t="s">
        <v>1552</v>
      </c>
      <c r="D517" s="183" t="s">
        <v>1550</v>
      </c>
      <c r="E517" s="185"/>
      <c r="F517" s="19"/>
      <c r="G517" s="15"/>
      <c r="H517" s="15"/>
      <c r="I517" s="36"/>
      <c r="J517" s="15"/>
      <c r="K517" s="15"/>
      <c r="L517" s="36"/>
      <c r="M517" s="15"/>
      <c r="N517" s="36"/>
      <c r="O517" s="15"/>
      <c r="P517" s="15"/>
      <c r="Q517" s="12"/>
    </row>
    <row r="518" spans="1:31" ht="23.25" customHeight="1">
      <c r="A518" s="13" t="s">
        <v>649</v>
      </c>
      <c r="B518" s="13" t="s">
        <v>1182</v>
      </c>
      <c r="C518" s="1" t="s">
        <v>295</v>
      </c>
      <c r="D518" s="12" t="s">
        <v>290</v>
      </c>
      <c r="E518" s="12" t="s">
        <v>296</v>
      </c>
      <c r="F518" s="19" t="s">
        <v>132</v>
      </c>
      <c r="G518" s="15">
        <v>1</v>
      </c>
      <c r="H518" s="15">
        <f>합산자재!H63</f>
        <v>7521</v>
      </c>
      <c r="I518" s="36">
        <f>IF(G518*H518&lt;&gt;0, TRUNC(G518*H518, 1), "")</f>
        <v>7521</v>
      </c>
      <c r="J518" s="15">
        <v>1</v>
      </c>
      <c r="K518" s="15">
        <f>합산자재!I63</f>
        <v>0</v>
      </c>
      <c r="L518" s="36" t="str">
        <f>IF(G518*K518&lt;&gt;0, TRUNC(G518*K518, 1), "")</f>
        <v/>
      </c>
      <c r="M518" s="15">
        <f>합산자재!J63</f>
        <v>0</v>
      </c>
      <c r="N518" s="36" t="str">
        <f>IF(G518*M518&lt;&gt;0, TRUNC(G518*M518, 1), "")</f>
        <v/>
      </c>
      <c r="O518" s="15">
        <f t="shared" ref="O518:O523" si="120">IF((H518+K518+M518)=0, "", (H518+K518+M518))</f>
        <v>7521</v>
      </c>
      <c r="P518" s="15">
        <f t="shared" ref="P518:P523" si="121">IF(SUM(I518,L518,N518)&lt;&gt;0,SUM(I518,L518,N518),"")</f>
        <v>7521</v>
      </c>
      <c r="Q518" s="12"/>
      <c r="AC518" s="2">
        <f>G518*H518</f>
        <v>7521</v>
      </c>
    </row>
    <row r="519" spans="1:31" ht="23.25" customHeight="1">
      <c r="A519" s="13" t="s">
        <v>649</v>
      </c>
      <c r="B519" s="13" t="s">
        <v>1182</v>
      </c>
      <c r="C519" s="1" t="s">
        <v>295</v>
      </c>
      <c r="D519" s="12" t="s">
        <v>290</v>
      </c>
      <c r="E519" s="12" t="s">
        <v>296</v>
      </c>
      <c r="F519" s="19" t="s">
        <v>132</v>
      </c>
      <c r="G519" s="15">
        <v>0.05</v>
      </c>
      <c r="H519" s="15">
        <f>합산자재!H63</f>
        <v>7521</v>
      </c>
      <c r="I519" s="36">
        <f>IF(G519*H519&lt;&gt;0, TRUNC(G519*H519, 1), "")</f>
        <v>376</v>
      </c>
      <c r="J519" s="15">
        <v>0.05</v>
      </c>
      <c r="K519" s="15">
        <f>합산자재!I63</f>
        <v>0</v>
      </c>
      <c r="L519" s="36" t="str">
        <f>IF(G519*K519&lt;&gt;0, TRUNC(G519*K519, 1), "")</f>
        <v/>
      </c>
      <c r="M519" s="15">
        <f>합산자재!J63</f>
        <v>0</v>
      </c>
      <c r="N519" s="36" t="str">
        <f>IF(G519*M519&lt;&gt;0, TRUNC(G519*M519, 1), "")</f>
        <v/>
      </c>
      <c r="O519" s="15">
        <f t="shared" si="120"/>
        <v>7521</v>
      </c>
      <c r="P519" s="15">
        <f t="shared" si="121"/>
        <v>376</v>
      </c>
      <c r="Q519" s="12"/>
    </row>
    <row r="520" spans="1:31" ht="23.25" customHeight="1">
      <c r="A520" s="13" t="s">
        <v>1338</v>
      </c>
      <c r="B520" s="13" t="s">
        <v>1182</v>
      </c>
      <c r="C520" s="1" t="s">
        <v>1339</v>
      </c>
      <c r="D520" s="12" t="s">
        <v>1340</v>
      </c>
      <c r="E520" s="12" t="s">
        <v>1341</v>
      </c>
      <c r="F520" s="19" t="s">
        <v>529</v>
      </c>
      <c r="G520" s="15">
        <v>1</v>
      </c>
      <c r="H520" s="15">
        <f>IF(TRUNC((AD520+AC520)/$AD$3,1)*$AD$3-AD520 &lt;0, AC520, TRUNC((AD520+AC520)/$AD$3,1)*$AD$3-AD520)</f>
        <v>150.39999999999964</v>
      </c>
      <c r="I520" s="36">
        <f>H520</f>
        <v>150.39999999999964</v>
      </c>
      <c r="J520" s="15">
        <v>1</v>
      </c>
      <c r="K520" s="15"/>
      <c r="L520" s="36" t="str">
        <f>IF(G520*K520&lt;&gt;0, TRUNC(G520*K520, 1), "")</f>
        <v/>
      </c>
      <c r="M520" s="15"/>
      <c r="N520" s="36" t="str">
        <f>IF(G520*M520&lt;&gt;0, TRUNC(G520*M520, 1), "")</f>
        <v/>
      </c>
      <c r="O520" s="15">
        <f t="shared" si="120"/>
        <v>150.39999999999964</v>
      </c>
      <c r="P520" s="15">
        <f t="shared" si="121"/>
        <v>150.39999999999964</v>
      </c>
      <c r="Q520" s="12"/>
      <c r="AC520" s="2">
        <f>TRUNC(TRUNC(SUM(AC517:AC519))*옵션!$B$33/100,1)</f>
        <v>150.4</v>
      </c>
      <c r="AD520" s="2">
        <f>TRUNC(SUM(I517:I519))+TRUNC(SUM(N517:N519))</f>
        <v>7897</v>
      </c>
    </row>
    <row r="521" spans="1:31" ht="23.25" customHeight="1">
      <c r="A521" s="13" t="s">
        <v>755</v>
      </c>
      <c r="B521" s="13" t="s">
        <v>1182</v>
      </c>
      <c r="C521" s="1" t="s">
        <v>571</v>
      </c>
      <c r="D521" s="12" t="s">
        <v>568</v>
      </c>
      <c r="E521" s="12" t="s">
        <v>572</v>
      </c>
      <c r="F521" s="19" t="s">
        <v>570</v>
      </c>
      <c r="G521" s="15">
        <f>일위노임!G241</f>
        <v>3.6549999999999999E-2</v>
      </c>
      <c r="H521" s="15">
        <f>합산자재!H166</f>
        <v>0</v>
      </c>
      <c r="I521" s="36" t="str">
        <f>IF(G521*H521&lt;&gt;0, TRUNC(G521*H521, 1), "")</f>
        <v/>
      </c>
      <c r="J521" s="15">
        <v>3.6549999999999999E-2</v>
      </c>
      <c r="K521" s="15">
        <f>합산자재!I166</f>
        <v>295784</v>
      </c>
      <c r="L521" s="36">
        <f>IF(G521*K521&lt;&gt;0, TRUNC(G521*K521, 1), "")</f>
        <v>10810.9</v>
      </c>
      <c r="M521" s="15">
        <f>합산자재!J166</f>
        <v>0</v>
      </c>
      <c r="N521" s="36" t="str">
        <f>IF(G521*M521&lt;&gt;0, TRUNC(G521*M521, 1), "")</f>
        <v/>
      </c>
      <c r="O521" s="15">
        <f t="shared" si="120"/>
        <v>295784</v>
      </c>
      <c r="P521" s="15">
        <f t="shared" si="121"/>
        <v>10810.9</v>
      </c>
      <c r="Q521" s="12"/>
      <c r="AE521" s="2">
        <f>L521</f>
        <v>10810.9</v>
      </c>
    </row>
    <row r="522" spans="1:31" ht="23.25" customHeight="1">
      <c r="A522" s="13" t="s">
        <v>1334</v>
      </c>
      <c r="B522" s="13" t="s">
        <v>1182</v>
      </c>
      <c r="C522" s="1" t="s">
        <v>1335</v>
      </c>
      <c r="D522" s="12" t="s">
        <v>1336</v>
      </c>
      <c r="E522" s="12" t="s">
        <v>1337</v>
      </c>
      <c r="F522" s="19" t="s">
        <v>529</v>
      </c>
      <c r="G522" s="15">
        <v>1</v>
      </c>
      <c r="H522" s="15">
        <f>IF(TRUNC((AD523+AC523)/$AE$3,1)*$AE$3-AD523 &lt;0, AC523, TRUNC((AD523+AC523)/$AE$3,1)*$AE$3-AD523)</f>
        <v>324.29999999999927</v>
      </c>
      <c r="I522" s="36">
        <f>H522</f>
        <v>324.29999999999927</v>
      </c>
      <c r="J522" s="15">
        <v>1</v>
      </c>
      <c r="K522" s="15"/>
      <c r="L522" s="36" t="str">
        <f>IF(G522*K522&lt;&gt;0, TRUNC(G522*K522, 1), "")</f>
        <v/>
      </c>
      <c r="M522" s="15"/>
      <c r="N522" s="36" t="str">
        <f>IF(G522*M522&lt;&gt;0, TRUNC(G522*M522, 1), "")</f>
        <v/>
      </c>
      <c r="O522" s="15">
        <f t="shared" si="120"/>
        <v>324.29999999999927</v>
      </c>
      <c r="P522" s="15">
        <f t="shared" si="121"/>
        <v>324.29999999999927</v>
      </c>
      <c r="Q522" s="12"/>
    </row>
    <row r="523" spans="1:31" ht="23.25" customHeight="1">
      <c r="B523" s="13" t="s">
        <v>1330</v>
      </c>
      <c r="D523" s="12" t="s">
        <v>1331</v>
      </c>
      <c r="E523" s="12"/>
      <c r="F523" s="19"/>
      <c r="G523" s="15"/>
      <c r="H523" s="15"/>
      <c r="I523" s="36">
        <f>TRUNC(SUM(I517:I522))</f>
        <v>8371</v>
      </c>
      <c r="J523" s="15"/>
      <c r="K523" s="15"/>
      <c r="L523" s="36">
        <f>TRUNC(SUM(L517:L522))</f>
        <v>10810</v>
      </c>
      <c r="M523" s="15"/>
      <c r="N523" s="36">
        <f>TRUNC(SUM(N517:N522))</f>
        <v>0</v>
      </c>
      <c r="O523" s="15" t="str">
        <f t="shared" si="120"/>
        <v/>
      </c>
      <c r="P523" s="15">
        <f t="shared" si="121"/>
        <v>19181</v>
      </c>
      <c r="Q523" s="12"/>
      <c r="AC523" s="2">
        <f>TRUNC(AE523*옵션!$B$36/100,1)</f>
        <v>324.3</v>
      </c>
      <c r="AD523" s="2">
        <f>TRUNC(SUM(L517:L521))</f>
        <v>10810</v>
      </c>
      <c r="AE523" s="2">
        <f>TRUNC(SUM(AE517:AE522))</f>
        <v>10810</v>
      </c>
    </row>
    <row r="524" spans="1:31" ht="23.25" customHeight="1">
      <c r="D524" s="12"/>
      <c r="E524" s="12"/>
      <c r="F524" s="19"/>
      <c r="G524" s="15"/>
      <c r="H524" s="15"/>
      <c r="I524" s="36"/>
      <c r="J524" s="15"/>
      <c r="K524" s="15"/>
      <c r="L524" s="36"/>
      <c r="M524" s="15"/>
      <c r="N524" s="36"/>
      <c r="O524" s="15"/>
      <c r="P524" s="15"/>
      <c r="Q524" s="12"/>
    </row>
    <row r="525" spans="1:31" ht="23.25" customHeight="1">
      <c r="A525" s="13" t="s">
        <v>1554</v>
      </c>
      <c r="B525" s="13" t="s">
        <v>1353</v>
      </c>
      <c r="C525" s="1" t="s">
        <v>1555</v>
      </c>
      <c r="D525" s="183" t="s">
        <v>1553</v>
      </c>
      <c r="E525" s="185"/>
      <c r="F525" s="19"/>
      <c r="G525" s="15"/>
      <c r="H525" s="15"/>
      <c r="I525" s="36"/>
      <c r="J525" s="15"/>
      <c r="K525" s="15"/>
      <c r="L525" s="36"/>
      <c r="M525" s="15"/>
      <c r="N525" s="36"/>
      <c r="O525" s="15"/>
      <c r="P525" s="15"/>
      <c r="Q525" s="12"/>
    </row>
    <row r="526" spans="1:31" ht="23.25" customHeight="1">
      <c r="A526" s="13" t="s">
        <v>650</v>
      </c>
      <c r="B526" s="13" t="s">
        <v>1186</v>
      </c>
      <c r="C526" s="1" t="s">
        <v>297</v>
      </c>
      <c r="D526" s="12" t="s">
        <v>290</v>
      </c>
      <c r="E526" s="12" t="s">
        <v>298</v>
      </c>
      <c r="F526" s="19" t="s">
        <v>132</v>
      </c>
      <c r="G526" s="15">
        <v>1</v>
      </c>
      <c r="H526" s="15">
        <f>합산자재!H64</f>
        <v>22183</v>
      </c>
      <c r="I526" s="36">
        <f>IF(G526*H526&lt;&gt;0, TRUNC(G526*H526, 1), "")</f>
        <v>22183</v>
      </c>
      <c r="J526" s="15">
        <v>1</v>
      </c>
      <c r="K526" s="15">
        <f>합산자재!I64</f>
        <v>0</v>
      </c>
      <c r="L526" s="36" t="str">
        <f>IF(G526*K526&lt;&gt;0, TRUNC(G526*K526, 1), "")</f>
        <v/>
      </c>
      <c r="M526" s="15">
        <f>합산자재!J64</f>
        <v>0</v>
      </c>
      <c r="N526" s="36" t="str">
        <f>IF(G526*M526&lt;&gt;0, TRUNC(G526*M526, 1), "")</f>
        <v/>
      </c>
      <c r="O526" s="15">
        <f t="shared" ref="O526:O531" si="122">IF((H526+K526+M526)=0, "", (H526+K526+M526))</f>
        <v>22183</v>
      </c>
      <c r="P526" s="15">
        <f t="shared" ref="P526:P531" si="123">IF(SUM(I526,L526,N526)&lt;&gt;0,SUM(I526,L526,N526),"")</f>
        <v>22183</v>
      </c>
      <c r="Q526" s="12"/>
      <c r="AC526" s="2">
        <f>G526*H526</f>
        <v>22183</v>
      </c>
    </row>
    <row r="527" spans="1:31" ht="23.25" customHeight="1">
      <c r="A527" s="13" t="s">
        <v>650</v>
      </c>
      <c r="B527" s="13" t="s">
        <v>1186</v>
      </c>
      <c r="C527" s="1" t="s">
        <v>297</v>
      </c>
      <c r="D527" s="12" t="s">
        <v>290</v>
      </c>
      <c r="E527" s="12" t="s">
        <v>298</v>
      </c>
      <c r="F527" s="19" t="s">
        <v>132</v>
      </c>
      <c r="G527" s="15">
        <v>0.05</v>
      </c>
      <c r="H527" s="15">
        <f>합산자재!H64</f>
        <v>22183</v>
      </c>
      <c r="I527" s="36">
        <f>IF(G527*H527&lt;&gt;0, TRUNC(G527*H527, 1), "")</f>
        <v>1109.0999999999999</v>
      </c>
      <c r="J527" s="15">
        <v>0.05</v>
      </c>
      <c r="K527" s="15">
        <f>합산자재!I64</f>
        <v>0</v>
      </c>
      <c r="L527" s="36" t="str">
        <f>IF(G527*K527&lt;&gt;0, TRUNC(G527*K527, 1), "")</f>
        <v/>
      </c>
      <c r="M527" s="15">
        <f>합산자재!J64</f>
        <v>0</v>
      </c>
      <c r="N527" s="36" t="str">
        <f>IF(G527*M527&lt;&gt;0, TRUNC(G527*M527, 1), "")</f>
        <v/>
      </c>
      <c r="O527" s="15">
        <f t="shared" si="122"/>
        <v>22183</v>
      </c>
      <c r="P527" s="15">
        <f t="shared" si="123"/>
        <v>1109.0999999999999</v>
      </c>
      <c r="Q527" s="12"/>
    </row>
    <row r="528" spans="1:31" ht="23.25" customHeight="1">
      <c r="A528" s="13" t="s">
        <v>1338</v>
      </c>
      <c r="B528" s="13" t="s">
        <v>1186</v>
      </c>
      <c r="C528" s="1" t="s">
        <v>1339</v>
      </c>
      <c r="D528" s="12" t="s">
        <v>1340</v>
      </c>
      <c r="E528" s="12" t="s">
        <v>1341</v>
      </c>
      <c r="F528" s="19" t="s">
        <v>529</v>
      </c>
      <c r="G528" s="15">
        <v>1</v>
      </c>
      <c r="H528" s="15">
        <f>IF(TRUNC((AD528+AC528)/$AD$3,1)*$AD$3-AD528 &lt;0, AC528, TRUNC((AD528+AC528)/$AD$3,1)*$AD$3-AD528)</f>
        <v>443.59999999999854</v>
      </c>
      <c r="I528" s="36">
        <f>H528</f>
        <v>443.59999999999854</v>
      </c>
      <c r="J528" s="15">
        <v>1</v>
      </c>
      <c r="K528" s="15"/>
      <c r="L528" s="36" t="str">
        <f>IF(G528*K528&lt;&gt;0, TRUNC(G528*K528, 1), "")</f>
        <v/>
      </c>
      <c r="M528" s="15"/>
      <c r="N528" s="36" t="str">
        <f>IF(G528*M528&lt;&gt;0, TRUNC(G528*M528, 1), "")</f>
        <v/>
      </c>
      <c r="O528" s="15">
        <f t="shared" si="122"/>
        <v>443.59999999999854</v>
      </c>
      <c r="P528" s="15">
        <f t="shared" si="123"/>
        <v>443.59999999999854</v>
      </c>
      <c r="Q528" s="12"/>
      <c r="AC528" s="2">
        <f>TRUNC(TRUNC(SUM(AC525:AC527))*옵션!$B$33/100,1)</f>
        <v>443.6</v>
      </c>
      <c r="AD528" s="2">
        <f>TRUNC(SUM(I525:I527))+TRUNC(SUM(N525:N527))</f>
        <v>23292</v>
      </c>
    </row>
    <row r="529" spans="1:31" ht="23.25" customHeight="1">
      <c r="A529" s="13" t="s">
        <v>755</v>
      </c>
      <c r="B529" s="13" t="s">
        <v>1186</v>
      </c>
      <c r="C529" s="1" t="s">
        <v>571</v>
      </c>
      <c r="D529" s="12" t="s">
        <v>568</v>
      </c>
      <c r="E529" s="12" t="s">
        <v>572</v>
      </c>
      <c r="F529" s="19" t="s">
        <v>570</v>
      </c>
      <c r="G529" s="15">
        <f>일위노임!G244</f>
        <v>8.2449999999999996E-2</v>
      </c>
      <c r="H529" s="15">
        <f>합산자재!H166</f>
        <v>0</v>
      </c>
      <c r="I529" s="36" t="str">
        <f>IF(G529*H529&lt;&gt;0, TRUNC(G529*H529, 1), "")</f>
        <v/>
      </c>
      <c r="J529" s="15">
        <v>8.2449999999999996E-2</v>
      </c>
      <c r="K529" s="15">
        <f>합산자재!I166</f>
        <v>295784</v>
      </c>
      <c r="L529" s="36">
        <f>IF(G529*K529&lt;&gt;0, TRUNC(G529*K529, 1), "")</f>
        <v>24387.3</v>
      </c>
      <c r="M529" s="15">
        <f>합산자재!J166</f>
        <v>0</v>
      </c>
      <c r="N529" s="36" t="str">
        <f>IF(G529*M529&lt;&gt;0, TRUNC(G529*M529, 1), "")</f>
        <v/>
      </c>
      <c r="O529" s="15">
        <f t="shared" si="122"/>
        <v>295784</v>
      </c>
      <c r="P529" s="15">
        <f t="shared" si="123"/>
        <v>24387.3</v>
      </c>
      <c r="Q529" s="12"/>
      <c r="AE529" s="2">
        <f>L529</f>
        <v>24387.3</v>
      </c>
    </row>
    <row r="530" spans="1:31" ht="23.25" customHeight="1">
      <c r="A530" s="13" t="s">
        <v>1334</v>
      </c>
      <c r="B530" s="13" t="s">
        <v>1186</v>
      </c>
      <c r="C530" s="1" t="s">
        <v>1335</v>
      </c>
      <c r="D530" s="12" t="s">
        <v>1336</v>
      </c>
      <c r="E530" s="12" t="s">
        <v>1337</v>
      </c>
      <c r="F530" s="19" t="s">
        <v>529</v>
      </c>
      <c r="G530" s="15">
        <v>1</v>
      </c>
      <c r="H530" s="15">
        <f>IF(TRUNC((AD531+AC531)/$AE$3,1)*$AE$3-AD531 &lt;0, AC531, TRUNC((AD531+AC531)/$AE$3,1)*$AE$3-AD531)</f>
        <v>731.59999999999854</v>
      </c>
      <c r="I530" s="36">
        <f>H530</f>
        <v>731.59999999999854</v>
      </c>
      <c r="J530" s="15">
        <v>1</v>
      </c>
      <c r="K530" s="15"/>
      <c r="L530" s="36" t="str">
        <f>IF(G530*K530&lt;&gt;0, TRUNC(G530*K530, 1), "")</f>
        <v/>
      </c>
      <c r="M530" s="15"/>
      <c r="N530" s="36" t="str">
        <f>IF(G530*M530&lt;&gt;0, TRUNC(G530*M530, 1), "")</f>
        <v/>
      </c>
      <c r="O530" s="15">
        <f t="shared" si="122"/>
        <v>731.59999999999854</v>
      </c>
      <c r="P530" s="15">
        <f t="shared" si="123"/>
        <v>731.59999999999854</v>
      </c>
      <c r="Q530" s="12"/>
    </row>
    <row r="531" spans="1:31" ht="23.25" customHeight="1">
      <c r="B531" s="13" t="s">
        <v>1330</v>
      </c>
      <c r="D531" s="12" t="s">
        <v>1331</v>
      </c>
      <c r="E531" s="12"/>
      <c r="F531" s="19"/>
      <c r="G531" s="15"/>
      <c r="H531" s="15"/>
      <c r="I531" s="36">
        <f>TRUNC(SUM(I525:I530))</f>
        <v>24467</v>
      </c>
      <c r="J531" s="15"/>
      <c r="K531" s="15"/>
      <c r="L531" s="36">
        <f>TRUNC(SUM(L525:L530))</f>
        <v>24387</v>
      </c>
      <c r="M531" s="15"/>
      <c r="N531" s="36">
        <f>TRUNC(SUM(N525:N530))</f>
        <v>0</v>
      </c>
      <c r="O531" s="15" t="str">
        <f t="shared" si="122"/>
        <v/>
      </c>
      <c r="P531" s="15">
        <f t="shared" si="123"/>
        <v>48854</v>
      </c>
      <c r="Q531" s="12"/>
      <c r="AC531" s="2">
        <f>TRUNC(AE531*옵션!$B$36/100,1)</f>
        <v>731.6</v>
      </c>
      <c r="AD531" s="2">
        <f>TRUNC(SUM(L525:L529))</f>
        <v>24387</v>
      </c>
      <c r="AE531" s="2">
        <f>TRUNC(SUM(AE525:AE530))</f>
        <v>24387</v>
      </c>
    </row>
    <row r="532" spans="1:31" ht="23.25" customHeight="1">
      <c r="D532" s="12"/>
      <c r="E532" s="12"/>
      <c r="F532" s="19"/>
      <c r="G532" s="15"/>
      <c r="H532" s="15"/>
      <c r="I532" s="36"/>
      <c r="J532" s="15"/>
      <c r="K532" s="15"/>
      <c r="L532" s="36"/>
      <c r="M532" s="15"/>
      <c r="N532" s="36"/>
      <c r="O532" s="15"/>
      <c r="P532" s="15"/>
      <c r="Q532" s="12"/>
    </row>
    <row r="533" spans="1:31" ht="23.25" customHeight="1">
      <c r="A533" s="13" t="s">
        <v>1557</v>
      </c>
      <c r="B533" s="13" t="s">
        <v>1353</v>
      </c>
      <c r="C533" s="1" t="s">
        <v>1558</v>
      </c>
      <c r="D533" s="183" t="s">
        <v>1556</v>
      </c>
      <c r="E533" s="185"/>
      <c r="F533" s="19"/>
      <c r="G533" s="15"/>
      <c r="H533" s="15"/>
      <c r="I533" s="36"/>
      <c r="J533" s="15"/>
      <c r="K533" s="15"/>
      <c r="L533" s="36"/>
      <c r="M533" s="15"/>
      <c r="N533" s="36"/>
      <c r="O533" s="15"/>
      <c r="P533" s="15"/>
      <c r="Q533" s="12"/>
    </row>
    <row r="534" spans="1:31" ht="23.25" customHeight="1">
      <c r="A534" s="13" t="s">
        <v>651</v>
      </c>
      <c r="B534" s="13" t="s">
        <v>1190</v>
      </c>
      <c r="C534" s="1" t="s">
        <v>299</v>
      </c>
      <c r="D534" s="12" t="s">
        <v>290</v>
      </c>
      <c r="E534" s="12" t="s">
        <v>300</v>
      </c>
      <c r="F534" s="19" t="s">
        <v>132</v>
      </c>
      <c r="G534" s="15">
        <v>1</v>
      </c>
      <c r="H534" s="15">
        <f>합산자재!H65</f>
        <v>3605</v>
      </c>
      <c r="I534" s="36">
        <f>IF(G534*H534&lt;&gt;0, TRUNC(G534*H534, 1), "")</f>
        <v>3605</v>
      </c>
      <c r="J534" s="15">
        <v>1</v>
      </c>
      <c r="K534" s="15">
        <f>합산자재!I65</f>
        <v>0</v>
      </c>
      <c r="L534" s="36" t="str">
        <f>IF(G534*K534&lt;&gt;0, TRUNC(G534*K534, 1), "")</f>
        <v/>
      </c>
      <c r="M534" s="15">
        <f>합산자재!J65</f>
        <v>0</v>
      </c>
      <c r="N534" s="36" t="str">
        <f>IF(G534*M534&lt;&gt;0, TRUNC(G534*M534, 1), "")</f>
        <v/>
      </c>
      <c r="O534" s="15">
        <f t="shared" ref="O534:O539" si="124">IF((H534+K534+M534)=0, "", (H534+K534+M534))</f>
        <v>3605</v>
      </c>
      <c r="P534" s="15">
        <f t="shared" ref="P534:P539" si="125">IF(SUM(I534,L534,N534)&lt;&gt;0,SUM(I534,L534,N534),"")</f>
        <v>3605</v>
      </c>
      <c r="Q534" s="12"/>
      <c r="AC534" s="2">
        <f>G534*H534</f>
        <v>3605</v>
      </c>
    </row>
    <row r="535" spans="1:31" ht="23.25" customHeight="1">
      <c r="A535" s="13" t="s">
        <v>651</v>
      </c>
      <c r="B535" s="13" t="s">
        <v>1190</v>
      </c>
      <c r="C535" s="1" t="s">
        <v>299</v>
      </c>
      <c r="D535" s="12" t="s">
        <v>290</v>
      </c>
      <c r="E535" s="12" t="s">
        <v>300</v>
      </c>
      <c r="F535" s="19" t="s">
        <v>132</v>
      </c>
      <c r="G535" s="15">
        <v>0.05</v>
      </c>
      <c r="H535" s="15">
        <f>합산자재!H65</f>
        <v>3605</v>
      </c>
      <c r="I535" s="36">
        <f>IF(G535*H535&lt;&gt;0, TRUNC(G535*H535, 1), "")</f>
        <v>180.2</v>
      </c>
      <c r="J535" s="15">
        <v>0.05</v>
      </c>
      <c r="K535" s="15">
        <f>합산자재!I65</f>
        <v>0</v>
      </c>
      <c r="L535" s="36" t="str">
        <f>IF(G535*K535&lt;&gt;0, TRUNC(G535*K535, 1), "")</f>
        <v/>
      </c>
      <c r="M535" s="15">
        <f>합산자재!J65</f>
        <v>0</v>
      </c>
      <c r="N535" s="36" t="str">
        <f>IF(G535*M535&lt;&gt;0, TRUNC(G535*M535, 1), "")</f>
        <v/>
      </c>
      <c r="O535" s="15">
        <f t="shared" si="124"/>
        <v>3605</v>
      </c>
      <c r="P535" s="15">
        <f t="shared" si="125"/>
        <v>180.2</v>
      </c>
      <c r="Q535" s="12"/>
    </row>
    <row r="536" spans="1:31" ht="23.25" customHeight="1">
      <c r="A536" s="13" t="s">
        <v>1338</v>
      </c>
      <c r="B536" s="13" t="s">
        <v>1190</v>
      </c>
      <c r="C536" s="1" t="s">
        <v>1339</v>
      </c>
      <c r="D536" s="12" t="s">
        <v>1340</v>
      </c>
      <c r="E536" s="12" t="s">
        <v>1341</v>
      </c>
      <c r="F536" s="19" t="s">
        <v>529</v>
      </c>
      <c r="G536" s="15">
        <v>1</v>
      </c>
      <c r="H536" s="15">
        <f>IF(TRUNC((AD536+AC536)/$AD$3,1)*$AD$3-AD536 &lt;0, AC536, TRUNC((AD536+AC536)/$AD$3,1)*$AD$3-AD536)</f>
        <v>72.099999999999909</v>
      </c>
      <c r="I536" s="36">
        <f>H536</f>
        <v>72.099999999999909</v>
      </c>
      <c r="J536" s="15">
        <v>1</v>
      </c>
      <c r="K536" s="15"/>
      <c r="L536" s="36" t="str">
        <f>IF(G536*K536&lt;&gt;0, TRUNC(G536*K536, 1), "")</f>
        <v/>
      </c>
      <c r="M536" s="15"/>
      <c r="N536" s="36" t="str">
        <f>IF(G536*M536&lt;&gt;0, TRUNC(G536*M536, 1), "")</f>
        <v/>
      </c>
      <c r="O536" s="15">
        <f t="shared" si="124"/>
        <v>72.099999999999909</v>
      </c>
      <c r="P536" s="15">
        <f t="shared" si="125"/>
        <v>72.099999999999909</v>
      </c>
      <c r="Q536" s="12"/>
      <c r="AC536" s="2">
        <f>TRUNC(TRUNC(SUM(AC533:AC535))*옵션!$B$33/100,1)</f>
        <v>72.099999999999994</v>
      </c>
      <c r="AD536" s="2">
        <f>TRUNC(SUM(I533:I535))+TRUNC(SUM(N533:N535))</f>
        <v>3785</v>
      </c>
    </row>
    <row r="537" spans="1:31" ht="23.25" customHeight="1">
      <c r="A537" s="13" t="s">
        <v>755</v>
      </c>
      <c r="B537" s="13" t="s">
        <v>1190</v>
      </c>
      <c r="C537" s="1" t="s">
        <v>571</v>
      </c>
      <c r="D537" s="12" t="s">
        <v>568</v>
      </c>
      <c r="E537" s="12" t="s">
        <v>572</v>
      </c>
      <c r="F537" s="19" t="s">
        <v>570</v>
      </c>
      <c r="G537" s="15">
        <f>일위노임!G247</f>
        <v>2.5000000000000001E-2</v>
      </c>
      <c r="H537" s="15">
        <f>합산자재!H166</f>
        <v>0</v>
      </c>
      <c r="I537" s="36" t="str">
        <f>IF(G537*H537&lt;&gt;0, TRUNC(G537*H537, 1), "")</f>
        <v/>
      </c>
      <c r="J537" s="15">
        <v>2.5000000000000001E-2</v>
      </c>
      <c r="K537" s="15">
        <f>합산자재!I166</f>
        <v>295784</v>
      </c>
      <c r="L537" s="36">
        <f>IF(G537*K537&lt;&gt;0, TRUNC(G537*K537, 1), "")</f>
        <v>7394.6</v>
      </c>
      <c r="M537" s="15">
        <f>합산자재!J166</f>
        <v>0</v>
      </c>
      <c r="N537" s="36" t="str">
        <f>IF(G537*M537&lt;&gt;0, TRUNC(G537*M537, 1), "")</f>
        <v/>
      </c>
      <c r="O537" s="15">
        <f t="shared" si="124"/>
        <v>295784</v>
      </c>
      <c r="P537" s="15">
        <f t="shared" si="125"/>
        <v>7394.6</v>
      </c>
      <c r="Q537" s="12"/>
      <c r="AE537" s="2">
        <f>L537</f>
        <v>7394.6</v>
      </c>
    </row>
    <row r="538" spans="1:31" ht="23.25" customHeight="1">
      <c r="A538" s="13" t="s">
        <v>1334</v>
      </c>
      <c r="B538" s="13" t="s">
        <v>1190</v>
      </c>
      <c r="C538" s="1" t="s">
        <v>1335</v>
      </c>
      <c r="D538" s="12" t="s">
        <v>1336</v>
      </c>
      <c r="E538" s="12" t="s">
        <v>1337</v>
      </c>
      <c r="F538" s="19" t="s">
        <v>529</v>
      </c>
      <c r="G538" s="15">
        <v>1</v>
      </c>
      <c r="H538" s="15">
        <f>IF(TRUNC((AD539+AC539)/$AE$3,1)*$AE$3-AD539 &lt;0, AC539, TRUNC((AD539+AC539)/$AE$3,1)*$AE$3-AD539)</f>
        <v>221.80000000000018</v>
      </c>
      <c r="I538" s="36">
        <f>H538</f>
        <v>221.80000000000018</v>
      </c>
      <c r="J538" s="15">
        <v>1</v>
      </c>
      <c r="K538" s="15"/>
      <c r="L538" s="36" t="str">
        <f>IF(G538*K538&lt;&gt;0, TRUNC(G538*K538, 1), "")</f>
        <v/>
      </c>
      <c r="M538" s="15"/>
      <c r="N538" s="36" t="str">
        <f>IF(G538*M538&lt;&gt;0, TRUNC(G538*M538, 1), "")</f>
        <v/>
      </c>
      <c r="O538" s="15">
        <f t="shared" si="124"/>
        <v>221.80000000000018</v>
      </c>
      <c r="P538" s="15">
        <f t="shared" si="125"/>
        <v>221.80000000000018</v>
      </c>
      <c r="Q538" s="12"/>
    </row>
    <row r="539" spans="1:31" ht="23.25" customHeight="1">
      <c r="B539" s="13" t="s">
        <v>1330</v>
      </c>
      <c r="D539" s="12" t="s">
        <v>1331</v>
      </c>
      <c r="E539" s="12"/>
      <c r="F539" s="19"/>
      <c r="G539" s="15"/>
      <c r="H539" s="15"/>
      <c r="I539" s="36">
        <f>TRUNC(SUM(I533:I538))</f>
        <v>4079</v>
      </c>
      <c r="J539" s="15"/>
      <c r="K539" s="15"/>
      <c r="L539" s="36">
        <f>TRUNC(SUM(L533:L538))</f>
        <v>7394</v>
      </c>
      <c r="M539" s="15"/>
      <c r="N539" s="36">
        <f>TRUNC(SUM(N533:N538))</f>
        <v>0</v>
      </c>
      <c r="O539" s="15" t="str">
        <f t="shared" si="124"/>
        <v/>
      </c>
      <c r="P539" s="15">
        <f t="shared" si="125"/>
        <v>11473</v>
      </c>
      <c r="Q539" s="12"/>
      <c r="AC539" s="2">
        <f>TRUNC(AE539*옵션!$B$36/100,1)</f>
        <v>221.8</v>
      </c>
      <c r="AD539" s="2">
        <f>TRUNC(SUM(L533:L537))</f>
        <v>7394</v>
      </c>
      <c r="AE539" s="2">
        <f>TRUNC(SUM(AE533:AE538))</f>
        <v>7394</v>
      </c>
    </row>
    <row r="540" spans="1:31" ht="23.25" customHeight="1">
      <c r="D540" s="12"/>
      <c r="E540" s="12"/>
      <c r="F540" s="19"/>
      <c r="G540" s="15"/>
      <c r="H540" s="15"/>
      <c r="I540" s="36"/>
      <c r="J540" s="15"/>
      <c r="K540" s="15"/>
      <c r="L540" s="36"/>
      <c r="M540" s="15"/>
      <c r="N540" s="36"/>
      <c r="O540" s="15"/>
      <c r="P540" s="15"/>
      <c r="Q540" s="12"/>
    </row>
    <row r="541" spans="1:31" ht="23.25" customHeight="1">
      <c r="A541" s="13" t="s">
        <v>1560</v>
      </c>
      <c r="B541" s="13" t="s">
        <v>1353</v>
      </c>
      <c r="C541" s="1" t="s">
        <v>1561</v>
      </c>
      <c r="D541" s="183" t="s">
        <v>1559</v>
      </c>
      <c r="E541" s="185"/>
      <c r="F541" s="19"/>
      <c r="G541" s="15"/>
      <c r="H541" s="15"/>
      <c r="I541" s="36"/>
      <c r="J541" s="15"/>
      <c r="K541" s="15"/>
      <c r="L541" s="36"/>
      <c r="M541" s="15"/>
      <c r="N541" s="36"/>
      <c r="O541" s="15"/>
      <c r="P541" s="15"/>
      <c r="Q541" s="12"/>
    </row>
    <row r="542" spans="1:31" ht="23.25" customHeight="1">
      <c r="A542" s="13" t="s">
        <v>652</v>
      </c>
      <c r="B542" s="13" t="s">
        <v>1193</v>
      </c>
      <c r="C542" s="1" t="s">
        <v>301</v>
      </c>
      <c r="D542" s="12" t="s">
        <v>290</v>
      </c>
      <c r="E542" s="12" t="s">
        <v>302</v>
      </c>
      <c r="F542" s="19" t="s">
        <v>132</v>
      </c>
      <c r="G542" s="15">
        <v>1</v>
      </c>
      <c r="H542" s="15">
        <f>합산자재!H66</f>
        <v>8642</v>
      </c>
      <c r="I542" s="36">
        <f>IF(G542*H542&lt;&gt;0, TRUNC(G542*H542, 1), "")</f>
        <v>8642</v>
      </c>
      <c r="J542" s="15">
        <v>1</v>
      </c>
      <c r="K542" s="15">
        <f>합산자재!I66</f>
        <v>0</v>
      </c>
      <c r="L542" s="36" t="str">
        <f>IF(G542*K542&lt;&gt;0, TRUNC(G542*K542, 1), "")</f>
        <v/>
      </c>
      <c r="M542" s="15">
        <f>합산자재!J66</f>
        <v>0</v>
      </c>
      <c r="N542" s="36" t="str">
        <f>IF(G542*M542&lt;&gt;0, TRUNC(G542*M542, 1), "")</f>
        <v/>
      </c>
      <c r="O542" s="15">
        <f t="shared" ref="O542:O547" si="126">IF((H542+K542+M542)=0, "", (H542+K542+M542))</f>
        <v>8642</v>
      </c>
      <c r="P542" s="15">
        <f t="shared" ref="P542:P547" si="127">IF(SUM(I542,L542,N542)&lt;&gt;0,SUM(I542,L542,N542),"")</f>
        <v>8642</v>
      </c>
      <c r="Q542" s="12"/>
      <c r="AC542" s="2">
        <f>G542*H542</f>
        <v>8642</v>
      </c>
    </row>
    <row r="543" spans="1:31" ht="23.25" customHeight="1">
      <c r="A543" s="13" t="s">
        <v>652</v>
      </c>
      <c r="B543" s="13" t="s">
        <v>1193</v>
      </c>
      <c r="C543" s="1" t="s">
        <v>301</v>
      </c>
      <c r="D543" s="12" t="s">
        <v>290</v>
      </c>
      <c r="E543" s="12" t="s">
        <v>302</v>
      </c>
      <c r="F543" s="19" t="s">
        <v>132</v>
      </c>
      <c r="G543" s="15">
        <v>0.05</v>
      </c>
      <c r="H543" s="15">
        <f>합산자재!H66</f>
        <v>8642</v>
      </c>
      <c r="I543" s="36">
        <f>IF(G543*H543&lt;&gt;0, TRUNC(G543*H543, 1), "")</f>
        <v>432.1</v>
      </c>
      <c r="J543" s="15">
        <v>0.05</v>
      </c>
      <c r="K543" s="15">
        <f>합산자재!I66</f>
        <v>0</v>
      </c>
      <c r="L543" s="36" t="str">
        <f>IF(G543*K543&lt;&gt;0, TRUNC(G543*K543, 1), "")</f>
        <v/>
      </c>
      <c r="M543" s="15">
        <f>합산자재!J66</f>
        <v>0</v>
      </c>
      <c r="N543" s="36" t="str">
        <f>IF(G543*M543&lt;&gt;0, TRUNC(G543*M543, 1), "")</f>
        <v/>
      </c>
      <c r="O543" s="15">
        <f t="shared" si="126"/>
        <v>8642</v>
      </c>
      <c r="P543" s="15">
        <f t="shared" si="127"/>
        <v>432.1</v>
      </c>
      <c r="Q543" s="12"/>
    </row>
    <row r="544" spans="1:31" ht="23.25" customHeight="1">
      <c r="A544" s="13" t="s">
        <v>1338</v>
      </c>
      <c r="B544" s="13" t="s">
        <v>1193</v>
      </c>
      <c r="C544" s="1" t="s">
        <v>1339</v>
      </c>
      <c r="D544" s="12" t="s">
        <v>1340</v>
      </c>
      <c r="E544" s="12" t="s">
        <v>1341</v>
      </c>
      <c r="F544" s="19" t="s">
        <v>529</v>
      </c>
      <c r="G544" s="15">
        <v>1</v>
      </c>
      <c r="H544" s="15">
        <f>IF(TRUNC((AD544+AC544)/$AD$3,1)*$AD$3-AD544 &lt;0, AC544, TRUNC((AD544+AC544)/$AD$3,1)*$AD$3-AD544)</f>
        <v>172.79999999999927</v>
      </c>
      <c r="I544" s="36">
        <f>H544</f>
        <v>172.79999999999927</v>
      </c>
      <c r="J544" s="15">
        <v>1</v>
      </c>
      <c r="K544" s="15"/>
      <c r="L544" s="36" t="str">
        <f>IF(G544*K544&lt;&gt;0, TRUNC(G544*K544, 1), "")</f>
        <v/>
      </c>
      <c r="M544" s="15"/>
      <c r="N544" s="36" t="str">
        <f>IF(G544*M544&lt;&gt;0, TRUNC(G544*M544, 1), "")</f>
        <v/>
      </c>
      <c r="O544" s="15">
        <f t="shared" si="126"/>
        <v>172.79999999999927</v>
      </c>
      <c r="P544" s="15">
        <f t="shared" si="127"/>
        <v>172.79999999999927</v>
      </c>
      <c r="Q544" s="12"/>
      <c r="AC544" s="2">
        <f>TRUNC(TRUNC(SUM(AC541:AC543))*옵션!$B$33/100,1)</f>
        <v>172.8</v>
      </c>
      <c r="AD544" s="2">
        <f>TRUNC(SUM(I541:I543))+TRUNC(SUM(N541:N543))</f>
        <v>9074</v>
      </c>
    </row>
    <row r="545" spans="1:31" ht="23.25" customHeight="1">
      <c r="A545" s="13" t="s">
        <v>755</v>
      </c>
      <c r="B545" s="13" t="s">
        <v>1193</v>
      </c>
      <c r="C545" s="1" t="s">
        <v>571</v>
      </c>
      <c r="D545" s="12" t="s">
        <v>568</v>
      </c>
      <c r="E545" s="12" t="s">
        <v>572</v>
      </c>
      <c r="F545" s="19" t="s">
        <v>570</v>
      </c>
      <c r="G545" s="15">
        <f>일위노임!G250</f>
        <v>4.2000000000000003E-2</v>
      </c>
      <c r="H545" s="15">
        <f>합산자재!H166</f>
        <v>0</v>
      </c>
      <c r="I545" s="36" t="str">
        <f>IF(G545*H545&lt;&gt;0, TRUNC(G545*H545, 1), "")</f>
        <v/>
      </c>
      <c r="J545" s="15">
        <v>4.2000000000000003E-2</v>
      </c>
      <c r="K545" s="15">
        <f>합산자재!I166</f>
        <v>295784</v>
      </c>
      <c r="L545" s="36">
        <f>IF(G545*K545&lt;&gt;0, TRUNC(G545*K545, 1), "")</f>
        <v>12422.9</v>
      </c>
      <c r="M545" s="15">
        <f>합산자재!J166</f>
        <v>0</v>
      </c>
      <c r="N545" s="36" t="str">
        <f>IF(G545*M545&lt;&gt;0, TRUNC(G545*M545, 1), "")</f>
        <v/>
      </c>
      <c r="O545" s="15">
        <f t="shared" si="126"/>
        <v>295784</v>
      </c>
      <c r="P545" s="15">
        <f t="shared" si="127"/>
        <v>12422.9</v>
      </c>
      <c r="Q545" s="12"/>
      <c r="AE545" s="2">
        <f>L545</f>
        <v>12422.9</v>
      </c>
    </row>
    <row r="546" spans="1:31" ht="23.25" customHeight="1">
      <c r="A546" s="13" t="s">
        <v>1334</v>
      </c>
      <c r="B546" s="13" t="s">
        <v>1193</v>
      </c>
      <c r="C546" s="1" t="s">
        <v>1335</v>
      </c>
      <c r="D546" s="12" t="s">
        <v>1336</v>
      </c>
      <c r="E546" s="12" t="s">
        <v>1337</v>
      </c>
      <c r="F546" s="19" t="s">
        <v>529</v>
      </c>
      <c r="G546" s="15">
        <v>1</v>
      </c>
      <c r="H546" s="15">
        <f>IF(TRUNC((AD547+AC547)/$AE$3,1)*$AE$3-AD547 &lt;0, AC547, TRUNC((AD547+AC547)/$AE$3,1)*$AE$3-AD547)</f>
        <v>372.60000000000036</v>
      </c>
      <c r="I546" s="36">
        <f>H546</f>
        <v>372.60000000000036</v>
      </c>
      <c r="J546" s="15">
        <v>1</v>
      </c>
      <c r="K546" s="15"/>
      <c r="L546" s="36" t="str">
        <f>IF(G546*K546&lt;&gt;0, TRUNC(G546*K546, 1), "")</f>
        <v/>
      </c>
      <c r="M546" s="15"/>
      <c r="N546" s="36" t="str">
        <f>IF(G546*M546&lt;&gt;0, TRUNC(G546*M546, 1), "")</f>
        <v/>
      </c>
      <c r="O546" s="15">
        <f t="shared" si="126"/>
        <v>372.60000000000036</v>
      </c>
      <c r="P546" s="15">
        <f t="shared" si="127"/>
        <v>372.60000000000036</v>
      </c>
      <c r="Q546" s="12"/>
    </row>
    <row r="547" spans="1:31" ht="23.25" customHeight="1">
      <c r="B547" s="13" t="s">
        <v>1330</v>
      </c>
      <c r="D547" s="12" t="s">
        <v>1331</v>
      </c>
      <c r="E547" s="12"/>
      <c r="F547" s="19"/>
      <c r="G547" s="15"/>
      <c r="H547" s="15"/>
      <c r="I547" s="36">
        <f>TRUNC(SUM(I541:I546))</f>
        <v>9619</v>
      </c>
      <c r="J547" s="15"/>
      <c r="K547" s="15"/>
      <c r="L547" s="36">
        <f>TRUNC(SUM(L541:L546))</f>
        <v>12422</v>
      </c>
      <c r="M547" s="15"/>
      <c r="N547" s="36">
        <f>TRUNC(SUM(N541:N546))</f>
        <v>0</v>
      </c>
      <c r="O547" s="15" t="str">
        <f t="shared" si="126"/>
        <v/>
      </c>
      <c r="P547" s="15">
        <f t="shared" si="127"/>
        <v>22041</v>
      </c>
      <c r="Q547" s="12"/>
      <c r="AC547" s="2">
        <f>TRUNC(AE547*옵션!$B$36/100,1)</f>
        <v>372.6</v>
      </c>
      <c r="AD547" s="2">
        <f>TRUNC(SUM(L541:L545))</f>
        <v>12422</v>
      </c>
      <c r="AE547" s="2">
        <f>TRUNC(SUM(AE541:AE546))</f>
        <v>12422</v>
      </c>
    </row>
    <row r="548" spans="1:31" ht="23.25" customHeight="1">
      <c r="D548" s="12"/>
      <c r="E548" s="12"/>
      <c r="F548" s="19"/>
      <c r="G548" s="15"/>
      <c r="H548" s="15"/>
      <c r="I548" s="36"/>
      <c r="J548" s="15"/>
      <c r="K548" s="15"/>
      <c r="L548" s="36"/>
      <c r="M548" s="15"/>
      <c r="N548" s="36"/>
      <c r="O548" s="15"/>
      <c r="P548" s="15"/>
      <c r="Q548" s="12"/>
    </row>
    <row r="549" spans="1:31" ht="23.25" customHeight="1">
      <c r="A549" s="13" t="s">
        <v>1563</v>
      </c>
      <c r="B549" s="13" t="s">
        <v>1353</v>
      </c>
      <c r="C549" s="1" t="s">
        <v>1564</v>
      </c>
      <c r="D549" s="183" t="s">
        <v>1562</v>
      </c>
      <c r="E549" s="185"/>
      <c r="F549" s="19"/>
      <c r="G549" s="15"/>
      <c r="H549" s="15"/>
      <c r="I549" s="36"/>
      <c r="J549" s="15"/>
      <c r="K549" s="15"/>
      <c r="L549" s="36"/>
      <c r="M549" s="15"/>
      <c r="N549" s="36"/>
      <c r="O549" s="15"/>
      <c r="P549" s="15"/>
      <c r="Q549" s="12"/>
    </row>
    <row r="550" spans="1:31" ht="23.25" customHeight="1">
      <c r="A550" s="13" t="s">
        <v>653</v>
      </c>
      <c r="B550" s="13" t="s">
        <v>1196</v>
      </c>
      <c r="C550" s="1" t="s">
        <v>303</v>
      </c>
      <c r="D550" s="12" t="s">
        <v>290</v>
      </c>
      <c r="E550" s="12" t="s">
        <v>304</v>
      </c>
      <c r="F550" s="19" t="s">
        <v>132</v>
      </c>
      <c r="G550" s="15">
        <v>1</v>
      </c>
      <c r="H550" s="15">
        <f>합산자재!H67</f>
        <v>11751</v>
      </c>
      <c r="I550" s="36">
        <f>IF(G550*H550&lt;&gt;0, TRUNC(G550*H550, 1), "")</f>
        <v>11751</v>
      </c>
      <c r="J550" s="15">
        <v>1</v>
      </c>
      <c r="K550" s="15">
        <f>합산자재!I67</f>
        <v>0</v>
      </c>
      <c r="L550" s="36" t="str">
        <f>IF(G550*K550&lt;&gt;0, TRUNC(G550*K550, 1), "")</f>
        <v/>
      </c>
      <c r="M550" s="15">
        <f>합산자재!J67</f>
        <v>0</v>
      </c>
      <c r="N550" s="36" t="str">
        <f>IF(G550*M550&lt;&gt;0, TRUNC(G550*M550, 1), "")</f>
        <v/>
      </c>
      <c r="O550" s="15">
        <f t="shared" ref="O550:O555" si="128">IF((H550+K550+M550)=0, "", (H550+K550+M550))</f>
        <v>11751</v>
      </c>
      <c r="P550" s="15">
        <f t="shared" ref="P550:P555" si="129">IF(SUM(I550,L550,N550)&lt;&gt;0,SUM(I550,L550,N550),"")</f>
        <v>11751</v>
      </c>
      <c r="Q550" s="12"/>
      <c r="AC550" s="2">
        <f>G550*H550</f>
        <v>11751</v>
      </c>
    </row>
    <row r="551" spans="1:31" ht="23.25" customHeight="1">
      <c r="A551" s="13" t="s">
        <v>653</v>
      </c>
      <c r="B551" s="13" t="s">
        <v>1196</v>
      </c>
      <c r="C551" s="1" t="s">
        <v>303</v>
      </c>
      <c r="D551" s="12" t="s">
        <v>290</v>
      </c>
      <c r="E551" s="12" t="s">
        <v>304</v>
      </c>
      <c r="F551" s="19" t="s">
        <v>132</v>
      </c>
      <c r="G551" s="15">
        <v>0.05</v>
      </c>
      <c r="H551" s="15">
        <f>합산자재!H67</f>
        <v>11751</v>
      </c>
      <c r="I551" s="36">
        <f>IF(G551*H551&lt;&gt;0, TRUNC(G551*H551, 1), "")</f>
        <v>587.5</v>
      </c>
      <c r="J551" s="15">
        <v>0.05</v>
      </c>
      <c r="K551" s="15">
        <f>합산자재!I67</f>
        <v>0</v>
      </c>
      <c r="L551" s="36" t="str">
        <f>IF(G551*K551&lt;&gt;0, TRUNC(G551*K551, 1), "")</f>
        <v/>
      </c>
      <c r="M551" s="15">
        <f>합산자재!J67</f>
        <v>0</v>
      </c>
      <c r="N551" s="36" t="str">
        <f>IF(G551*M551&lt;&gt;0, TRUNC(G551*M551, 1), "")</f>
        <v/>
      </c>
      <c r="O551" s="15">
        <f t="shared" si="128"/>
        <v>11751</v>
      </c>
      <c r="P551" s="15">
        <f t="shared" si="129"/>
        <v>587.5</v>
      </c>
      <c r="Q551" s="12"/>
    </row>
    <row r="552" spans="1:31" ht="23.25" customHeight="1">
      <c r="A552" s="13" t="s">
        <v>1338</v>
      </c>
      <c r="B552" s="13" t="s">
        <v>1196</v>
      </c>
      <c r="C552" s="1" t="s">
        <v>1339</v>
      </c>
      <c r="D552" s="12" t="s">
        <v>1340</v>
      </c>
      <c r="E552" s="12" t="s">
        <v>1341</v>
      </c>
      <c r="F552" s="19" t="s">
        <v>529</v>
      </c>
      <c r="G552" s="15">
        <v>1</v>
      </c>
      <c r="H552" s="15">
        <f>IF(TRUNC((AD552+AC552)/$AD$3,1)*$AD$3-AD552 &lt;0, AC552, TRUNC((AD552+AC552)/$AD$3,1)*$AD$3-AD552)</f>
        <v>235</v>
      </c>
      <c r="I552" s="36">
        <f>H552</f>
        <v>235</v>
      </c>
      <c r="J552" s="15">
        <v>1</v>
      </c>
      <c r="K552" s="15"/>
      <c r="L552" s="36" t="str">
        <f>IF(G552*K552&lt;&gt;0, TRUNC(G552*K552, 1), "")</f>
        <v/>
      </c>
      <c r="M552" s="15"/>
      <c r="N552" s="36" t="str">
        <f>IF(G552*M552&lt;&gt;0, TRUNC(G552*M552, 1), "")</f>
        <v/>
      </c>
      <c r="O552" s="15">
        <f t="shared" si="128"/>
        <v>235</v>
      </c>
      <c r="P552" s="15">
        <f t="shared" si="129"/>
        <v>235</v>
      </c>
      <c r="Q552" s="12"/>
      <c r="AC552" s="2">
        <f>TRUNC(TRUNC(SUM(AC549:AC551))*옵션!$B$33/100,1)</f>
        <v>235</v>
      </c>
      <c r="AD552" s="2">
        <f>TRUNC(SUM(I549:I551))+TRUNC(SUM(N549:N551))</f>
        <v>12338</v>
      </c>
    </row>
    <row r="553" spans="1:31" ht="23.25" customHeight="1">
      <c r="A553" s="13" t="s">
        <v>755</v>
      </c>
      <c r="B553" s="13" t="s">
        <v>1196</v>
      </c>
      <c r="C553" s="1" t="s">
        <v>571</v>
      </c>
      <c r="D553" s="12" t="s">
        <v>568</v>
      </c>
      <c r="E553" s="12" t="s">
        <v>572</v>
      </c>
      <c r="F553" s="19" t="s">
        <v>570</v>
      </c>
      <c r="G553" s="15">
        <f>일위노임!G253</f>
        <v>5.04E-2</v>
      </c>
      <c r="H553" s="15">
        <f>합산자재!H166</f>
        <v>0</v>
      </c>
      <c r="I553" s="36" t="str">
        <f>IF(G553*H553&lt;&gt;0, TRUNC(G553*H553, 1), "")</f>
        <v/>
      </c>
      <c r="J553" s="15">
        <v>5.04E-2</v>
      </c>
      <c r="K553" s="15">
        <f>합산자재!I166</f>
        <v>295784</v>
      </c>
      <c r="L553" s="36">
        <f>IF(G553*K553&lt;&gt;0, TRUNC(G553*K553, 1), "")</f>
        <v>14907.5</v>
      </c>
      <c r="M553" s="15">
        <f>합산자재!J166</f>
        <v>0</v>
      </c>
      <c r="N553" s="36" t="str">
        <f>IF(G553*M553&lt;&gt;0, TRUNC(G553*M553, 1), "")</f>
        <v/>
      </c>
      <c r="O553" s="15">
        <f t="shared" si="128"/>
        <v>295784</v>
      </c>
      <c r="P553" s="15">
        <f t="shared" si="129"/>
        <v>14907.5</v>
      </c>
      <c r="Q553" s="12"/>
      <c r="AE553" s="2">
        <f>L553</f>
        <v>14907.5</v>
      </c>
    </row>
    <row r="554" spans="1:31" ht="23.25" customHeight="1">
      <c r="A554" s="13" t="s">
        <v>1334</v>
      </c>
      <c r="B554" s="13" t="s">
        <v>1196</v>
      </c>
      <c r="C554" s="1" t="s">
        <v>1335</v>
      </c>
      <c r="D554" s="12" t="s">
        <v>1336</v>
      </c>
      <c r="E554" s="12" t="s">
        <v>1337</v>
      </c>
      <c r="F554" s="19" t="s">
        <v>529</v>
      </c>
      <c r="G554" s="15">
        <v>1</v>
      </c>
      <c r="H554" s="15">
        <f>IF(TRUNC((AD555+AC555)/$AE$3,1)*$AE$3-AD555 &lt;0, AC555, TRUNC((AD555+AC555)/$AE$3,1)*$AE$3-AD555)</f>
        <v>447.20000000000073</v>
      </c>
      <c r="I554" s="36">
        <f>H554</f>
        <v>447.20000000000073</v>
      </c>
      <c r="J554" s="15">
        <v>1</v>
      </c>
      <c r="K554" s="15"/>
      <c r="L554" s="36" t="str">
        <f>IF(G554*K554&lt;&gt;0, TRUNC(G554*K554, 1), "")</f>
        <v/>
      </c>
      <c r="M554" s="15"/>
      <c r="N554" s="36" t="str">
        <f>IF(G554*M554&lt;&gt;0, TRUNC(G554*M554, 1), "")</f>
        <v/>
      </c>
      <c r="O554" s="15">
        <f t="shared" si="128"/>
        <v>447.20000000000073</v>
      </c>
      <c r="P554" s="15">
        <f t="shared" si="129"/>
        <v>447.20000000000073</v>
      </c>
      <c r="Q554" s="12"/>
    </row>
    <row r="555" spans="1:31" ht="23.25" customHeight="1">
      <c r="B555" s="13" t="s">
        <v>1330</v>
      </c>
      <c r="D555" s="12" t="s">
        <v>1331</v>
      </c>
      <c r="E555" s="12"/>
      <c r="F555" s="19"/>
      <c r="G555" s="15"/>
      <c r="H555" s="15"/>
      <c r="I555" s="36">
        <f>TRUNC(SUM(I549:I554))</f>
        <v>13020</v>
      </c>
      <c r="J555" s="15"/>
      <c r="K555" s="15"/>
      <c r="L555" s="36">
        <f>TRUNC(SUM(L549:L554))</f>
        <v>14907</v>
      </c>
      <c r="M555" s="15"/>
      <c r="N555" s="36">
        <f>TRUNC(SUM(N549:N554))</f>
        <v>0</v>
      </c>
      <c r="O555" s="15" t="str">
        <f t="shared" si="128"/>
        <v/>
      </c>
      <c r="P555" s="15">
        <f t="shared" si="129"/>
        <v>27927</v>
      </c>
      <c r="Q555" s="12"/>
      <c r="AC555" s="2">
        <f>TRUNC(AE555*옵션!$B$36/100,1)</f>
        <v>447.2</v>
      </c>
      <c r="AD555" s="2">
        <f>TRUNC(SUM(L549:L553))</f>
        <v>14907</v>
      </c>
      <c r="AE555" s="2">
        <f>TRUNC(SUM(AE549:AE554))</f>
        <v>14907</v>
      </c>
    </row>
    <row r="556" spans="1:31" ht="23.25" customHeight="1">
      <c r="D556" s="12"/>
      <c r="E556" s="12"/>
      <c r="F556" s="19"/>
      <c r="G556" s="15"/>
      <c r="H556" s="15"/>
      <c r="I556" s="36"/>
      <c r="J556" s="15"/>
      <c r="K556" s="15"/>
      <c r="L556" s="36"/>
      <c r="M556" s="15"/>
      <c r="N556" s="36"/>
      <c r="O556" s="15"/>
      <c r="P556" s="15"/>
      <c r="Q556" s="12"/>
    </row>
    <row r="557" spans="1:31" ht="23.25" customHeight="1">
      <c r="A557" s="13" t="s">
        <v>1566</v>
      </c>
      <c r="B557" s="13" t="s">
        <v>1353</v>
      </c>
      <c r="C557" s="1" t="s">
        <v>1567</v>
      </c>
      <c r="D557" s="183" t="s">
        <v>1565</v>
      </c>
      <c r="E557" s="185"/>
      <c r="F557" s="19"/>
      <c r="G557" s="15"/>
      <c r="H557" s="15"/>
      <c r="I557" s="36"/>
      <c r="J557" s="15"/>
      <c r="K557" s="15"/>
      <c r="L557" s="36"/>
      <c r="M557" s="15"/>
      <c r="N557" s="36"/>
      <c r="O557" s="15"/>
      <c r="P557" s="15"/>
      <c r="Q557" s="12"/>
    </row>
    <row r="558" spans="1:31" ht="23.25" customHeight="1">
      <c r="A558" s="13" t="s">
        <v>654</v>
      </c>
      <c r="B558" s="13" t="s">
        <v>1199</v>
      </c>
      <c r="C558" s="1" t="s">
        <v>305</v>
      </c>
      <c r="D558" s="12" t="s">
        <v>290</v>
      </c>
      <c r="E558" s="12" t="s">
        <v>306</v>
      </c>
      <c r="F558" s="19" t="s">
        <v>132</v>
      </c>
      <c r="G558" s="15">
        <v>1</v>
      </c>
      <c r="H558" s="15">
        <f>합산자재!H68</f>
        <v>5255</v>
      </c>
      <c r="I558" s="36">
        <f>IF(G558*H558&lt;&gt;0, TRUNC(G558*H558, 1), "")</f>
        <v>5255</v>
      </c>
      <c r="J558" s="15">
        <v>1</v>
      </c>
      <c r="K558" s="15">
        <f>합산자재!I68</f>
        <v>0</v>
      </c>
      <c r="L558" s="36" t="str">
        <f>IF(G558*K558&lt;&gt;0, TRUNC(G558*K558, 1), "")</f>
        <v/>
      </c>
      <c r="M558" s="15">
        <f>합산자재!J68</f>
        <v>0</v>
      </c>
      <c r="N558" s="36" t="str">
        <f>IF(G558*M558&lt;&gt;0, TRUNC(G558*M558, 1), "")</f>
        <v/>
      </c>
      <c r="O558" s="15">
        <f t="shared" ref="O558:O563" si="130">IF((H558+K558+M558)=0, "", (H558+K558+M558))</f>
        <v>5255</v>
      </c>
      <c r="P558" s="15">
        <f t="shared" ref="P558:P563" si="131">IF(SUM(I558,L558,N558)&lt;&gt;0,SUM(I558,L558,N558),"")</f>
        <v>5255</v>
      </c>
      <c r="Q558" s="12"/>
      <c r="AC558" s="2">
        <f>G558*H558</f>
        <v>5255</v>
      </c>
    </row>
    <row r="559" spans="1:31" ht="23.25" customHeight="1">
      <c r="A559" s="13" t="s">
        <v>654</v>
      </c>
      <c r="B559" s="13" t="s">
        <v>1199</v>
      </c>
      <c r="C559" s="1" t="s">
        <v>305</v>
      </c>
      <c r="D559" s="12" t="s">
        <v>290</v>
      </c>
      <c r="E559" s="12" t="s">
        <v>306</v>
      </c>
      <c r="F559" s="19" t="s">
        <v>132</v>
      </c>
      <c r="G559" s="15">
        <v>0.05</v>
      </c>
      <c r="H559" s="15">
        <f>합산자재!H68</f>
        <v>5255</v>
      </c>
      <c r="I559" s="36">
        <f>IF(G559*H559&lt;&gt;0, TRUNC(G559*H559, 1), "")</f>
        <v>262.7</v>
      </c>
      <c r="J559" s="15">
        <v>0.05</v>
      </c>
      <c r="K559" s="15">
        <f>합산자재!I68</f>
        <v>0</v>
      </c>
      <c r="L559" s="36" t="str">
        <f>IF(G559*K559&lt;&gt;0, TRUNC(G559*K559, 1), "")</f>
        <v/>
      </c>
      <c r="M559" s="15">
        <f>합산자재!J68</f>
        <v>0</v>
      </c>
      <c r="N559" s="36" t="str">
        <f>IF(G559*M559&lt;&gt;0, TRUNC(G559*M559, 1), "")</f>
        <v/>
      </c>
      <c r="O559" s="15">
        <f t="shared" si="130"/>
        <v>5255</v>
      </c>
      <c r="P559" s="15">
        <f t="shared" si="131"/>
        <v>262.7</v>
      </c>
      <c r="Q559" s="12"/>
    </row>
    <row r="560" spans="1:31" ht="23.25" customHeight="1">
      <c r="A560" s="13" t="s">
        <v>1338</v>
      </c>
      <c r="B560" s="13" t="s">
        <v>1199</v>
      </c>
      <c r="C560" s="1" t="s">
        <v>1339</v>
      </c>
      <c r="D560" s="12" t="s">
        <v>1340</v>
      </c>
      <c r="E560" s="12" t="s">
        <v>1341</v>
      </c>
      <c r="F560" s="19" t="s">
        <v>529</v>
      </c>
      <c r="G560" s="15">
        <v>1</v>
      </c>
      <c r="H560" s="15">
        <f>IF(TRUNC((AD560+AC560)/$AD$3,1)*$AD$3-AD560 &lt;0, AC560, TRUNC((AD560+AC560)/$AD$3,1)*$AD$3-AD560)</f>
        <v>105.10000000000036</v>
      </c>
      <c r="I560" s="36">
        <f>H560</f>
        <v>105.10000000000036</v>
      </c>
      <c r="J560" s="15">
        <v>1</v>
      </c>
      <c r="K560" s="15"/>
      <c r="L560" s="36" t="str">
        <f>IF(G560*K560&lt;&gt;0, TRUNC(G560*K560, 1), "")</f>
        <v/>
      </c>
      <c r="M560" s="15"/>
      <c r="N560" s="36" t="str">
        <f>IF(G560*M560&lt;&gt;0, TRUNC(G560*M560, 1), "")</f>
        <v/>
      </c>
      <c r="O560" s="15">
        <f t="shared" si="130"/>
        <v>105.10000000000036</v>
      </c>
      <c r="P560" s="15">
        <f t="shared" si="131"/>
        <v>105.10000000000036</v>
      </c>
      <c r="Q560" s="12"/>
      <c r="AC560" s="2">
        <f>TRUNC(TRUNC(SUM(AC557:AC559))*옵션!$B$33/100,1)</f>
        <v>105.1</v>
      </c>
      <c r="AD560" s="2">
        <f>TRUNC(SUM(I557:I559))+TRUNC(SUM(N557:N559))</f>
        <v>5517</v>
      </c>
    </row>
    <row r="561" spans="1:31" ht="23.25" customHeight="1">
      <c r="A561" s="13" t="s">
        <v>755</v>
      </c>
      <c r="B561" s="13" t="s">
        <v>1199</v>
      </c>
      <c r="C561" s="1" t="s">
        <v>571</v>
      </c>
      <c r="D561" s="12" t="s">
        <v>568</v>
      </c>
      <c r="E561" s="12" t="s">
        <v>572</v>
      </c>
      <c r="F561" s="19" t="s">
        <v>570</v>
      </c>
      <c r="G561" s="15">
        <f>일위노임!G256</f>
        <v>3.5999999999999997E-2</v>
      </c>
      <c r="H561" s="15">
        <f>합산자재!H166</f>
        <v>0</v>
      </c>
      <c r="I561" s="36" t="str">
        <f>IF(G561*H561&lt;&gt;0, TRUNC(G561*H561, 1), "")</f>
        <v/>
      </c>
      <c r="J561" s="15">
        <v>3.5999999999999997E-2</v>
      </c>
      <c r="K561" s="15">
        <f>합산자재!I166</f>
        <v>295784</v>
      </c>
      <c r="L561" s="36">
        <f>IF(G561*K561&lt;&gt;0, TRUNC(G561*K561, 1), "")</f>
        <v>10648.2</v>
      </c>
      <c r="M561" s="15">
        <f>합산자재!J166</f>
        <v>0</v>
      </c>
      <c r="N561" s="36" t="str">
        <f>IF(G561*M561&lt;&gt;0, TRUNC(G561*M561, 1), "")</f>
        <v/>
      </c>
      <c r="O561" s="15">
        <f t="shared" si="130"/>
        <v>295784</v>
      </c>
      <c r="P561" s="15">
        <f t="shared" si="131"/>
        <v>10648.2</v>
      </c>
      <c r="Q561" s="12"/>
      <c r="AE561" s="2">
        <f>L561</f>
        <v>10648.2</v>
      </c>
    </row>
    <row r="562" spans="1:31" ht="23.25" customHeight="1">
      <c r="A562" s="13" t="s">
        <v>1334</v>
      </c>
      <c r="B562" s="13" t="s">
        <v>1199</v>
      </c>
      <c r="C562" s="1" t="s">
        <v>1335</v>
      </c>
      <c r="D562" s="12" t="s">
        <v>1336</v>
      </c>
      <c r="E562" s="12" t="s">
        <v>1337</v>
      </c>
      <c r="F562" s="19" t="s">
        <v>529</v>
      </c>
      <c r="G562" s="15">
        <v>1</v>
      </c>
      <c r="H562" s="15">
        <f>IF(TRUNC((AD563+AC563)/$AE$3,1)*$AE$3-AD563 &lt;0, AC563, TRUNC((AD563+AC563)/$AE$3,1)*$AE$3-AD563)</f>
        <v>319.39999999999964</v>
      </c>
      <c r="I562" s="36">
        <f>H562</f>
        <v>319.39999999999964</v>
      </c>
      <c r="J562" s="15">
        <v>1</v>
      </c>
      <c r="K562" s="15"/>
      <c r="L562" s="36" t="str">
        <f>IF(G562*K562&lt;&gt;0, TRUNC(G562*K562, 1), "")</f>
        <v/>
      </c>
      <c r="M562" s="15"/>
      <c r="N562" s="36" t="str">
        <f>IF(G562*M562&lt;&gt;0, TRUNC(G562*M562, 1), "")</f>
        <v/>
      </c>
      <c r="O562" s="15">
        <f t="shared" si="130"/>
        <v>319.39999999999964</v>
      </c>
      <c r="P562" s="15">
        <f t="shared" si="131"/>
        <v>319.39999999999964</v>
      </c>
      <c r="Q562" s="12"/>
    </row>
    <row r="563" spans="1:31" ht="23.25" customHeight="1">
      <c r="B563" s="13" t="s">
        <v>1330</v>
      </c>
      <c r="D563" s="12" t="s">
        <v>1331</v>
      </c>
      <c r="E563" s="12"/>
      <c r="F563" s="19"/>
      <c r="G563" s="15"/>
      <c r="H563" s="15"/>
      <c r="I563" s="36">
        <f>TRUNC(SUM(I557:I562))</f>
        <v>5942</v>
      </c>
      <c r="J563" s="15"/>
      <c r="K563" s="15"/>
      <c r="L563" s="36">
        <f>TRUNC(SUM(L557:L562))</f>
        <v>10648</v>
      </c>
      <c r="M563" s="15"/>
      <c r="N563" s="36">
        <f>TRUNC(SUM(N557:N562))</f>
        <v>0</v>
      </c>
      <c r="O563" s="15" t="str">
        <f t="shared" si="130"/>
        <v/>
      </c>
      <c r="P563" s="15">
        <f t="shared" si="131"/>
        <v>16590</v>
      </c>
      <c r="Q563" s="12"/>
      <c r="AC563" s="2">
        <f>TRUNC(AE563*옵션!$B$36/100,1)</f>
        <v>319.39999999999998</v>
      </c>
      <c r="AD563" s="2">
        <f>TRUNC(SUM(L557:L561))</f>
        <v>10648</v>
      </c>
      <c r="AE563" s="2">
        <f>TRUNC(SUM(AE557:AE562))</f>
        <v>10648</v>
      </c>
    </row>
    <row r="564" spans="1:31" ht="23.25" customHeight="1">
      <c r="D564" s="12"/>
      <c r="E564" s="12"/>
      <c r="F564" s="19"/>
      <c r="G564" s="15"/>
      <c r="H564" s="15"/>
      <c r="I564" s="36"/>
      <c r="J564" s="15"/>
      <c r="K564" s="15"/>
      <c r="L564" s="36"/>
      <c r="M564" s="15"/>
      <c r="N564" s="36"/>
      <c r="O564" s="15"/>
      <c r="P564" s="15"/>
      <c r="Q564" s="12"/>
    </row>
    <row r="565" spans="1:31" ht="23.25" customHeight="1">
      <c r="A565" s="13" t="s">
        <v>1569</v>
      </c>
      <c r="B565" s="13" t="s">
        <v>1353</v>
      </c>
      <c r="C565" s="1" t="s">
        <v>1570</v>
      </c>
      <c r="D565" s="183" t="s">
        <v>1568</v>
      </c>
      <c r="E565" s="185"/>
      <c r="F565" s="19"/>
      <c r="G565" s="15"/>
      <c r="H565" s="15"/>
      <c r="I565" s="36"/>
      <c r="J565" s="15"/>
      <c r="K565" s="15"/>
      <c r="L565" s="36"/>
      <c r="M565" s="15"/>
      <c r="N565" s="36"/>
      <c r="O565" s="15"/>
      <c r="P565" s="15"/>
      <c r="Q565" s="12"/>
    </row>
    <row r="566" spans="1:31" ht="23.25" customHeight="1">
      <c r="A566" s="13" t="s">
        <v>655</v>
      </c>
      <c r="B566" s="13" t="s">
        <v>1202</v>
      </c>
      <c r="C566" s="1" t="s">
        <v>307</v>
      </c>
      <c r="D566" s="12" t="s">
        <v>290</v>
      </c>
      <c r="E566" s="12" t="s">
        <v>308</v>
      </c>
      <c r="F566" s="19" t="s">
        <v>132</v>
      </c>
      <c r="G566" s="15">
        <v>1</v>
      </c>
      <c r="H566" s="15">
        <f>합산자재!H69</f>
        <v>23337</v>
      </c>
      <c r="I566" s="36">
        <f>IF(G566*H566&lt;&gt;0, TRUNC(G566*H566, 1), "")</f>
        <v>23337</v>
      </c>
      <c r="J566" s="15">
        <v>1</v>
      </c>
      <c r="K566" s="15">
        <f>합산자재!I69</f>
        <v>0</v>
      </c>
      <c r="L566" s="36" t="str">
        <f>IF(G566*K566&lt;&gt;0, TRUNC(G566*K566, 1), "")</f>
        <v/>
      </c>
      <c r="M566" s="15">
        <f>합산자재!J69</f>
        <v>0</v>
      </c>
      <c r="N566" s="36" t="str">
        <f>IF(G566*M566&lt;&gt;0, TRUNC(G566*M566, 1), "")</f>
        <v/>
      </c>
      <c r="O566" s="15">
        <f t="shared" ref="O566:O571" si="132">IF((H566+K566+M566)=0, "", (H566+K566+M566))</f>
        <v>23337</v>
      </c>
      <c r="P566" s="15">
        <f t="shared" ref="P566:P571" si="133">IF(SUM(I566,L566,N566)&lt;&gt;0,SUM(I566,L566,N566),"")</f>
        <v>23337</v>
      </c>
      <c r="Q566" s="12"/>
      <c r="AC566" s="2">
        <f>G566*H566</f>
        <v>23337</v>
      </c>
    </row>
    <row r="567" spans="1:31" ht="23.25" customHeight="1">
      <c r="A567" s="13" t="s">
        <v>655</v>
      </c>
      <c r="B567" s="13" t="s">
        <v>1202</v>
      </c>
      <c r="C567" s="1" t="s">
        <v>307</v>
      </c>
      <c r="D567" s="12" t="s">
        <v>290</v>
      </c>
      <c r="E567" s="12" t="s">
        <v>308</v>
      </c>
      <c r="F567" s="19" t="s">
        <v>132</v>
      </c>
      <c r="G567" s="15">
        <v>0.05</v>
      </c>
      <c r="H567" s="15">
        <f>합산자재!H69</f>
        <v>23337</v>
      </c>
      <c r="I567" s="36">
        <f>IF(G567*H567&lt;&gt;0, TRUNC(G567*H567, 1), "")</f>
        <v>1166.8</v>
      </c>
      <c r="J567" s="15">
        <v>0.05</v>
      </c>
      <c r="K567" s="15">
        <f>합산자재!I69</f>
        <v>0</v>
      </c>
      <c r="L567" s="36" t="str">
        <f>IF(G567*K567&lt;&gt;0, TRUNC(G567*K567, 1), "")</f>
        <v/>
      </c>
      <c r="M567" s="15">
        <f>합산자재!J69</f>
        <v>0</v>
      </c>
      <c r="N567" s="36" t="str">
        <f>IF(G567*M567&lt;&gt;0, TRUNC(G567*M567, 1), "")</f>
        <v/>
      </c>
      <c r="O567" s="15">
        <f t="shared" si="132"/>
        <v>23337</v>
      </c>
      <c r="P567" s="15">
        <f t="shared" si="133"/>
        <v>1166.8</v>
      </c>
      <c r="Q567" s="12"/>
    </row>
    <row r="568" spans="1:31" ht="23.25" customHeight="1">
      <c r="A568" s="13" t="s">
        <v>1338</v>
      </c>
      <c r="B568" s="13" t="s">
        <v>1202</v>
      </c>
      <c r="C568" s="1" t="s">
        <v>1339</v>
      </c>
      <c r="D568" s="12" t="s">
        <v>1340</v>
      </c>
      <c r="E568" s="12" t="s">
        <v>1341</v>
      </c>
      <c r="F568" s="19" t="s">
        <v>529</v>
      </c>
      <c r="G568" s="15">
        <v>1</v>
      </c>
      <c r="H568" s="15">
        <f>IF(TRUNC((AD568+AC568)/$AD$3,1)*$AD$3-AD568 &lt;0, AC568, TRUNC((AD568+AC568)/$AD$3,1)*$AD$3-AD568)</f>
        <v>466.70000000000073</v>
      </c>
      <c r="I568" s="36">
        <f>H568</f>
        <v>466.70000000000073</v>
      </c>
      <c r="J568" s="15">
        <v>1</v>
      </c>
      <c r="K568" s="15"/>
      <c r="L568" s="36" t="str">
        <f>IF(G568*K568&lt;&gt;0, TRUNC(G568*K568, 1), "")</f>
        <v/>
      </c>
      <c r="M568" s="15"/>
      <c r="N568" s="36" t="str">
        <f>IF(G568*M568&lt;&gt;0, TRUNC(G568*M568, 1), "")</f>
        <v/>
      </c>
      <c r="O568" s="15">
        <f t="shared" si="132"/>
        <v>466.70000000000073</v>
      </c>
      <c r="P568" s="15">
        <f t="shared" si="133"/>
        <v>466.70000000000073</v>
      </c>
      <c r="Q568" s="12"/>
      <c r="AC568" s="2">
        <f>TRUNC(TRUNC(SUM(AC565:AC567))*옵션!$B$33/100,1)</f>
        <v>466.7</v>
      </c>
      <c r="AD568" s="2">
        <f>TRUNC(SUM(I565:I567))+TRUNC(SUM(N565:N567))</f>
        <v>24503</v>
      </c>
    </row>
    <row r="569" spans="1:31" ht="23.25" customHeight="1">
      <c r="A569" s="13" t="s">
        <v>755</v>
      </c>
      <c r="B569" s="13" t="s">
        <v>1202</v>
      </c>
      <c r="C569" s="1" t="s">
        <v>571</v>
      </c>
      <c r="D569" s="12" t="s">
        <v>568</v>
      </c>
      <c r="E569" s="12" t="s">
        <v>572</v>
      </c>
      <c r="F569" s="19" t="s">
        <v>570</v>
      </c>
      <c r="G569" s="15">
        <f>일위노임!G259</f>
        <v>8.5999999999999993E-2</v>
      </c>
      <c r="H569" s="15">
        <f>합산자재!H166</f>
        <v>0</v>
      </c>
      <c r="I569" s="36" t="str">
        <f>IF(G569*H569&lt;&gt;0, TRUNC(G569*H569, 1), "")</f>
        <v/>
      </c>
      <c r="J569" s="15">
        <v>8.5999999999999993E-2</v>
      </c>
      <c r="K569" s="15">
        <f>합산자재!I166</f>
        <v>295784</v>
      </c>
      <c r="L569" s="36">
        <f>IF(G569*K569&lt;&gt;0, TRUNC(G569*K569, 1), "")</f>
        <v>25437.4</v>
      </c>
      <c r="M569" s="15">
        <f>합산자재!J166</f>
        <v>0</v>
      </c>
      <c r="N569" s="36" t="str">
        <f>IF(G569*M569&lt;&gt;0, TRUNC(G569*M569, 1), "")</f>
        <v/>
      </c>
      <c r="O569" s="15">
        <f t="shared" si="132"/>
        <v>295784</v>
      </c>
      <c r="P569" s="15">
        <f t="shared" si="133"/>
        <v>25437.4</v>
      </c>
      <c r="Q569" s="12"/>
      <c r="AE569" s="2">
        <f>L569</f>
        <v>25437.4</v>
      </c>
    </row>
    <row r="570" spans="1:31" ht="23.25" customHeight="1">
      <c r="A570" s="13" t="s">
        <v>1334</v>
      </c>
      <c r="B570" s="13" t="s">
        <v>1202</v>
      </c>
      <c r="C570" s="1" t="s">
        <v>1335</v>
      </c>
      <c r="D570" s="12" t="s">
        <v>1336</v>
      </c>
      <c r="E570" s="12" t="s">
        <v>1337</v>
      </c>
      <c r="F570" s="19" t="s">
        <v>529</v>
      </c>
      <c r="G570" s="15">
        <v>1</v>
      </c>
      <c r="H570" s="15">
        <f>IF(TRUNC((AD571+AC571)/$AE$3,1)*$AE$3-AD571 &lt;0, AC571, TRUNC((AD571+AC571)/$AE$3,1)*$AE$3-AD571)</f>
        <v>763.09999999999854</v>
      </c>
      <c r="I570" s="36">
        <f>H570</f>
        <v>763.09999999999854</v>
      </c>
      <c r="J570" s="15">
        <v>1</v>
      </c>
      <c r="K570" s="15"/>
      <c r="L570" s="36" t="str">
        <f>IF(G570*K570&lt;&gt;0, TRUNC(G570*K570, 1), "")</f>
        <v/>
      </c>
      <c r="M570" s="15"/>
      <c r="N570" s="36" t="str">
        <f>IF(G570*M570&lt;&gt;0, TRUNC(G570*M570, 1), "")</f>
        <v/>
      </c>
      <c r="O570" s="15">
        <f t="shared" si="132"/>
        <v>763.09999999999854</v>
      </c>
      <c r="P570" s="15">
        <f t="shared" si="133"/>
        <v>763.09999999999854</v>
      </c>
      <c r="Q570" s="12"/>
    </row>
    <row r="571" spans="1:31" ht="23.25" customHeight="1">
      <c r="B571" s="13" t="s">
        <v>1330</v>
      </c>
      <c r="D571" s="12" t="s">
        <v>1331</v>
      </c>
      <c r="E571" s="12"/>
      <c r="F571" s="19"/>
      <c r="G571" s="15"/>
      <c r="H571" s="15"/>
      <c r="I571" s="36">
        <f>TRUNC(SUM(I565:I570))</f>
        <v>25733</v>
      </c>
      <c r="J571" s="15"/>
      <c r="K571" s="15"/>
      <c r="L571" s="36">
        <f>TRUNC(SUM(L565:L570))</f>
        <v>25437</v>
      </c>
      <c r="M571" s="15"/>
      <c r="N571" s="36">
        <f>TRUNC(SUM(N565:N570))</f>
        <v>0</v>
      </c>
      <c r="O571" s="15" t="str">
        <f t="shared" si="132"/>
        <v/>
      </c>
      <c r="P571" s="15">
        <f t="shared" si="133"/>
        <v>51170</v>
      </c>
      <c r="Q571" s="12"/>
      <c r="AC571" s="2">
        <f>TRUNC(AE571*옵션!$B$36/100,1)</f>
        <v>763.1</v>
      </c>
      <c r="AD571" s="2">
        <f>TRUNC(SUM(L565:L569))</f>
        <v>25437</v>
      </c>
      <c r="AE571" s="2">
        <f>TRUNC(SUM(AE565:AE570))</f>
        <v>25437</v>
      </c>
    </row>
    <row r="572" spans="1:31" ht="23.25" customHeight="1">
      <c r="D572" s="12"/>
      <c r="E572" s="12"/>
      <c r="F572" s="19"/>
      <c r="G572" s="15"/>
      <c r="H572" s="15"/>
      <c r="I572" s="36"/>
      <c r="J572" s="15"/>
      <c r="K572" s="15"/>
      <c r="L572" s="36"/>
      <c r="M572" s="15"/>
      <c r="N572" s="36"/>
      <c r="O572" s="15"/>
      <c r="P572" s="15"/>
      <c r="Q572" s="12"/>
    </row>
    <row r="573" spans="1:31" ht="23.25" customHeight="1">
      <c r="A573" s="13" t="s">
        <v>1572</v>
      </c>
      <c r="B573" s="13" t="s">
        <v>1353</v>
      </c>
      <c r="C573" s="1" t="s">
        <v>1573</v>
      </c>
      <c r="D573" s="183" t="s">
        <v>1571</v>
      </c>
      <c r="E573" s="185"/>
      <c r="F573" s="19"/>
      <c r="G573" s="15"/>
      <c r="H573" s="15"/>
      <c r="I573" s="36"/>
      <c r="J573" s="15"/>
      <c r="K573" s="15"/>
      <c r="L573" s="36"/>
      <c r="M573" s="15"/>
      <c r="N573" s="36"/>
      <c r="O573" s="15"/>
      <c r="P573" s="15"/>
      <c r="Q573" s="12"/>
    </row>
    <row r="574" spans="1:31" ht="23.25" customHeight="1">
      <c r="A574" s="13" t="s">
        <v>656</v>
      </c>
      <c r="B574" s="13" t="s">
        <v>1205</v>
      </c>
      <c r="C574" s="1" t="s">
        <v>309</v>
      </c>
      <c r="D574" s="12" t="s">
        <v>290</v>
      </c>
      <c r="E574" s="12" t="s">
        <v>310</v>
      </c>
      <c r="F574" s="19" t="s">
        <v>132</v>
      </c>
      <c r="G574" s="15">
        <v>1</v>
      </c>
      <c r="H574" s="15">
        <f>합산자재!H70</f>
        <v>2971</v>
      </c>
      <c r="I574" s="36">
        <f>IF(G574*H574&lt;&gt;0, TRUNC(G574*H574, 1), "")</f>
        <v>2971</v>
      </c>
      <c r="J574" s="15">
        <v>1</v>
      </c>
      <c r="K574" s="15">
        <f>합산자재!I70</f>
        <v>0</v>
      </c>
      <c r="L574" s="36" t="str">
        <f>IF(G574*K574&lt;&gt;0, TRUNC(G574*K574, 1), "")</f>
        <v/>
      </c>
      <c r="M574" s="15">
        <f>합산자재!J70</f>
        <v>0</v>
      </c>
      <c r="N574" s="36" t="str">
        <f>IF(G574*M574&lt;&gt;0, TRUNC(G574*M574, 1), "")</f>
        <v/>
      </c>
      <c r="O574" s="15">
        <f t="shared" ref="O574:O579" si="134">IF((H574+K574+M574)=0, "", (H574+K574+M574))</f>
        <v>2971</v>
      </c>
      <c r="P574" s="15">
        <f t="shared" ref="P574:P579" si="135">IF(SUM(I574,L574,N574)&lt;&gt;0,SUM(I574,L574,N574),"")</f>
        <v>2971</v>
      </c>
      <c r="Q574" s="12"/>
      <c r="AC574" s="2">
        <f>G574*H574</f>
        <v>2971</v>
      </c>
    </row>
    <row r="575" spans="1:31" ht="23.25" customHeight="1">
      <c r="A575" s="13" t="s">
        <v>656</v>
      </c>
      <c r="B575" s="13" t="s">
        <v>1205</v>
      </c>
      <c r="C575" s="1" t="s">
        <v>309</v>
      </c>
      <c r="D575" s="12" t="s">
        <v>290</v>
      </c>
      <c r="E575" s="12" t="s">
        <v>310</v>
      </c>
      <c r="F575" s="19" t="s">
        <v>132</v>
      </c>
      <c r="G575" s="15">
        <v>0.05</v>
      </c>
      <c r="H575" s="15">
        <f>합산자재!H70</f>
        <v>2971</v>
      </c>
      <c r="I575" s="36">
        <f>IF(G575*H575&lt;&gt;0, TRUNC(G575*H575, 1), "")</f>
        <v>148.5</v>
      </c>
      <c r="J575" s="15">
        <v>0.05</v>
      </c>
      <c r="K575" s="15">
        <f>합산자재!I70</f>
        <v>0</v>
      </c>
      <c r="L575" s="36" t="str">
        <f>IF(G575*K575&lt;&gt;0, TRUNC(G575*K575, 1), "")</f>
        <v/>
      </c>
      <c r="M575" s="15">
        <f>합산자재!J70</f>
        <v>0</v>
      </c>
      <c r="N575" s="36" t="str">
        <f>IF(G575*M575&lt;&gt;0, TRUNC(G575*M575, 1), "")</f>
        <v/>
      </c>
      <c r="O575" s="15">
        <f t="shared" si="134"/>
        <v>2971</v>
      </c>
      <c r="P575" s="15">
        <f t="shared" si="135"/>
        <v>148.5</v>
      </c>
      <c r="Q575" s="12"/>
    </row>
    <row r="576" spans="1:31" ht="23.25" customHeight="1">
      <c r="A576" s="13" t="s">
        <v>1338</v>
      </c>
      <c r="B576" s="13" t="s">
        <v>1205</v>
      </c>
      <c r="C576" s="1" t="s">
        <v>1339</v>
      </c>
      <c r="D576" s="12" t="s">
        <v>1340</v>
      </c>
      <c r="E576" s="12" t="s">
        <v>1341</v>
      </c>
      <c r="F576" s="19" t="s">
        <v>529</v>
      </c>
      <c r="G576" s="15">
        <v>1</v>
      </c>
      <c r="H576" s="15">
        <f>IF(TRUNC((AD576+AC576)/$AD$3,1)*$AD$3-AD576 &lt;0, AC576, TRUNC((AD576+AC576)/$AD$3,1)*$AD$3-AD576)</f>
        <v>59.400000000000091</v>
      </c>
      <c r="I576" s="36">
        <f>H576</f>
        <v>59.400000000000091</v>
      </c>
      <c r="J576" s="15">
        <v>1</v>
      </c>
      <c r="K576" s="15"/>
      <c r="L576" s="36" t="str">
        <f>IF(G576*K576&lt;&gt;0, TRUNC(G576*K576, 1), "")</f>
        <v/>
      </c>
      <c r="M576" s="15"/>
      <c r="N576" s="36" t="str">
        <f>IF(G576*M576&lt;&gt;0, TRUNC(G576*M576, 1), "")</f>
        <v/>
      </c>
      <c r="O576" s="15">
        <f t="shared" si="134"/>
        <v>59.400000000000091</v>
      </c>
      <c r="P576" s="15">
        <f t="shared" si="135"/>
        <v>59.400000000000091</v>
      </c>
      <c r="Q576" s="12"/>
      <c r="AC576" s="2">
        <f>TRUNC(TRUNC(SUM(AC573:AC575))*옵션!$B$33/100,1)</f>
        <v>59.4</v>
      </c>
      <c r="AD576" s="2">
        <f>TRUNC(SUM(I573:I575))+TRUNC(SUM(N573:N575))</f>
        <v>3119</v>
      </c>
    </row>
    <row r="577" spans="1:31" ht="23.25" customHeight="1">
      <c r="A577" s="13" t="s">
        <v>755</v>
      </c>
      <c r="B577" s="13" t="s">
        <v>1205</v>
      </c>
      <c r="C577" s="1" t="s">
        <v>571</v>
      </c>
      <c r="D577" s="12" t="s">
        <v>568</v>
      </c>
      <c r="E577" s="12" t="s">
        <v>572</v>
      </c>
      <c r="F577" s="19" t="s">
        <v>570</v>
      </c>
      <c r="G577" s="15">
        <f>일위노임!G262</f>
        <v>2.9000000000000001E-2</v>
      </c>
      <c r="H577" s="15">
        <f>합산자재!H166</f>
        <v>0</v>
      </c>
      <c r="I577" s="36" t="str">
        <f>IF(G577*H577&lt;&gt;0, TRUNC(G577*H577, 1), "")</f>
        <v/>
      </c>
      <c r="J577" s="15">
        <v>2.9000000000000001E-2</v>
      </c>
      <c r="K577" s="15">
        <f>합산자재!I166</f>
        <v>295784</v>
      </c>
      <c r="L577" s="36">
        <f>IF(G577*K577&lt;&gt;0, TRUNC(G577*K577, 1), "")</f>
        <v>8577.7000000000007</v>
      </c>
      <c r="M577" s="15">
        <f>합산자재!J166</f>
        <v>0</v>
      </c>
      <c r="N577" s="36" t="str">
        <f>IF(G577*M577&lt;&gt;0, TRUNC(G577*M577, 1), "")</f>
        <v/>
      </c>
      <c r="O577" s="15">
        <f t="shared" si="134"/>
        <v>295784</v>
      </c>
      <c r="P577" s="15">
        <f t="shared" si="135"/>
        <v>8577.7000000000007</v>
      </c>
      <c r="Q577" s="12"/>
      <c r="AE577" s="2">
        <f>L577</f>
        <v>8577.7000000000007</v>
      </c>
    </row>
    <row r="578" spans="1:31" ht="23.25" customHeight="1">
      <c r="A578" s="13" t="s">
        <v>1334</v>
      </c>
      <c r="B578" s="13" t="s">
        <v>1205</v>
      </c>
      <c r="C578" s="1" t="s">
        <v>1335</v>
      </c>
      <c r="D578" s="12" t="s">
        <v>1336</v>
      </c>
      <c r="E578" s="12" t="s">
        <v>1337</v>
      </c>
      <c r="F578" s="19" t="s">
        <v>529</v>
      </c>
      <c r="G578" s="15">
        <v>1</v>
      </c>
      <c r="H578" s="15">
        <f>IF(TRUNC((AD579+AC579)/$AE$3,1)*$AE$3-AD579 &lt;0, AC579, TRUNC((AD579+AC579)/$AE$3,1)*$AE$3-AD579)</f>
        <v>257.29999999999927</v>
      </c>
      <c r="I578" s="36">
        <f>H578</f>
        <v>257.29999999999927</v>
      </c>
      <c r="J578" s="15">
        <v>1</v>
      </c>
      <c r="K578" s="15"/>
      <c r="L578" s="36" t="str">
        <f>IF(G578*K578&lt;&gt;0, TRUNC(G578*K578, 1), "")</f>
        <v/>
      </c>
      <c r="M578" s="15"/>
      <c r="N578" s="36" t="str">
        <f>IF(G578*M578&lt;&gt;0, TRUNC(G578*M578, 1), "")</f>
        <v/>
      </c>
      <c r="O578" s="15">
        <f t="shared" si="134"/>
        <v>257.29999999999927</v>
      </c>
      <c r="P578" s="15">
        <f t="shared" si="135"/>
        <v>257.29999999999927</v>
      </c>
      <c r="Q578" s="12"/>
    </row>
    <row r="579" spans="1:31" ht="23.25" customHeight="1">
      <c r="B579" s="13" t="s">
        <v>1330</v>
      </c>
      <c r="D579" s="12" t="s">
        <v>1331</v>
      </c>
      <c r="E579" s="12"/>
      <c r="F579" s="19"/>
      <c r="G579" s="15"/>
      <c r="H579" s="15"/>
      <c r="I579" s="36">
        <f>TRUNC(SUM(I573:I578))</f>
        <v>3436</v>
      </c>
      <c r="J579" s="15"/>
      <c r="K579" s="15"/>
      <c r="L579" s="36">
        <f>TRUNC(SUM(L573:L578))</f>
        <v>8577</v>
      </c>
      <c r="M579" s="15"/>
      <c r="N579" s="36">
        <f>TRUNC(SUM(N573:N578))</f>
        <v>0</v>
      </c>
      <c r="O579" s="15" t="str">
        <f t="shared" si="134"/>
        <v/>
      </c>
      <c r="P579" s="15">
        <f t="shared" si="135"/>
        <v>12013</v>
      </c>
      <c r="Q579" s="12"/>
      <c r="AC579" s="2">
        <f>TRUNC(AE579*옵션!$B$36/100,1)</f>
        <v>257.3</v>
      </c>
      <c r="AD579" s="2">
        <f>TRUNC(SUM(L573:L577))</f>
        <v>8577</v>
      </c>
      <c r="AE579" s="2">
        <f>TRUNC(SUM(AE573:AE578))</f>
        <v>8577</v>
      </c>
    </row>
    <row r="580" spans="1:31" ht="23.25" customHeight="1">
      <c r="D580" s="12"/>
      <c r="E580" s="12"/>
      <c r="F580" s="19"/>
      <c r="G580" s="15"/>
      <c r="H580" s="15"/>
      <c r="I580" s="36"/>
      <c r="J580" s="15"/>
      <c r="K580" s="15"/>
      <c r="L580" s="36"/>
      <c r="M580" s="15"/>
      <c r="N580" s="36"/>
      <c r="O580" s="15"/>
      <c r="P580" s="15"/>
      <c r="Q580" s="12"/>
    </row>
    <row r="581" spans="1:31" ht="23.25" customHeight="1">
      <c r="A581" s="13" t="s">
        <v>1575</v>
      </c>
      <c r="B581" s="13" t="s">
        <v>1353</v>
      </c>
      <c r="C581" s="1" t="s">
        <v>1576</v>
      </c>
      <c r="D581" s="183" t="s">
        <v>1574</v>
      </c>
      <c r="E581" s="185"/>
      <c r="F581" s="19"/>
      <c r="G581" s="15"/>
      <c r="H581" s="15"/>
      <c r="I581" s="36"/>
      <c r="J581" s="15"/>
      <c r="K581" s="15"/>
      <c r="L581" s="36"/>
      <c r="M581" s="15"/>
      <c r="N581" s="36"/>
      <c r="O581" s="15"/>
      <c r="P581" s="15"/>
      <c r="Q581" s="12"/>
    </row>
    <row r="582" spans="1:31" ht="23.25" customHeight="1">
      <c r="A582" s="13" t="s">
        <v>657</v>
      </c>
      <c r="B582" s="13" t="s">
        <v>1208</v>
      </c>
      <c r="C582" s="1" t="s">
        <v>311</v>
      </c>
      <c r="D582" s="12" t="s">
        <v>290</v>
      </c>
      <c r="E582" s="12" t="s">
        <v>312</v>
      </c>
      <c r="F582" s="19" t="s">
        <v>132</v>
      </c>
      <c r="G582" s="15">
        <v>1</v>
      </c>
      <c r="H582" s="15">
        <f>합산자재!H71</f>
        <v>4303</v>
      </c>
      <c r="I582" s="36">
        <f>IF(G582*H582&lt;&gt;0, TRUNC(G582*H582, 1), "")</f>
        <v>4303</v>
      </c>
      <c r="J582" s="15">
        <v>1</v>
      </c>
      <c r="K582" s="15">
        <f>합산자재!I71</f>
        <v>0</v>
      </c>
      <c r="L582" s="36" t="str">
        <f>IF(G582*K582&lt;&gt;0, TRUNC(G582*K582, 1), "")</f>
        <v/>
      </c>
      <c r="M582" s="15">
        <f>합산자재!J71</f>
        <v>0</v>
      </c>
      <c r="N582" s="36" t="str">
        <f>IF(G582*M582&lt;&gt;0, TRUNC(G582*M582, 1), "")</f>
        <v/>
      </c>
      <c r="O582" s="15">
        <f t="shared" ref="O582:O587" si="136">IF((H582+K582+M582)=0, "", (H582+K582+M582))</f>
        <v>4303</v>
      </c>
      <c r="P582" s="15">
        <f t="shared" ref="P582:P587" si="137">IF(SUM(I582,L582,N582)&lt;&gt;0,SUM(I582,L582,N582),"")</f>
        <v>4303</v>
      </c>
      <c r="Q582" s="12"/>
      <c r="AC582" s="2">
        <f>G582*H582</f>
        <v>4303</v>
      </c>
    </row>
    <row r="583" spans="1:31" ht="23.25" customHeight="1">
      <c r="A583" s="13" t="s">
        <v>657</v>
      </c>
      <c r="B583" s="13" t="s">
        <v>1208</v>
      </c>
      <c r="C583" s="1" t="s">
        <v>311</v>
      </c>
      <c r="D583" s="12" t="s">
        <v>290</v>
      </c>
      <c r="E583" s="12" t="s">
        <v>312</v>
      </c>
      <c r="F583" s="19" t="s">
        <v>132</v>
      </c>
      <c r="G583" s="15">
        <v>0.05</v>
      </c>
      <c r="H583" s="15">
        <f>합산자재!H71</f>
        <v>4303</v>
      </c>
      <c r="I583" s="36">
        <f>IF(G583*H583&lt;&gt;0, TRUNC(G583*H583, 1), "")</f>
        <v>215.1</v>
      </c>
      <c r="J583" s="15">
        <v>0.05</v>
      </c>
      <c r="K583" s="15">
        <f>합산자재!I71</f>
        <v>0</v>
      </c>
      <c r="L583" s="36" t="str">
        <f>IF(G583*K583&lt;&gt;0, TRUNC(G583*K583, 1), "")</f>
        <v/>
      </c>
      <c r="M583" s="15">
        <f>합산자재!J71</f>
        <v>0</v>
      </c>
      <c r="N583" s="36" t="str">
        <f>IF(G583*M583&lt;&gt;0, TRUNC(G583*M583, 1), "")</f>
        <v/>
      </c>
      <c r="O583" s="15">
        <f t="shared" si="136"/>
        <v>4303</v>
      </c>
      <c r="P583" s="15">
        <f t="shared" si="137"/>
        <v>215.1</v>
      </c>
      <c r="Q583" s="12"/>
    </row>
    <row r="584" spans="1:31" ht="23.25" customHeight="1">
      <c r="A584" s="13" t="s">
        <v>1338</v>
      </c>
      <c r="B584" s="13" t="s">
        <v>1208</v>
      </c>
      <c r="C584" s="1" t="s">
        <v>1339</v>
      </c>
      <c r="D584" s="12" t="s">
        <v>1340</v>
      </c>
      <c r="E584" s="12" t="s">
        <v>1341</v>
      </c>
      <c r="F584" s="19" t="s">
        <v>529</v>
      </c>
      <c r="G584" s="15">
        <v>1</v>
      </c>
      <c r="H584" s="15">
        <f>IF(TRUNC((AD584+AC584)/$AD$3,1)*$AD$3-AD584 &lt;0, AC584, TRUNC((AD584+AC584)/$AD$3,1)*$AD$3-AD584)</f>
        <v>86</v>
      </c>
      <c r="I584" s="36">
        <f>H584</f>
        <v>86</v>
      </c>
      <c r="J584" s="15">
        <v>1</v>
      </c>
      <c r="K584" s="15"/>
      <c r="L584" s="36" t="str">
        <f>IF(G584*K584&lt;&gt;0, TRUNC(G584*K584, 1), "")</f>
        <v/>
      </c>
      <c r="M584" s="15"/>
      <c r="N584" s="36" t="str">
        <f>IF(G584*M584&lt;&gt;0, TRUNC(G584*M584, 1), "")</f>
        <v/>
      </c>
      <c r="O584" s="15">
        <f t="shared" si="136"/>
        <v>86</v>
      </c>
      <c r="P584" s="15">
        <f t="shared" si="137"/>
        <v>86</v>
      </c>
      <c r="Q584" s="12"/>
      <c r="AC584" s="2">
        <f>TRUNC(TRUNC(SUM(AC581:AC583))*옵션!$B$33/100,1)</f>
        <v>86</v>
      </c>
      <c r="AD584" s="2">
        <f>TRUNC(SUM(I581:I583))+TRUNC(SUM(N581:N583))</f>
        <v>4518</v>
      </c>
    </row>
    <row r="585" spans="1:31" ht="23.25" customHeight="1">
      <c r="A585" s="13" t="s">
        <v>755</v>
      </c>
      <c r="B585" s="13" t="s">
        <v>1208</v>
      </c>
      <c r="C585" s="1" t="s">
        <v>571</v>
      </c>
      <c r="D585" s="12" t="s">
        <v>568</v>
      </c>
      <c r="E585" s="12" t="s">
        <v>572</v>
      </c>
      <c r="F585" s="19" t="s">
        <v>570</v>
      </c>
      <c r="G585" s="15">
        <f>일위노임!G265</f>
        <v>3.4000000000000002E-2</v>
      </c>
      <c r="H585" s="15">
        <f>합산자재!H166</f>
        <v>0</v>
      </c>
      <c r="I585" s="36" t="str">
        <f>IF(G585*H585&lt;&gt;0, TRUNC(G585*H585, 1), "")</f>
        <v/>
      </c>
      <c r="J585" s="15">
        <v>3.4000000000000002E-2</v>
      </c>
      <c r="K585" s="15">
        <f>합산자재!I166</f>
        <v>295784</v>
      </c>
      <c r="L585" s="36">
        <f>IF(G585*K585&lt;&gt;0, TRUNC(G585*K585, 1), "")</f>
        <v>10056.6</v>
      </c>
      <c r="M585" s="15">
        <f>합산자재!J166</f>
        <v>0</v>
      </c>
      <c r="N585" s="36" t="str">
        <f>IF(G585*M585&lt;&gt;0, TRUNC(G585*M585, 1), "")</f>
        <v/>
      </c>
      <c r="O585" s="15">
        <f t="shared" si="136"/>
        <v>295784</v>
      </c>
      <c r="P585" s="15">
        <f t="shared" si="137"/>
        <v>10056.6</v>
      </c>
      <c r="Q585" s="12"/>
      <c r="AE585" s="2">
        <f>L585</f>
        <v>10056.6</v>
      </c>
    </row>
    <row r="586" spans="1:31" ht="23.25" customHeight="1">
      <c r="A586" s="13" t="s">
        <v>1334</v>
      </c>
      <c r="B586" s="13" t="s">
        <v>1208</v>
      </c>
      <c r="C586" s="1" t="s">
        <v>1335</v>
      </c>
      <c r="D586" s="12" t="s">
        <v>1336</v>
      </c>
      <c r="E586" s="12" t="s">
        <v>1337</v>
      </c>
      <c r="F586" s="19" t="s">
        <v>529</v>
      </c>
      <c r="G586" s="15">
        <v>1</v>
      </c>
      <c r="H586" s="15">
        <f>IF(TRUNC((AD587+AC587)/$AE$3,1)*$AE$3-AD587 &lt;0, AC587, TRUNC((AD587+AC587)/$AE$3,1)*$AE$3-AD587)</f>
        <v>301.60000000000036</v>
      </c>
      <c r="I586" s="36">
        <f>H586</f>
        <v>301.60000000000036</v>
      </c>
      <c r="J586" s="15">
        <v>1</v>
      </c>
      <c r="K586" s="15"/>
      <c r="L586" s="36" t="str">
        <f>IF(G586*K586&lt;&gt;0, TRUNC(G586*K586, 1), "")</f>
        <v/>
      </c>
      <c r="M586" s="15"/>
      <c r="N586" s="36" t="str">
        <f>IF(G586*M586&lt;&gt;0, TRUNC(G586*M586, 1), "")</f>
        <v/>
      </c>
      <c r="O586" s="15">
        <f t="shared" si="136"/>
        <v>301.60000000000036</v>
      </c>
      <c r="P586" s="15">
        <f t="shared" si="137"/>
        <v>301.60000000000036</v>
      </c>
      <c r="Q586" s="12"/>
    </row>
    <row r="587" spans="1:31" ht="23.25" customHeight="1">
      <c r="B587" s="13" t="s">
        <v>1330</v>
      </c>
      <c r="D587" s="12" t="s">
        <v>1331</v>
      </c>
      <c r="E587" s="12"/>
      <c r="F587" s="19"/>
      <c r="G587" s="15"/>
      <c r="H587" s="15"/>
      <c r="I587" s="36">
        <f>TRUNC(SUM(I581:I586))</f>
        <v>4905</v>
      </c>
      <c r="J587" s="15"/>
      <c r="K587" s="15"/>
      <c r="L587" s="36">
        <f>TRUNC(SUM(L581:L586))</f>
        <v>10056</v>
      </c>
      <c r="M587" s="15"/>
      <c r="N587" s="36">
        <f>TRUNC(SUM(N581:N586))</f>
        <v>0</v>
      </c>
      <c r="O587" s="15" t="str">
        <f t="shared" si="136"/>
        <v/>
      </c>
      <c r="P587" s="15">
        <f t="shared" si="137"/>
        <v>14961</v>
      </c>
      <c r="Q587" s="12"/>
      <c r="AC587" s="2">
        <f>TRUNC(AE587*옵션!$B$36/100,1)</f>
        <v>301.60000000000002</v>
      </c>
      <c r="AD587" s="2">
        <f>TRUNC(SUM(L581:L585))</f>
        <v>10056</v>
      </c>
      <c r="AE587" s="2">
        <f>TRUNC(SUM(AE581:AE586))</f>
        <v>10056</v>
      </c>
    </row>
    <row r="588" spans="1:31" ht="23.25" customHeight="1">
      <c r="D588" s="12"/>
      <c r="E588" s="12"/>
      <c r="F588" s="19"/>
      <c r="G588" s="15"/>
      <c r="H588" s="15"/>
      <c r="I588" s="36"/>
      <c r="J588" s="15"/>
      <c r="K588" s="15"/>
      <c r="L588" s="36"/>
      <c r="M588" s="15"/>
      <c r="N588" s="36"/>
      <c r="O588" s="15"/>
      <c r="P588" s="15"/>
      <c r="Q588" s="12"/>
    </row>
    <row r="589" spans="1:31" ht="23.25" customHeight="1">
      <c r="A589" s="13" t="s">
        <v>1578</v>
      </c>
      <c r="B589" s="13" t="s">
        <v>1353</v>
      </c>
      <c r="C589" s="1" t="s">
        <v>1579</v>
      </c>
      <c r="D589" s="183" t="s">
        <v>1577</v>
      </c>
      <c r="E589" s="185"/>
      <c r="F589" s="19"/>
      <c r="G589" s="15"/>
      <c r="H589" s="15"/>
      <c r="I589" s="36"/>
      <c r="J589" s="15"/>
      <c r="K589" s="15"/>
      <c r="L589" s="36"/>
      <c r="M589" s="15"/>
      <c r="N589" s="36"/>
      <c r="O589" s="15"/>
      <c r="P589" s="15"/>
      <c r="Q589" s="12"/>
    </row>
    <row r="590" spans="1:31" ht="23.25" customHeight="1">
      <c r="A590" s="13" t="s">
        <v>658</v>
      </c>
      <c r="B590" s="13" t="s">
        <v>1211</v>
      </c>
      <c r="C590" s="1" t="s">
        <v>313</v>
      </c>
      <c r="D590" s="12" t="s">
        <v>290</v>
      </c>
      <c r="E590" s="12" t="s">
        <v>314</v>
      </c>
      <c r="F590" s="19" t="s">
        <v>132</v>
      </c>
      <c r="G590" s="15">
        <v>1</v>
      </c>
      <c r="H590" s="15">
        <f>합산자재!H72</f>
        <v>17019</v>
      </c>
      <c r="I590" s="36">
        <f>IF(G590*H590&lt;&gt;0, TRUNC(G590*H590, 1), "")</f>
        <v>17019</v>
      </c>
      <c r="J590" s="15">
        <v>1</v>
      </c>
      <c r="K590" s="15">
        <f>합산자재!I72</f>
        <v>0</v>
      </c>
      <c r="L590" s="36" t="str">
        <f>IF(G590*K590&lt;&gt;0, TRUNC(G590*K590, 1), "")</f>
        <v/>
      </c>
      <c r="M590" s="15">
        <f>합산자재!J72</f>
        <v>0</v>
      </c>
      <c r="N590" s="36" t="str">
        <f>IF(G590*M590&lt;&gt;0, TRUNC(G590*M590, 1), "")</f>
        <v/>
      </c>
      <c r="O590" s="15">
        <f t="shared" ref="O590:O595" si="138">IF((H590+K590+M590)=0, "", (H590+K590+M590))</f>
        <v>17019</v>
      </c>
      <c r="P590" s="15">
        <f t="shared" ref="P590:P595" si="139">IF(SUM(I590,L590,N590)&lt;&gt;0,SUM(I590,L590,N590),"")</f>
        <v>17019</v>
      </c>
      <c r="Q590" s="12"/>
      <c r="AC590" s="2">
        <f>G590*H590</f>
        <v>17019</v>
      </c>
    </row>
    <row r="591" spans="1:31" ht="23.25" customHeight="1">
      <c r="A591" s="13" t="s">
        <v>658</v>
      </c>
      <c r="B591" s="13" t="s">
        <v>1211</v>
      </c>
      <c r="C591" s="1" t="s">
        <v>313</v>
      </c>
      <c r="D591" s="12" t="s">
        <v>290</v>
      </c>
      <c r="E591" s="12" t="s">
        <v>314</v>
      </c>
      <c r="F591" s="19" t="s">
        <v>132</v>
      </c>
      <c r="G591" s="15">
        <v>0.05</v>
      </c>
      <c r="H591" s="15">
        <f>합산자재!H72</f>
        <v>17019</v>
      </c>
      <c r="I591" s="36">
        <f>IF(G591*H591&lt;&gt;0, TRUNC(G591*H591, 1), "")</f>
        <v>850.9</v>
      </c>
      <c r="J591" s="15">
        <v>0.05</v>
      </c>
      <c r="K591" s="15">
        <f>합산자재!I72</f>
        <v>0</v>
      </c>
      <c r="L591" s="36" t="str">
        <f>IF(G591*K591&lt;&gt;0, TRUNC(G591*K591, 1), "")</f>
        <v/>
      </c>
      <c r="M591" s="15">
        <f>합산자재!J72</f>
        <v>0</v>
      </c>
      <c r="N591" s="36" t="str">
        <f>IF(G591*M591&lt;&gt;0, TRUNC(G591*M591, 1), "")</f>
        <v/>
      </c>
      <c r="O591" s="15">
        <f t="shared" si="138"/>
        <v>17019</v>
      </c>
      <c r="P591" s="15">
        <f t="shared" si="139"/>
        <v>850.9</v>
      </c>
      <c r="Q591" s="12"/>
    </row>
    <row r="592" spans="1:31" ht="23.25" customHeight="1">
      <c r="A592" s="13" t="s">
        <v>1338</v>
      </c>
      <c r="B592" s="13" t="s">
        <v>1211</v>
      </c>
      <c r="C592" s="1" t="s">
        <v>1339</v>
      </c>
      <c r="D592" s="12" t="s">
        <v>1340</v>
      </c>
      <c r="E592" s="12" t="s">
        <v>1341</v>
      </c>
      <c r="F592" s="19" t="s">
        <v>529</v>
      </c>
      <c r="G592" s="15">
        <v>1</v>
      </c>
      <c r="H592" s="15">
        <f>IF(TRUNC((AD592+AC592)/$AD$3,1)*$AD$3-AD592 &lt;0, AC592, TRUNC((AD592+AC592)/$AD$3,1)*$AD$3-AD592)</f>
        <v>340.29999999999927</v>
      </c>
      <c r="I592" s="36">
        <f>H592</f>
        <v>340.29999999999927</v>
      </c>
      <c r="J592" s="15">
        <v>1</v>
      </c>
      <c r="K592" s="15"/>
      <c r="L592" s="36" t="str">
        <f>IF(G592*K592&lt;&gt;0, TRUNC(G592*K592, 1), "")</f>
        <v/>
      </c>
      <c r="M592" s="15"/>
      <c r="N592" s="36" t="str">
        <f>IF(G592*M592&lt;&gt;0, TRUNC(G592*M592, 1), "")</f>
        <v/>
      </c>
      <c r="O592" s="15">
        <f t="shared" si="138"/>
        <v>340.29999999999927</v>
      </c>
      <c r="P592" s="15">
        <f t="shared" si="139"/>
        <v>340.29999999999927</v>
      </c>
      <c r="Q592" s="12"/>
      <c r="AC592" s="2">
        <f>TRUNC(TRUNC(SUM(AC589:AC591))*옵션!$B$33/100,1)</f>
        <v>340.3</v>
      </c>
      <c r="AD592" s="2">
        <f>TRUNC(SUM(I589:I591))+TRUNC(SUM(N589:N591))</f>
        <v>17869</v>
      </c>
    </row>
    <row r="593" spans="1:31" ht="23.25" customHeight="1">
      <c r="A593" s="13" t="s">
        <v>755</v>
      </c>
      <c r="B593" s="13" t="s">
        <v>1211</v>
      </c>
      <c r="C593" s="1" t="s">
        <v>571</v>
      </c>
      <c r="D593" s="12" t="s">
        <v>568</v>
      </c>
      <c r="E593" s="12" t="s">
        <v>572</v>
      </c>
      <c r="F593" s="19" t="s">
        <v>570</v>
      </c>
      <c r="G593" s="15">
        <f>일위노임!G268</f>
        <v>7.8E-2</v>
      </c>
      <c r="H593" s="15">
        <f>합산자재!H166</f>
        <v>0</v>
      </c>
      <c r="I593" s="36" t="str">
        <f>IF(G593*H593&lt;&gt;0, TRUNC(G593*H593, 1), "")</f>
        <v/>
      </c>
      <c r="J593" s="15">
        <v>7.8E-2</v>
      </c>
      <c r="K593" s="15">
        <f>합산자재!I166</f>
        <v>295784</v>
      </c>
      <c r="L593" s="36">
        <f>IF(G593*K593&lt;&gt;0, TRUNC(G593*K593, 1), "")</f>
        <v>23071.1</v>
      </c>
      <c r="M593" s="15">
        <f>합산자재!J166</f>
        <v>0</v>
      </c>
      <c r="N593" s="36" t="str">
        <f>IF(G593*M593&lt;&gt;0, TRUNC(G593*M593, 1), "")</f>
        <v/>
      </c>
      <c r="O593" s="15">
        <f t="shared" si="138"/>
        <v>295784</v>
      </c>
      <c r="P593" s="15">
        <f t="shared" si="139"/>
        <v>23071.1</v>
      </c>
      <c r="Q593" s="12"/>
      <c r="AE593" s="2">
        <f>L593</f>
        <v>23071.1</v>
      </c>
    </row>
    <row r="594" spans="1:31" ht="23.25" customHeight="1">
      <c r="A594" s="13" t="s">
        <v>1334</v>
      </c>
      <c r="B594" s="13" t="s">
        <v>1211</v>
      </c>
      <c r="C594" s="1" t="s">
        <v>1335</v>
      </c>
      <c r="D594" s="12" t="s">
        <v>1336</v>
      </c>
      <c r="E594" s="12" t="s">
        <v>1337</v>
      </c>
      <c r="F594" s="19" t="s">
        <v>529</v>
      </c>
      <c r="G594" s="15">
        <v>1</v>
      </c>
      <c r="H594" s="15">
        <f>IF(TRUNC((AD595+AC595)/$AE$3,1)*$AE$3-AD595 &lt;0, AC595, TRUNC((AD595+AC595)/$AE$3,1)*$AE$3-AD595)</f>
        <v>692.09999999999854</v>
      </c>
      <c r="I594" s="36">
        <f>H594</f>
        <v>692.09999999999854</v>
      </c>
      <c r="J594" s="15">
        <v>1</v>
      </c>
      <c r="K594" s="15"/>
      <c r="L594" s="36" t="str">
        <f>IF(G594*K594&lt;&gt;0, TRUNC(G594*K594, 1), "")</f>
        <v/>
      </c>
      <c r="M594" s="15"/>
      <c r="N594" s="36" t="str">
        <f>IF(G594*M594&lt;&gt;0, TRUNC(G594*M594, 1), "")</f>
        <v/>
      </c>
      <c r="O594" s="15">
        <f t="shared" si="138"/>
        <v>692.09999999999854</v>
      </c>
      <c r="P594" s="15">
        <f t="shared" si="139"/>
        <v>692.09999999999854</v>
      </c>
      <c r="Q594" s="12"/>
    </row>
    <row r="595" spans="1:31" ht="23.25" customHeight="1">
      <c r="B595" s="13" t="s">
        <v>1330</v>
      </c>
      <c r="D595" s="12" t="s">
        <v>1331</v>
      </c>
      <c r="E595" s="12"/>
      <c r="F595" s="19"/>
      <c r="G595" s="15"/>
      <c r="H595" s="15"/>
      <c r="I595" s="36">
        <f>TRUNC(SUM(I589:I594))</f>
        <v>18902</v>
      </c>
      <c r="J595" s="15"/>
      <c r="K595" s="15"/>
      <c r="L595" s="36">
        <f>TRUNC(SUM(L589:L594))</f>
        <v>23071</v>
      </c>
      <c r="M595" s="15"/>
      <c r="N595" s="36">
        <f>TRUNC(SUM(N589:N594))</f>
        <v>0</v>
      </c>
      <c r="O595" s="15" t="str">
        <f t="shared" si="138"/>
        <v/>
      </c>
      <c r="P595" s="15">
        <f t="shared" si="139"/>
        <v>41973</v>
      </c>
      <c r="Q595" s="12"/>
      <c r="AC595" s="2">
        <f>TRUNC(AE595*옵션!$B$36/100,1)</f>
        <v>692.1</v>
      </c>
      <c r="AD595" s="2">
        <f>TRUNC(SUM(L589:L593))</f>
        <v>23071</v>
      </c>
      <c r="AE595" s="2">
        <f>TRUNC(SUM(AE589:AE594))</f>
        <v>23071</v>
      </c>
    </row>
    <row r="596" spans="1:31" ht="23.25" customHeight="1">
      <c r="D596" s="12"/>
      <c r="E596" s="12"/>
      <c r="F596" s="19"/>
      <c r="G596" s="15"/>
      <c r="H596" s="15"/>
      <c r="I596" s="36"/>
      <c r="J596" s="15"/>
      <c r="K596" s="15"/>
      <c r="L596" s="36"/>
      <c r="M596" s="15"/>
      <c r="N596" s="36"/>
      <c r="O596" s="15"/>
      <c r="P596" s="15"/>
      <c r="Q596" s="12"/>
    </row>
    <row r="597" spans="1:31" ht="23.25" customHeight="1">
      <c r="A597" s="13" t="s">
        <v>1581</v>
      </c>
      <c r="B597" s="13" t="s">
        <v>1353</v>
      </c>
      <c r="C597" s="1" t="s">
        <v>1582</v>
      </c>
      <c r="D597" s="183" t="s">
        <v>1580</v>
      </c>
      <c r="E597" s="185"/>
      <c r="F597" s="19"/>
      <c r="G597" s="15"/>
      <c r="H597" s="15"/>
      <c r="I597" s="36"/>
      <c r="J597" s="15"/>
      <c r="K597" s="15"/>
      <c r="L597" s="36"/>
      <c r="M597" s="15"/>
      <c r="N597" s="36"/>
      <c r="O597" s="15"/>
      <c r="P597" s="15"/>
      <c r="Q597" s="12"/>
    </row>
    <row r="598" spans="1:31" ht="23.25" customHeight="1">
      <c r="A598" s="13" t="s">
        <v>670</v>
      </c>
      <c r="B598" s="13" t="s">
        <v>1214</v>
      </c>
      <c r="C598" s="1" t="s">
        <v>359</v>
      </c>
      <c r="D598" s="12" t="s">
        <v>360</v>
      </c>
      <c r="E598" s="12" t="s">
        <v>361</v>
      </c>
      <c r="F598" s="19" t="s">
        <v>155</v>
      </c>
      <c r="G598" s="15">
        <v>1</v>
      </c>
      <c r="H598" s="15">
        <f>합산자재!H84</f>
        <v>4280</v>
      </c>
      <c r="I598" s="36">
        <f>IF(G598*H598&lt;&gt;0, TRUNC(G598*H598, 1), "")</f>
        <v>4280</v>
      </c>
      <c r="J598" s="15">
        <v>1</v>
      </c>
      <c r="K598" s="15">
        <f>합산자재!I84</f>
        <v>0</v>
      </c>
      <c r="L598" s="36" t="str">
        <f>IF(G598*K598&lt;&gt;0, TRUNC(G598*K598, 1), "")</f>
        <v/>
      </c>
      <c r="M598" s="15">
        <f>합산자재!J84</f>
        <v>0</v>
      </c>
      <c r="N598" s="36" t="str">
        <f>IF(G598*M598&lt;&gt;0, TRUNC(G598*M598, 1), "")</f>
        <v/>
      </c>
      <c r="O598" s="15">
        <f>IF((H598+K598+M598)=0, "", (H598+K598+M598))</f>
        <v>4280</v>
      </c>
      <c r="P598" s="15">
        <f>IF(SUM(I598,L598,N598)&lt;&gt;0,SUM(I598,L598,N598),"")</f>
        <v>4280</v>
      </c>
      <c r="Q598" s="12"/>
    </row>
    <row r="599" spans="1:31" ht="23.25" customHeight="1">
      <c r="A599" s="13" t="s">
        <v>755</v>
      </c>
      <c r="B599" s="13" t="s">
        <v>1214</v>
      </c>
      <c r="C599" s="1" t="s">
        <v>571</v>
      </c>
      <c r="D599" s="12" t="s">
        <v>568</v>
      </c>
      <c r="E599" s="12" t="s">
        <v>572</v>
      </c>
      <c r="F599" s="19" t="s">
        <v>570</v>
      </c>
      <c r="G599" s="15">
        <f>일위노임!G271</f>
        <v>0.24479999999999999</v>
      </c>
      <c r="H599" s="15">
        <f>합산자재!H166</f>
        <v>0</v>
      </c>
      <c r="I599" s="36" t="str">
        <f>IF(G599*H599&lt;&gt;0, TRUNC(G599*H599, 1), "")</f>
        <v/>
      </c>
      <c r="J599" s="15">
        <v>0.24479999999999999</v>
      </c>
      <c r="K599" s="15">
        <f>합산자재!I166</f>
        <v>295784</v>
      </c>
      <c r="L599" s="36">
        <f>IF(G599*K599&lt;&gt;0, TRUNC(G599*K599, 1), "")</f>
        <v>72407.899999999994</v>
      </c>
      <c r="M599" s="15">
        <f>합산자재!J166</f>
        <v>0</v>
      </c>
      <c r="N599" s="36" t="str">
        <f>IF(G599*M599&lt;&gt;0, TRUNC(G599*M599, 1), "")</f>
        <v/>
      </c>
      <c r="O599" s="15">
        <f>IF((H599+K599+M599)=0, "", (H599+K599+M599))</f>
        <v>295784</v>
      </c>
      <c r="P599" s="15">
        <f>IF(SUM(I599,L599,N599)&lt;&gt;0,SUM(I599,L599,N599),"")</f>
        <v>72407.899999999994</v>
      </c>
      <c r="Q599" s="12"/>
      <c r="AE599" s="2">
        <f>L599</f>
        <v>72407.899999999994</v>
      </c>
    </row>
    <row r="600" spans="1:31" ht="23.25" customHeight="1">
      <c r="A600" s="13" t="s">
        <v>1334</v>
      </c>
      <c r="B600" s="13" t="s">
        <v>1214</v>
      </c>
      <c r="C600" s="1" t="s">
        <v>1335</v>
      </c>
      <c r="D600" s="12" t="s">
        <v>1336</v>
      </c>
      <c r="E600" s="12" t="s">
        <v>1337</v>
      </c>
      <c r="F600" s="19" t="s">
        <v>529</v>
      </c>
      <c r="G600" s="15">
        <v>1</v>
      </c>
      <c r="H600" s="15">
        <f>IF(TRUNC((AD601+AC601)/$AE$3,1)*$AE$3-AD601 &lt;0, AC601, TRUNC((AD601+AC601)/$AE$3,1)*$AE$3-AD601)</f>
        <v>2172.1999999999971</v>
      </c>
      <c r="I600" s="36">
        <f>H600</f>
        <v>2172.1999999999971</v>
      </c>
      <c r="J600" s="15">
        <v>1</v>
      </c>
      <c r="K600" s="15"/>
      <c r="L600" s="36" t="str">
        <f>IF(G600*K600&lt;&gt;0, TRUNC(G600*K600, 1), "")</f>
        <v/>
      </c>
      <c r="M600" s="15"/>
      <c r="N600" s="36" t="str">
        <f>IF(G600*M600&lt;&gt;0, TRUNC(G600*M600, 1), "")</f>
        <v/>
      </c>
      <c r="O600" s="15">
        <f>IF((H600+K600+M600)=0, "", (H600+K600+M600))</f>
        <v>2172.1999999999971</v>
      </c>
      <c r="P600" s="15">
        <f>IF(SUM(I600,L600,N600)&lt;&gt;0,SUM(I600,L600,N600),"")</f>
        <v>2172.1999999999971</v>
      </c>
      <c r="Q600" s="12"/>
    </row>
    <row r="601" spans="1:31" ht="23.25" customHeight="1">
      <c r="B601" s="13" t="s">
        <v>1330</v>
      </c>
      <c r="D601" s="12" t="s">
        <v>1331</v>
      </c>
      <c r="E601" s="12"/>
      <c r="F601" s="19"/>
      <c r="G601" s="15"/>
      <c r="H601" s="15"/>
      <c r="I601" s="36">
        <f>TRUNC(SUM(I597:I600))</f>
        <v>6452</v>
      </c>
      <c r="J601" s="15"/>
      <c r="K601" s="15"/>
      <c r="L601" s="36">
        <f>TRUNC(SUM(L597:L600))</f>
        <v>72407</v>
      </c>
      <c r="M601" s="15"/>
      <c r="N601" s="36">
        <f>TRUNC(SUM(N597:N600))</f>
        <v>0</v>
      </c>
      <c r="O601" s="15" t="str">
        <f>IF((H601+K601+M601)=0, "", (H601+K601+M601))</f>
        <v/>
      </c>
      <c r="P601" s="15">
        <f>IF(SUM(I601,L601,N601)&lt;&gt;0,SUM(I601,L601,N601),"")</f>
        <v>78859</v>
      </c>
      <c r="Q601" s="12"/>
      <c r="AC601" s="2">
        <f>TRUNC(AE601*옵션!$B$36/100,1)</f>
        <v>2172.1999999999998</v>
      </c>
      <c r="AD601" s="2">
        <f>TRUNC(SUM(L597:L599))</f>
        <v>72407</v>
      </c>
      <c r="AE601" s="2">
        <f>TRUNC(SUM(AE597:AE600))</f>
        <v>72407</v>
      </c>
    </row>
    <row r="602" spans="1:31" ht="23.25" customHeight="1">
      <c r="D602" s="12"/>
      <c r="E602" s="12"/>
      <c r="F602" s="19"/>
      <c r="G602" s="15"/>
      <c r="H602" s="15"/>
      <c r="I602" s="36"/>
      <c r="J602" s="15"/>
      <c r="K602" s="15"/>
      <c r="L602" s="36"/>
      <c r="M602" s="15"/>
      <c r="N602" s="36"/>
      <c r="O602" s="15"/>
      <c r="P602" s="15"/>
      <c r="Q602" s="12"/>
    </row>
    <row r="603" spans="1:31" ht="23.25" customHeight="1">
      <c r="A603" s="13" t="s">
        <v>1584</v>
      </c>
      <c r="B603" s="13" t="s">
        <v>1353</v>
      </c>
      <c r="C603" s="1" t="s">
        <v>1585</v>
      </c>
      <c r="D603" s="183" t="s">
        <v>1583</v>
      </c>
      <c r="E603" s="185"/>
      <c r="F603" s="19"/>
      <c r="G603" s="15"/>
      <c r="H603" s="15"/>
      <c r="I603" s="36"/>
      <c r="J603" s="15"/>
      <c r="K603" s="15"/>
      <c r="L603" s="36"/>
      <c r="M603" s="15"/>
      <c r="N603" s="36"/>
      <c r="O603" s="15"/>
      <c r="P603" s="15"/>
      <c r="Q603" s="12"/>
    </row>
    <row r="604" spans="1:31" ht="23.25" customHeight="1">
      <c r="A604" s="13" t="s">
        <v>671</v>
      </c>
      <c r="B604" s="13" t="s">
        <v>1217</v>
      </c>
      <c r="C604" s="1" t="s">
        <v>365</v>
      </c>
      <c r="D604" s="12" t="s">
        <v>366</v>
      </c>
      <c r="E604" s="12" t="s">
        <v>367</v>
      </c>
      <c r="F604" s="19" t="s">
        <v>155</v>
      </c>
      <c r="G604" s="15">
        <v>1</v>
      </c>
      <c r="H604" s="15">
        <f>합산자재!H85</f>
        <v>127</v>
      </c>
      <c r="I604" s="36">
        <f>IF(G604*H604&lt;&gt;0, TRUNC(G604*H604, 1), "")</f>
        <v>127</v>
      </c>
      <c r="J604" s="15">
        <v>1</v>
      </c>
      <c r="K604" s="15">
        <f>합산자재!I85</f>
        <v>0</v>
      </c>
      <c r="L604" s="36" t="str">
        <f>IF(G604*K604&lt;&gt;0, TRUNC(G604*K604, 1), "")</f>
        <v/>
      </c>
      <c r="M604" s="15">
        <f>합산자재!J85</f>
        <v>0</v>
      </c>
      <c r="N604" s="36" t="str">
        <f>IF(G604*M604&lt;&gt;0, TRUNC(G604*M604, 1), "")</f>
        <v/>
      </c>
      <c r="O604" s="15">
        <f>IF((H604+K604+M604)=0, "", (H604+K604+M604))</f>
        <v>127</v>
      </c>
      <c r="P604" s="15">
        <f>IF(SUM(I604,L604,N604)&lt;&gt;0,SUM(I604,L604,N604),"")</f>
        <v>127</v>
      </c>
      <c r="Q604" s="12"/>
    </row>
    <row r="605" spans="1:31" ht="23.25" customHeight="1">
      <c r="A605" s="13" t="s">
        <v>755</v>
      </c>
      <c r="B605" s="13" t="s">
        <v>1217</v>
      </c>
      <c r="C605" s="1" t="s">
        <v>571</v>
      </c>
      <c r="D605" s="12" t="s">
        <v>568</v>
      </c>
      <c r="E605" s="12" t="s">
        <v>572</v>
      </c>
      <c r="F605" s="19" t="s">
        <v>570</v>
      </c>
      <c r="G605" s="15">
        <f>일위노임!G274</f>
        <v>9.7199999999999995E-2</v>
      </c>
      <c r="H605" s="15">
        <f>합산자재!H166</f>
        <v>0</v>
      </c>
      <c r="I605" s="36" t="str">
        <f>IF(G605*H605&lt;&gt;0, TRUNC(G605*H605, 1), "")</f>
        <v/>
      </c>
      <c r="J605" s="15">
        <v>9.7199999999999995E-2</v>
      </c>
      <c r="K605" s="15">
        <f>합산자재!I166</f>
        <v>295784</v>
      </c>
      <c r="L605" s="36">
        <f>IF(G605*K605&lt;&gt;0, TRUNC(G605*K605, 1), "")</f>
        <v>28750.2</v>
      </c>
      <c r="M605" s="15">
        <f>합산자재!J166</f>
        <v>0</v>
      </c>
      <c r="N605" s="36" t="str">
        <f>IF(G605*M605&lt;&gt;0, TRUNC(G605*M605, 1), "")</f>
        <v/>
      </c>
      <c r="O605" s="15">
        <f>IF((H605+K605+M605)=0, "", (H605+K605+M605))</f>
        <v>295784</v>
      </c>
      <c r="P605" s="15">
        <f>IF(SUM(I605,L605,N605)&lt;&gt;0,SUM(I605,L605,N605),"")</f>
        <v>28750.2</v>
      </c>
      <c r="Q605" s="12"/>
      <c r="AE605" s="2">
        <f>L605</f>
        <v>28750.2</v>
      </c>
    </row>
    <row r="606" spans="1:31" ht="23.25" customHeight="1">
      <c r="A606" s="13" t="s">
        <v>1334</v>
      </c>
      <c r="B606" s="13" t="s">
        <v>1217</v>
      </c>
      <c r="C606" s="1" t="s">
        <v>1335</v>
      </c>
      <c r="D606" s="12" t="s">
        <v>1336</v>
      </c>
      <c r="E606" s="12" t="s">
        <v>1337</v>
      </c>
      <c r="F606" s="19" t="s">
        <v>529</v>
      </c>
      <c r="G606" s="15">
        <v>1</v>
      </c>
      <c r="H606" s="15">
        <f>IF(TRUNC((AD607+AC607)/$AE$3,1)*$AE$3-AD607 &lt;0, AC607, TRUNC((AD607+AC607)/$AE$3,1)*$AE$3-AD607)</f>
        <v>862.5</v>
      </c>
      <c r="I606" s="36">
        <f>H606</f>
        <v>862.5</v>
      </c>
      <c r="J606" s="15">
        <v>1</v>
      </c>
      <c r="K606" s="15"/>
      <c r="L606" s="36" t="str">
        <f>IF(G606*K606&lt;&gt;0, TRUNC(G606*K606, 1), "")</f>
        <v/>
      </c>
      <c r="M606" s="15"/>
      <c r="N606" s="36" t="str">
        <f>IF(G606*M606&lt;&gt;0, TRUNC(G606*M606, 1), "")</f>
        <v/>
      </c>
      <c r="O606" s="15">
        <f>IF((H606+K606+M606)=0, "", (H606+K606+M606))</f>
        <v>862.5</v>
      </c>
      <c r="P606" s="15">
        <f>IF(SUM(I606,L606,N606)&lt;&gt;0,SUM(I606,L606,N606),"")</f>
        <v>862.5</v>
      </c>
      <c r="Q606" s="12"/>
    </row>
    <row r="607" spans="1:31" ht="23.25" customHeight="1">
      <c r="B607" s="13" t="s">
        <v>1330</v>
      </c>
      <c r="D607" s="12" t="s">
        <v>1331</v>
      </c>
      <c r="E607" s="12"/>
      <c r="F607" s="19"/>
      <c r="G607" s="15"/>
      <c r="H607" s="15"/>
      <c r="I607" s="36">
        <f>TRUNC(SUM(I603:I606))</f>
        <v>989</v>
      </c>
      <c r="J607" s="15"/>
      <c r="K607" s="15"/>
      <c r="L607" s="36">
        <f>TRUNC(SUM(L603:L606))</f>
        <v>28750</v>
      </c>
      <c r="M607" s="15"/>
      <c r="N607" s="36">
        <f>TRUNC(SUM(N603:N606))</f>
        <v>0</v>
      </c>
      <c r="O607" s="15" t="str">
        <f>IF((H607+K607+M607)=0, "", (H607+K607+M607))</f>
        <v/>
      </c>
      <c r="P607" s="15">
        <f>IF(SUM(I607,L607,N607)&lt;&gt;0,SUM(I607,L607,N607),"")</f>
        <v>29739</v>
      </c>
      <c r="Q607" s="12"/>
      <c r="AC607" s="2">
        <f>TRUNC(AE607*옵션!$B$36/100,1)</f>
        <v>862.5</v>
      </c>
      <c r="AD607" s="2">
        <f>TRUNC(SUM(L603:L605))</f>
        <v>28750</v>
      </c>
      <c r="AE607" s="2">
        <f>TRUNC(SUM(AE603:AE606))</f>
        <v>28750</v>
      </c>
    </row>
    <row r="608" spans="1:31" ht="23.25" customHeight="1">
      <c r="D608" s="12"/>
      <c r="E608" s="12"/>
      <c r="F608" s="19"/>
      <c r="G608" s="15"/>
      <c r="H608" s="15"/>
      <c r="I608" s="36"/>
      <c r="J608" s="15"/>
      <c r="K608" s="15"/>
      <c r="L608" s="36"/>
      <c r="M608" s="15"/>
      <c r="N608" s="36"/>
      <c r="O608" s="15"/>
      <c r="P608" s="15"/>
      <c r="Q608" s="12"/>
    </row>
    <row r="609" spans="1:31" ht="23.25" customHeight="1">
      <c r="A609" s="13" t="s">
        <v>1587</v>
      </c>
      <c r="B609" s="13" t="s">
        <v>1353</v>
      </c>
      <c r="C609" s="1" t="s">
        <v>1588</v>
      </c>
      <c r="D609" s="183" t="s">
        <v>1586</v>
      </c>
      <c r="E609" s="185"/>
      <c r="F609" s="19"/>
      <c r="G609" s="15"/>
      <c r="H609" s="15"/>
      <c r="I609" s="36"/>
      <c r="J609" s="15"/>
      <c r="K609" s="15"/>
      <c r="L609" s="36"/>
      <c r="M609" s="15"/>
      <c r="N609" s="36"/>
      <c r="O609" s="15"/>
      <c r="P609" s="15"/>
      <c r="Q609" s="12"/>
    </row>
    <row r="610" spans="1:31" ht="23.25" customHeight="1">
      <c r="A610" s="13" t="s">
        <v>672</v>
      </c>
      <c r="B610" s="13" t="s">
        <v>1220</v>
      </c>
      <c r="C610" s="1" t="s">
        <v>368</v>
      </c>
      <c r="D610" s="12" t="s">
        <v>366</v>
      </c>
      <c r="E610" s="12" t="s">
        <v>369</v>
      </c>
      <c r="F610" s="19" t="s">
        <v>155</v>
      </c>
      <c r="G610" s="15">
        <v>1</v>
      </c>
      <c r="H610" s="15">
        <f>합산자재!H86</f>
        <v>187</v>
      </c>
      <c r="I610" s="36">
        <f>IF(G610*H610&lt;&gt;0, TRUNC(G610*H610, 1), "")</f>
        <v>187</v>
      </c>
      <c r="J610" s="15">
        <v>1</v>
      </c>
      <c r="K610" s="15">
        <f>합산자재!I86</f>
        <v>0</v>
      </c>
      <c r="L610" s="36" t="str">
        <f>IF(G610*K610&lt;&gt;0, TRUNC(G610*K610, 1), "")</f>
        <v/>
      </c>
      <c r="M610" s="15">
        <f>합산자재!J86</f>
        <v>0</v>
      </c>
      <c r="N610" s="36" t="str">
        <f>IF(G610*M610&lt;&gt;0, TRUNC(G610*M610, 1), "")</f>
        <v/>
      </c>
      <c r="O610" s="15">
        <f>IF((H610+K610+M610)=0, "", (H610+K610+M610))</f>
        <v>187</v>
      </c>
      <c r="P610" s="15">
        <f>IF(SUM(I610,L610,N610)&lt;&gt;0,SUM(I610,L610,N610),"")</f>
        <v>187</v>
      </c>
      <c r="Q610" s="12"/>
    </row>
    <row r="611" spans="1:31" ht="23.25" customHeight="1">
      <c r="A611" s="13" t="s">
        <v>755</v>
      </c>
      <c r="B611" s="13" t="s">
        <v>1220</v>
      </c>
      <c r="C611" s="1" t="s">
        <v>571</v>
      </c>
      <c r="D611" s="12" t="s">
        <v>568</v>
      </c>
      <c r="E611" s="12" t="s">
        <v>572</v>
      </c>
      <c r="F611" s="19" t="s">
        <v>570</v>
      </c>
      <c r="G611" s="15">
        <f>일위노임!G277</f>
        <v>0.1188</v>
      </c>
      <c r="H611" s="15">
        <f>합산자재!H166</f>
        <v>0</v>
      </c>
      <c r="I611" s="36" t="str">
        <f>IF(G611*H611&lt;&gt;0, TRUNC(G611*H611, 1), "")</f>
        <v/>
      </c>
      <c r="J611" s="15">
        <v>0.1188</v>
      </c>
      <c r="K611" s="15">
        <f>합산자재!I166</f>
        <v>295784</v>
      </c>
      <c r="L611" s="36">
        <f>IF(G611*K611&lt;&gt;0, TRUNC(G611*K611, 1), "")</f>
        <v>35139.1</v>
      </c>
      <c r="M611" s="15">
        <f>합산자재!J166</f>
        <v>0</v>
      </c>
      <c r="N611" s="36" t="str">
        <f>IF(G611*M611&lt;&gt;0, TRUNC(G611*M611, 1), "")</f>
        <v/>
      </c>
      <c r="O611" s="15">
        <f>IF((H611+K611+M611)=0, "", (H611+K611+M611))</f>
        <v>295784</v>
      </c>
      <c r="P611" s="15">
        <f>IF(SUM(I611,L611,N611)&lt;&gt;0,SUM(I611,L611,N611),"")</f>
        <v>35139.1</v>
      </c>
      <c r="Q611" s="12"/>
      <c r="AE611" s="2">
        <f>L611</f>
        <v>35139.1</v>
      </c>
    </row>
    <row r="612" spans="1:31" ht="23.25" customHeight="1">
      <c r="A612" s="13" t="s">
        <v>1334</v>
      </c>
      <c r="B612" s="13" t="s">
        <v>1220</v>
      </c>
      <c r="C612" s="1" t="s">
        <v>1335</v>
      </c>
      <c r="D612" s="12" t="s">
        <v>1336</v>
      </c>
      <c r="E612" s="12" t="s">
        <v>1337</v>
      </c>
      <c r="F612" s="19" t="s">
        <v>529</v>
      </c>
      <c r="G612" s="15">
        <v>1</v>
      </c>
      <c r="H612" s="15">
        <f>IF(TRUNC((AD613+AC613)/$AE$3,1)*$AE$3-AD613 &lt;0, AC613, TRUNC((AD613+AC613)/$AE$3,1)*$AE$3-AD613)</f>
        <v>1054.0999999999985</v>
      </c>
      <c r="I612" s="36">
        <f>H612</f>
        <v>1054.0999999999985</v>
      </c>
      <c r="J612" s="15">
        <v>1</v>
      </c>
      <c r="K612" s="15"/>
      <c r="L612" s="36" t="str">
        <f>IF(G612*K612&lt;&gt;0, TRUNC(G612*K612, 1), "")</f>
        <v/>
      </c>
      <c r="M612" s="15"/>
      <c r="N612" s="36" t="str">
        <f>IF(G612*M612&lt;&gt;0, TRUNC(G612*M612, 1), "")</f>
        <v/>
      </c>
      <c r="O612" s="15">
        <f>IF((H612+K612+M612)=0, "", (H612+K612+M612))</f>
        <v>1054.0999999999985</v>
      </c>
      <c r="P612" s="15">
        <f>IF(SUM(I612,L612,N612)&lt;&gt;0,SUM(I612,L612,N612),"")</f>
        <v>1054.0999999999985</v>
      </c>
      <c r="Q612" s="12"/>
    </row>
    <row r="613" spans="1:31" ht="23.25" customHeight="1">
      <c r="B613" s="13" t="s">
        <v>1330</v>
      </c>
      <c r="D613" s="12" t="s">
        <v>1331</v>
      </c>
      <c r="E613" s="12"/>
      <c r="F613" s="19"/>
      <c r="G613" s="15"/>
      <c r="H613" s="15"/>
      <c r="I613" s="36">
        <f>TRUNC(SUM(I609:I612))</f>
        <v>1241</v>
      </c>
      <c r="J613" s="15"/>
      <c r="K613" s="15"/>
      <c r="L613" s="36">
        <f>TRUNC(SUM(L609:L612))</f>
        <v>35139</v>
      </c>
      <c r="M613" s="15"/>
      <c r="N613" s="36">
        <f>TRUNC(SUM(N609:N612))</f>
        <v>0</v>
      </c>
      <c r="O613" s="15" t="str">
        <f>IF((H613+K613+M613)=0, "", (H613+K613+M613))</f>
        <v/>
      </c>
      <c r="P613" s="15">
        <f>IF(SUM(I613,L613,N613)&lt;&gt;0,SUM(I613,L613,N613),"")</f>
        <v>36380</v>
      </c>
      <c r="Q613" s="12"/>
      <c r="AC613" s="2">
        <f>TRUNC(AE613*옵션!$B$36/100,1)</f>
        <v>1054.0999999999999</v>
      </c>
      <c r="AD613" s="2">
        <f>TRUNC(SUM(L609:L611))</f>
        <v>35139</v>
      </c>
      <c r="AE613" s="2">
        <f>TRUNC(SUM(AE609:AE612))</f>
        <v>35139</v>
      </c>
    </row>
    <row r="614" spans="1:31" ht="23.25" customHeight="1">
      <c r="D614" s="12"/>
      <c r="E614" s="12"/>
      <c r="F614" s="19"/>
      <c r="G614" s="15"/>
      <c r="H614" s="15"/>
      <c r="I614" s="36"/>
      <c r="J614" s="15"/>
      <c r="K614" s="15"/>
      <c r="L614" s="36"/>
      <c r="M614" s="15"/>
      <c r="N614" s="36"/>
      <c r="O614" s="15"/>
      <c r="P614" s="15"/>
      <c r="Q614" s="12"/>
    </row>
    <row r="615" spans="1:31" ht="23.25" customHeight="1">
      <c r="A615" s="13" t="s">
        <v>1590</v>
      </c>
      <c r="B615" s="13" t="s">
        <v>1353</v>
      </c>
      <c r="C615" s="1" t="s">
        <v>1591</v>
      </c>
      <c r="D615" s="183" t="s">
        <v>1589</v>
      </c>
      <c r="E615" s="185"/>
      <c r="F615" s="19"/>
      <c r="G615" s="15"/>
      <c r="H615" s="15"/>
      <c r="I615" s="36"/>
      <c r="J615" s="15"/>
      <c r="K615" s="15"/>
      <c r="L615" s="36"/>
      <c r="M615" s="15"/>
      <c r="N615" s="36"/>
      <c r="O615" s="15"/>
      <c r="P615" s="15"/>
      <c r="Q615" s="12"/>
    </row>
    <row r="616" spans="1:31" ht="23.25" customHeight="1">
      <c r="A616" s="13" t="s">
        <v>673</v>
      </c>
      <c r="B616" s="13" t="s">
        <v>1223</v>
      </c>
      <c r="C616" s="1" t="s">
        <v>370</v>
      </c>
      <c r="D616" s="12" t="s">
        <v>366</v>
      </c>
      <c r="E616" s="12" t="s">
        <v>371</v>
      </c>
      <c r="F616" s="19" t="s">
        <v>155</v>
      </c>
      <c r="G616" s="15">
        <v>1</v>
      </c>
      <c r="H616" s="15">
        <f>합산자재!H87</f>
        <v>242</v>
      </c>
      <c r="I616" s="36">
        <f>IF(G616*H616&lt;&gt;0, TRUNC(G616*H616, 1), "")</f>
        <v>242</v>
      </c>
      <c r="J616" s="15">
        <v>1</v>
      </c>
      <c r="K616" s="15">
        <f>합산자재!I87</f>
        <v>0</v>
      </c>
      <c r="L616" s="36" t="str">
        <f>IF(G616*K616&lt;&gt;0, TRUNC(G616*K616, 1), "")</f>
        <v/>
      </c>
      <c r="M616" s="15">
        <f>합산자재!J87</f>
        <v>0</v>
      </c>
      <c r="N616" s="36" t="str">
        <f>IF(G616*M616&lt;&gt;0, TRUNC(G616*M616, 1), "")</f>
        <v/>
      </c>
      <c r="O616" s="15">
        <f>IF((H616+K616+M616)=0, "", (H616+K616+M616))</f>
        <v>242</v>
      </c>
      <c r="P616" s="15">
        <f>IF(SUM(I616,L616,N616)&lt;&gt;0,SUM(I616,L616,N616),"")</f>
        <v>242</v>
      </c>
      <c r="Q616" s="12"/>
    </row>
    <row r="617" spans="1:31" ht="23.25" customHeight="1">
      <c r="A617" s="13" t="s">
        <v>755</v>
      </c>
      <c r="B617" s="13" t="s">
        <v>1223</v>
      </c>
      <c r="C617" s="1" t="s">
        <v>571</v>
      </c>
      <c r="D617" s="12" t="s">
        <v>568</v>
      </c>
      <c r="E617" s="12" t="s">
        <v>572</v>
      </c>
      <c r="F617" s="19" t="s">
        <v>570</v>
      </c>
      <c r="G617" s="15">
        <f>일위노임!G280</f>
        <v>0.12959999999999999</v>
      </c>
      <c r="H617" s="15">
        <f>합산자재!H166</f>
        <v>0</v>
      </c>
      <c r="I617" s="36" t="str">
        <f>IF(G617*H617&lt;&gt;0, TRUNC(G617*H617, 1), "")</f>
        <v/>
      </c>
      <c r="J617" s="15">
        <v>0.12959999999999999</v>
      </c>
      <c r="K617" s="15">
        <f>합산자재!I166</f>
        <v>295784</v>
      </c>
      <c r="L617" s="36">
        <f>IF(G617*K617&lt;&gt;0, TRUNC(G617*K617, 1), "")</f>
        <v>38333.599999999999</v>
      </c>
      <c r="M617" s="15">
        <f>합산자재!J166</f>
        <v>0</v>
      </c>
      <c r="N617" s="36" t="str">
        <f>IF(G617*M617&lt;&gt;0, TRUNC(G617*M617, 1), "")</f>
        <v/>
      </c>
      <c r="O617" s="15">
        <f>IF((H617+K617+M617)=0, "", (H617+K617+M617))</f>
        <v>295784</v>
      </c>
      <c r="P617" s="15">
        <f>IF(SUM(I617,L617,N617)&lt;&gt;0,SUM(I617,L617,N617),"")</f>
        <v>38333.599999999999</v>
      </c>
      <c r="Q617" s="12"/>
      <c r="AE617" s="2">
        <f>L617</f>
        <v>38333.599999999999</v>
      </c>
    </row>
    <row r="618" spans="1:31" ht="23.25" customHeight="1">
      <c r="A618" s="13" t="s">
        <v>1334</v>
      </c>
      <c r="B618" s="13" t="s">
        <v>1223</v>
      </c>
      <c r="C618" s="1" t="s">
        <v>1335</v>
      </c>
      <c r="D618" s="12" t="s">
        <v>1336</v>
      </c>
      <c r="E618" s="12" t="s">
        <v>1337</v>
      </c>
      <c r="F618" s="19" t="s">
        <v>529</v>
      </c>
      <c r="G618" s="15">
        <v>1</v>
      </c>
      <c r="H618" s="15">
        <f>IF(TRUNC((AD619+AC619)/$AE$3,1)*$AE$3-AD619 &lt;0, AC619, TRUNC((AD619+AC619)/$AE$3,1)*$AE$3-AD619)</f>
        <v>1149.9000000000015</v>
      </c>
      <c r="I618" s="36">
        <f>H618</f>
        <v>1149.9000000000015</v>
      </c>
      <c r="J618" s="15">
        <v>1</v>
      </c>
      <c r="K618" s="15"/>
      <c r="L618" s="36" t="str">
        <f>IF(G618*K618&lt;&gt;0, TRUNC(G618*K618, 1), "")</f>
        <v/>
      </c>
      <c r="M618" s="15"/>
      <c r="N618" s="36" t="str">
        <f>IF(G618*M618&lt;&gt;0, TRUNC(G618*M618, 1), "")</f>
        <v/>
      </c>
      <c r="O618" s="15">
        <f>IF((H618+K618+M618)=0, "", (H618+K618+M618))</f>
        <v>1149.9000000000015</v>
      </c>
      <c r="P618" s="15">
        <f>IF(SUM(I618,L618,N618)&lt;&gt;0,SUM(I618,L618,N618),"")</f>
        <v>1149.9000000000015</v>
      </c>
      <c r="Q618" s="12"/>
    </row>
    <row r="619" spans="1:31" ht="23.25" customHeight="1">
      <c r="B619" s="13" t="s">
        <v>1330</v>
      </c>
      <c r="D619" s="12" t="s">
        <v>1331</v>
      </c>
      <c r="E619" s="12"/>
      <c r="F619" s="19"/>
      <c r="G619" s="15"/>
      <c r="H619" s="15"/>
      <c r="I619" s="36">
        <f>TRUNC(SUM(I615:I618))</f>
        <v>1391</v>
      </c>
      <c r="J619" s="15"/>
      <c r="K619" s="15"/>
      <c r="L619" s="36">
        <f>TRUNC(SUM(L615:L618))</f>
        <v>38333</v>
      </c>
      <c r="M619" s="15"/>
      <c r="N619" s="36">
        <f>TRUNC(SUM(N615:N618))</f>
        <v>0</v>
      </c>
      <c r="O619" s="15" t="str">
        <f>IF((H619+K619+M619)=0, "", (H619+K619+M619))</f>
        <v/>
      </c>
      <c r="P619" s="15">
        <f>IF(SUM(I619,L619,N619)&lt;&gt;0,SUM(I619,L619,N619),"")</f>
        <v>39724</v>
      </c>
      <c r="Q619" s="12"/>
      <c r="AC619" s="2">
        <f>TRUNC(AE619*옵션!$B$36/100,1)</f>
        <v>1149.9000000000001</v>
      </c>
      <c r="AD619" s="2">
        <f>TRUNC(SUM(L615:L617))</f>
        <v>38333</v>
      </c>
      <c r="AE619" s="2">
        <f>TRUNC(SUM(AE615:AE618))</f>
        <v>38333</v>
      </c>
    </row>
    <row r="620" spans="1:31" ht="23.25" customHeight="1">
      <c r="D620" s="12"/>
      <c r="E620" s="12"/>
      <c r="F620" s="19"/>
      <c r="G620" s="15"/>
      <c r="H620" s="15"/>
      <c r="I620" s="36"/>
      <c r="J620" s="15"/>
      <c r="K620" s="15"/>
      <c r="L620" s="36"/>
      <c r="M620" s="15"/>
      <c r="N620" s="36"/>
      <c r="O620" s="15"/>
      <c r="P620" s="15"/>
      <c r="Q620" s="12"/>
    </row>
    <row r="621" spans="1:31" ht="23.25" customHeight="1">
      <c r="A621" s="13" t="s">
        <v>1593</v>
      </c>
      <c r="B621" s="13" t="s">
        <v>1353</v>
      </c>
      <c r="C621" s="1" t="s">
        <v>1594</v>
      </c>
      <c r="D621" s="183" t="s">
        <v>1592</v>
      </c>
      <c r="E621" s="185"/>
      <c r="F621" s="19"/>
      <c r="G621" s="15"/>
      <c r="H621" s="15"/>
      <c r="I621" s="36"/>
      <c r="J621" s="15"/>
      <c r="K621" s="15"/>
      <c r="L621" s="36"/>
      <c r="M621" s="15"/>
      <c r="N621" s="36"/>
      <c r="O621" s="15"/>
      <c r="P621" s="15"/>
      <c r="Q621" s="12"/>
    </row>
    <row r="622" spans="1:31" ht="23.25" customHeight="1">
      <c r="A622" s="13" t="s">
        <v>674</v>
      </c>
      <c r="B622" s="13" t="s">
        <v>1226</v>
      </c>
      <c r="C622" s="1" t="s">
        <v>372</v>
      </c>
      <c r="D622" s="12" t="s">
        <v>366</v>
      </c>
      <c r="E622" s="12" t="s">
        <v>373</v>
      </c>
      <c r="F622" s="19" t="s">
        <v>155</v>
      </c>
      <c r="G622" s="15">
        <v>1</v>
      </c>
      <c r="H622" s="15">
        <f>합산자재!H88</f>
        <v>403</v>
      </c>
      <c r="I622" s="36">
        <f>IF(G622*H622&lt;&gt;0, TRUNC(G622*H622, 1), "")</f>
        <v>403</v>
      </c>
      <c r="J622" s="15">
        <v>1</v>
      </c>
      <c r="K622" s="15">
        <f>합산자재!I88</f>
        <v>0</v>
      </c>
      <c r="L622" s="36" t="str">
        <f>IF(G622*K622&lt;&gt;0, TRUNC(G622*K622, 1), "")</f>
        <v/>
      </c>
      <c r="M622" s="15">
        <f>합산자재!J88</f>
        <v>0</v>
      </c>
      <c r="N622" s="36" t="str">
        <f>IF(G622*M622&lt;&gt;0, TRUNC(G622*M622, 1), "")</f>
        <v/>
      </c>
      <c r="O622" s="15">
        <f>IF((H622+K622+M622)=0, "", (H622+K622+M622))</f>
        <v>403</v>
      </c>
      <c r="P622" s="15">
        <f>IF(SUM(I622,L622,N622)&lt;&gt;0,SUM(I622,L622,N622),"")</f>
        <v>403</v>
      </c>
      <c r="Q622" s="12"/>
    </row>
    <row r="623" spans="1:31" ht="23.25" customHeight="1">
      <c r="A623" s="13" t="s">
        <v>755</v>
      </c>
      <c r="B623" s="13" t="s">
        <v>1226</v>
      </c>
      <c r="C623" s="1" t="s">
        <v>571</v>
      </c>
      <c r="D623" s="12" t="s">
        <v>568</v>
      </c>
      <c r="E623" s="12" t="s">
        <v>572</v>
      </c>
      <c r="F623" s="19" t="s">
        <v>570</v>
      </c>
      <c r="G623" s="15">
        <f>일위노임!G283</f>
        <v>0.14399999999999999</v>
      </c>
      <c r="H623" s="15">
        <f>합산자재!H166</f>
        <v>0</v>
      </c>
      <c r="I623" s="36" t="str">
        <f>IF(G623*H623&lt;&gt;0, TRUNC(G623*H623, 1), "")</f>
        <v/>
      </c>
      <c r="J623" s="15">
        <v>0.14399999999999999</v>
      </c>
      <c r="K623" s="15">
        <f>합산자재!I166</f>
        <v>295784</v>
      </c>
      <c r="L623" s="36">
        <f>IF(G623*K623&lt;&gt;0, TRUNC(G623*K623, 1), "")</f>
        <v>42592.800000000003</v>
      </c>
      <c r="M623" s="15">
        <f>합산자재!J166</f>
        <v>0</v>
      </c>
      <c r="N623" s="36" t="str">
        <f>IF(G623*M623&lt;&gt;0, TRUNC(G623*M623, 1), "")</f>
        <v/>
      </c>
      <c r="O623" s="15">
        <f>IF((H623+K623+M623)=0, "", (H623+K623+M623))</f>
        <v>295784</v>
      </c>
      <c r="P623" s="15">
        <f>IF(SUM(I623,L623,N623)&lt;&gt;0,SUM(I623,L623,N623),"")</f>
        <v>42592.800000000003</v>
      </c>
      <c r="Q623" s="12"/>
      <c r="AE623" s="2">
        <f>L623</f>
        <v>42592.800000000003</v>
      </c>
    </row>
    <row r="624" spans="1:31" ht="23.25" customHeight="1">
      <c r="A624" s="13" t="s">
        <v>1334</v>
      </c>
      <c r="B624" s="13" t="s">
        <v>1226</v>
      </c>
      <c r="C624" s="1" t="s">
        <v>1335</v>
      </c>
      <c r="D624" s="12" t="s">
        <v>1336</v>
      </c>
      <c r="E624" s="12" t="s">
        <v>1337</v>
      </c>
      <c r="F624" s="19" t="s">
        <v>529</v>
      </c>
      <c r="G624" s="15">
        <v>1</v>
      </c>
      <c r="H624" s="15">
        <f>IF(TRUNC((AD625+AC625)/$AE$3,1)*$AE$3-AD625 &lt;0, AC625, TRUNC((AD625+AC625)/$AE$3,1)*$AE$3-AD625)</f>
        <v>1277.6999999999971</v>
      </c>
      <c r="I624" s="36">
        <f>H624</f>
        <v>1277.6999999999971</v>
      </c>
      <c r="J624" s="15">
        <v>1</v>
      </c>
      <c r="K624" s="15"/>
      <c r="L624" s="36" t="str">
        <f>IF(G624*K624&lt;&gt;0, TRUNC(G624*K624, 1), "")</f>
        <v/>
      </c>
      <c r="M624" s="15"/>
      <c r="N624" s="36" t="str">
        <f>IF(G624*M624&lt;&gt;0, TRUNC(G624*M624, 1), "")</f>
        <v/>
      </c>
      <c r="O624" s="15">
        <f>IF((H624+K624+M624)=0, "", (H624+K624+M624))</f>
        <v>1277.6999999999971</v>
      </c>
      <c r="P624" s="15">
        <f>IF(SUM(I624,L624,N624)&lt;&gt;0,SUM(I624,L624,N624),"")</f>
        <v>1277.6999999999971</v>
      </c>
      <c r="Q624" s="12"/>
    </row>
    <row r="625" spans="1:31" ht="23.25" customHeight="1">
      <c r="B625" s="13" t="s">
        <v>1330</v>
      </c>
      <c r="D625" s="12" t="s">
        <v>1331</v>
      </c>
      <c r="E625" s="12"/>
      <c r="F625" s="19"/>
      <c r="G625" s="15"/>
      <c r="H625" s="15"/>
      <c r="I625" s="36">
        <f>TRUNC(SUM(I621:I624))</f>
        <v>1680</v>
      </c>
      <c r="J625" s="15"/>
      <c r="K625" s="15"/>
      <c r="L625" s="36">
        <f>TRUNC(SUM(L621:L624))</f>
        <v>42592</v>
      </c>
      <c r="M625" s="15"/>
      <c r="N625" s="36">
        <f>TRUNC(SUM(N621:N624))</f>
        <v>0</v>
      </c>
      <c r="O625" s="15" t="str">
        <f>IF((H625+K625+M625)=0, "", (H625+K625+M625))</f>
        <v/>
      </c>
      <c r="P625" s="15">
        <f>IF(SUM(I625,L625,N625)&lt;&gt;0,SUM(I625,L625,N625),"")</f>
        <v>44272</v>
      </c>
      <c r="Q625" s="12"/>
      <c r="AC625" s="2">
        <f>TRUNC(AE625*옵션!$B$36/100,1)</f>
        <v>1277.7</v>
      </c>
      <c r="AD625" s="2">
        <f>TRUNC(SUM(L621:L623))</f>
        <v>42592</v>
      </c>
      <c r="AE625" s="2">
        <f>TRUNC(SUM(AE621:AE624))</f>
        <v>42592</v>
      </c>
    </row>
    <row r="626" spans="1:31" ht="23.25" customHeight="1">
      <c r="D626" s="12"/>
      <c r="E626" s="12"/>
      <c r="F626" s="19"/>
      <c r="G626" s="15"/>
      <c r="H626" s="15"/>
      <c r="I626" s="36"/>
      <c r="J626" s="15"/>
      <c r="K626" s="15"/>
      <c r="L626" s="36"/>
      <c r="M626" s="15"/>
      <c r="N626" s="36"/>
      <c r="O626" s="15"/>
      <c r="P626" s="15"/>
      <c r="Q626" s="12"/>
    </row>
    <row r="627" spans="1:31" ht="23.25" customHeight="1">
      <c r="A627" s="13" t="s">
        <v>1596</v>
      </c>
      <c r="B627" s="13" t="s">
        <v>1353</v>
      </c>
      <c r="C627" s="1" t="s">
        <v>1597</v>
      </c>
      <c r="D627" s="183" t="s">
        <v>1595</v>
      </c>
      <c r="E627" s="185"/>
      <c r="F627" s="19"/>
      <c r="G627" s="15"/>
      <c r="H627" s="15"/>
      <c r="I627" s="36"/>
      <c r="J627" s="15"/>
      <c r="K627" s="15"/>
      <c r="L627" s="36"/>
      <c r="M627" s="15"/>
      <c r="N627" s="36"/>
      <c r="O627" s="15"/>
      <c r="P627" s="15"/>
      <c r="Q627" s="12"/>
    </row>
    <row r="628" spans="1:31" ht="23.25" customHeight="1">
      <c r="A628" s="13" t="s">
        <v>688</v>
      </c>
      <c r="B628" s="13" t="s">
        <v>1229</v>
      </c>
      <c r="C628" s="1" t="s">
        <v>419</v>
      </c>
      <c r="D628" s="12" t="s">
        <v>420</v>
      </c>
      <c r="E628" s="12" t="s">
        <v>421</v>
      </c>
      <c r="F628" s="19" t="s">
        <v>155</v>
      </c>
      <c r="G628" s="15">
        <v>1</v>
      </c>
      <c r="H628" s="15">
        <f>합산자재!H102</f>
        <v>3010</v>
      </c>
      <c r="I628" s="36">
        <f>IF(G628*H628&lt;&gt;0, TRUNC(G628*H628, 1), "")</f>
        <v>3010</v>
      </c>
      <c r="J628" s="15">
        <v>1</v>
      </c>
      <c r="K628" s="15">
        <f>합산자재!I102</f>
        <v>0</v>
      </c>
      <c r="L628" s="36" t="str">
        <f>IF(G628*K628&lt;&gt;0, TRUNC(G628*K628, 1), "")</f>
        <v/>
      </c>
      <c r="M628" s="15">
        <f>합산자재!J102</f>
        <v>0</v>
      </c>
      <c r="N628" s="36" t="str">
        <f>IF(G628*M628&lt;&gt;0, TRUNC(G628*M628, 1), "")</f>
        <v/>
      </c>
      <c r="O628" s="15">
        <f>IF((H628+K628+M628)=0, "", (H628+K628+M628))</f>
        <v>3010</v>
      </c>
      <c r="P628" s="15">
        <f>IF(SUM(I628,L628,N628)&lt;&gt;0,SUM(I628,L628,N628),"")</f>
        <v>3010</v>
      </c>
      <c r="Q628" s="12"/>
    </row>
    <row r="629" spans="1:31" ht="23.25" customHeight="1">
      <c r="A629" s="13" t="s">
        <v>754</v>
      </c>
      <c r="B629" s="13" t="s">
        <v>1229</v>
      </c>
      <c r="C629" s="1" t="s">
        <v>567</v>
      </c>
      <c r="D629" s="12" t="s">
        <v>568</v>
      </c>
      <c r="E629" s="12" t="s">
        <v>569</v>
      </c>
      <c r="F629" s="19" t="s">
        <v>570</v>
      </c>
      <c r="G629" s="15">
        <f>일위노임!G286</f>
        <v>1.6E-2</v>
      </c>
      <c r="H629" s="15">
        <f>합산자재!H165</f>
        <v>0</v>
      </c>
      <c r="I629" s="36" t="str">
        <f>IF(G629*H629&lt;&gt;0, TRUNC(G629*H629, 1), "")</f>
        <v/>
      </c>
      <c r="J629" s="15">
        <v>1.6E-2</v>
      </c>
      <c r="K629" s="15">
        <f>합산자재!I165</f>
        <v>270251</v>
      </c>
      <c r="L629" s="36">
        <f>IF(G629*K629&lt;&gt;0, TRUNC(G629*K629, 1), "")</f>
        <v>4324</v>
      </c>
      <c r="M629" s="15">
        <f>합산자재!J165</f>
        <v>0</v>
      </c>
      <c r="N629" s="36" t="str">
        <f>IF(G629*M629&lt;&gt;0, TRUNC(G629*M629, 1), "")</f>
        <v/>
      </c>
      <c r="O629" s="15">
        <f>IF((H629+K629+M629)=0, "", (H629+K629+M629))</f>
        <v>270251</v>
      </c>
      <c r="P629" s="15">
        <f>IF(SUM(I629,L629,N629)&lt;&gt;0,SUM(I629,L629,N629),"")</f>
        <v>4324</v>
      </c>
      <c r="Q629" s="12"/>
      <c r="AE629" s="2">
        <f>L629</f>
        <v>4324</v>
      </c>
    </row>
    <row r="630" spans="1:31" ht="23.25" customHeight="1">
      <c r="A630" s="13" t="s">
        <v>1334</v>
      </c>
      <c r="B630" s="13" t="s">
        <v>1229</v>
      </c>
      <c r="C630" s="1" t="s">
        <v>1335</v>
      </c>
      <c r="D630" s="12" t="s">
        <v>1336</v>
      </c>
      <c r="E630" s="12" t="s">
        <v>1337</v>
      </c>
      <c r="F630" s="19" t="s">
        <v>529</v>
      </c>
      <c r="G630" s="15">
        <v>1</v>
      </c>
      <c r="H630" s="15">
        <f>IF(TRUNC((AD631+AC631)/$AE$3,1)*$AE$3-AD631 &lt;0, AC631, TRUNC((AD631+AC631)/$AE$3,1)*$AE$3-AD631)</f>
        <v>129.69999999999982</v>
      </c>
      <c r="I630" s="36">
        <f>H630</f>
        <v>129.69999999999982</v>
      </c>
      <c r="J630" s="15">
        <v>1</v>
      </c>
      <c r="K630" s="15"/>
      <c r="L630" s="36" t="str">
        <f>IF(G630*K630&lt;&gt;0, TRUNC(G630*K630, 1), "")</f>
        <v/>
      </c>
      <c r="M630" s="15"/>
      <c r="N630" s="36" t="str">
        <f>IF(G630*M630&lt;&gt;0, TRUNC(G630*M630, 1), "")</f>
        <v/>
      </c>
      <c r="O630" s="15">
        <f>IF((H630+K630+M630)=0, "", (H630+K630+M630))</f>
        <v>129.69999999999982</v>
      </c>
      <c r="P630" s="15">
        <f>IF(SUM(I630,L630,N630)&lt;&gt;0,SUM(I630,L630,N630),"")</f>
        <v>129.69999999999982</v>
      </c>
      <c r="Q630" s="12"/>
    </row>
    <row r="631" spans="1:31" ht="23.25" customHeight="1">
      <c r="B631" s="13" t="s">
        <v>1330</v>
      </c>
      <c r="D631" s="12" t="s">
        <v>1331</v>
      </c>
      <c r="E631" s="12"/>
      <c r="F631" s="19"/>
      <c r="G631" s="15"/>
      <c r="H631" s="15"/>
      <c r="I631" s="36">
        <f>TRUNC(SUM(I627:I630))</f>
        <v>3139</v>
      </c>
      <c r="J631" s="15"/>
      <c r="K631" s="15"/>
      <c r="L631" s="36">
        <f>TRUNC(SUM(L627:L630))</f>
        <v>4324</v>
      </c>
      <c r="M631" s="15"/>
      <c r="N631" s="36">
        <f>TRUNC(SUM(N627:N630))</f>
        <v>0</v>
      </c>
      <c r="O631" s="15" t="str">
        <f>IF((H631+K631+M631)=0, "", (H631+K631+M631))</f>
        <v/>
      </c>
      <c r="P631" s="15">
        <f>IF(SUM(I631,L631,N631)&lt;&gt;0,SUM(I631,L631,N631),"")</f>
        <v>7463</v>
      </c>
      <c r="Q631" s="12"/>
      <c r="AC631" s="2">
        <f>TRUNC(AE631*옵션!$B$36/100,1)</f>
        <v>129.69999999999999</v>
      </c>
      <c r="AD631" s="2">
        <f>TRUNC(SUM(L627:L629))</f>
        <v>4324</v>
      </c>
      <c r="AE631" s="2">
        <f>TRUNC(SUM(AE627:AE630))</f>
        <v>4324</v>
      </c>
    </row>
    <row r="632" spans="1:31" ht="23.25" customHeight="1">
      <c r="D632" s="12"/>
      <c r="E632" s="12"/>
      <c r="F632" s="19"/>
      <c r="G632" s="15"/>
      <c r="H632" s="15"/>
      <c r="I632" s="36"/>
      <c r="J632" s="15"/>
      <c r="K632" s="15"/>
      <c r="L632" s="36"/>
      <c r="M632" s="15"/>
      <c r="N632" s="36"/>
      <c r="O632" s="15"/>
      <c r="P632" s="15"/>
      <c r="Q632" s="12"/>
    </row>
    <row r="633" spans="1:31" ht="23.25" customHeight="1">
      <c r="A633" s="13" t="s">
        <v>1599</v>
      </c>
      <c r="B633" s="13" t="s">
        <v>1353</v>
      </c>
      <c r="C633" s="1" t="s">
        <v>1600</v>
      </c>
      <c r="D633" s="183" t="s">
        <v>1598</v>
      </c>
      <c r="E633" s="185"/>
      <c r="F633" s="19"/>
      <c r="G633" s="15"/>
      <c r="H633" s="15"/>
      <c r="I633" s="36"/>
      <c r="J633" s="15"/>
      <c r="K633" s="15"/>
      <c r="L633" s="36"/>
      <c r="M633" s="15"/>
      <c r="N633" s="36"/>
      <c r="O633" s="15"/>
      <c r="P633" s="15"/>
      <c r="Q633" s="12"/>
    </row>
    <row r="634" spans="1:31" ht="23.25" customHeight="1">
      <c r="A634" s="13" t="s">
        <v>689</v>
      </c>
      <c r="B634" s="13" t="s">
        <v>1232</v>
      </c>
      <c r="C634" s="1" t="s">
        <v>422</v>
      </c>
      <c r="D634" s="12" t="s">
        <v>423</v>
      </c>
      <c r="E634" s="12" t="s">
        <v>367</v>
      </c>
      <c r="F634" s="19" t="s">
        <v>155</v>
      </c>
      <c r="G634" s="15">
        <v>1</v>
      </c>
      <c r="H634" s="15">
        <f>합산자재!H103</f>
        <v>127</v>
      </c>
      <c r="I634" s="36">
        <f>IF(G634*H634&lt;&gt;0, TRUNC(G634*H634, 1), "")</f>
        <v>127</v>
      </c>
      <c r="J634" s="15">
        <v>1</v>
      </c>
      <c r="K634" s="15">
        <f>합산자재!I103</f>
        <v>0</v>
      </c>
      <c r="L634" s="36" t="str">
        <f>IF(G634*K634&lt;&gt;0, TRUNC(G634*K634, 1), "")</f>
        <v/>
      </c>
      <c r="M634" s="15">
        <f>합산자재!J103</f>
        <v>0</v>
      </c>
      <c r="N634" s="36" t="str">
        <f>IF(G634*M634&lt;&gt;0, TRUNC(G634*M634, 1), "")</f>
        <v/>
      </c>
      <c r="O634" s="15">
        <f>IF((H634+K634+M634)=0, "", (H634+K634+M634))</f>
        <v>127</v>
      </c>
      <c r="P634" s="15">
        <f>IF(SUM(I634,L634,N634)&lt;&gt;0,SUM(I634,L634,N634),"")</f>
        <v>127</v>
      </c>
      <c r="Q634" s="12"/>
    </row>
    <row r="635" spans="1:31" ht="23.25" customHeight="1">
      <c r="A635" s="13" t="s">
        <v>754</v>
      </c>
      <c r="B635" s="13" t="s">
        <v>1232</v>
      </c>
      <c r="C635" s="1" t="s">
        <v>567</v>
      </c>
      <c r="D635" s="12" t="s">
        <v>568</v>
      </c>
      <c r="E635" s="12" t="s">
        <v>569</v>
      </c>
      <c r="F635" s="19" t="s">
        <v>570</v>
      </c>
      <c r="G635" s="15">
        <f>일위노임!G289</f>
        <v>1.6E-2</v>
      </c>
      <c r="H635" s="15">
        <f>합산자재!H165</f>
        <v>0</v>
      </c>
      <c r="I635" s="36" t="str">
        <f>IF(G635*H635&lt;&gt;0, TRUNC(G635*H635, 1), "")</f>
        <v/>
      </c>
      <c r="J635" s="15">
        <v>1.6E-2</v>
      </c>
      <c r="K635" s="15">
        <f>합산자재!I165</f>
        <v>270251</v>
      </c>
      <c r="L635" s="36">
        <f>IF(G635*K635&lt;&gt;0, TRUNC(G635*K635, 1), "")</f>
        <v>4324</v>
      </c>
      <c r="M635" s="15">
        <f>합산자재!J165</f>
        <v>0</v>
      </c>
      <c r="N635" s="36" t="str">
        <f>IF(G635*M635&lt;&gt;0, TRUNC(G635*M635, 1), "")</f>
        <v/>
      </c>
      <c r="O635" s="15">
        <f>IF((H635+K635+M635)=0, "", (H635+K635+M635))</f>
        <v>270251</v>
      </c>
      <c r="P635" s="15">
        <f>IF(SUM(I635,L635,N635)&lt;&gt;0,SUM(I635,L635,N635),"")</f>
        <v>4324</v>
      </c>
      <c r="Q635" s="12"/>
      <c r="AE635" s="2">
        <f>L635</f>
        <v>4324</v>
      </c>
    </row>
    <row r="636" spans="1:31" ht="23.25" customHeight="1">
      <c r="A636" s="13" t="s">
        <v>1334</v>
      </c>
      <c r="B636" s="13" t="s">
        <v>1232</v>
      </c>
      <c r="C636" s="1" t="s">
        <v>1335</v>
      </c>
      <c r="D636" s="12" t="s">
        <v>1336</v>
      </c>
      <c r="E636" s="12" t="s">
        <v>1337</v>
      </c>
      <c r="F636" s="19" t="s">
        <v>529</v>
      </c>
      <c r="G636" s="15">
        <v>1</v>
      </c>
      <c r="H636" s="15">
        <f>IF(TRUNC((AD637+AC637)/$AE$3,1)*$AE$3-AD637 &lt;0, AC637, TRUNC((AD637+AC637)/$AE$3,1)*$AE$3-AD637)</f>
        <v>129.69999999999982</v>
      </c>
      <c r="I636" s="36">
        <f>H636</f>
        <v>129.69999999999982</v>
      </c>
      <c r="J636" s="15">
        <v>1</v>
      </c>
      <c r="K636" s="15"/>
      <c r="L636" s="36" t="str">
        <f>IF(G636*K636&lt;&gt;0, TRUNC(G636*K636, 1), "")</f>
        <v/>
      </c>
      <c r="M636" s="15"/>
      <c r="N636" s="36" t="str">
        <f>IF(G636*M636&lt;&gt;0, TRUNC(G636*M636, 1), "")</f>
        <v/>
      </c>
      <c r="O636" s="15">
        <f>IF((H636+K636+M636)=0, "", (H636+K636+M636))</f>
        <v>129.69999999999982</v>
      </c>
      <c r="P636" s="15">
        <f>IF(SUM(I636,L636,N636)&lt;&gt;0,SUM(I636,L636,N636),"")</f>
        <v>129.69999999999982</v>
      </c>
      <c r="Q636" s="12"/>
    </row>
    <row r="637" spans="1:31" ht="23.25" customHeight="1">
      <c r="B637" s="13" t="s">
        <v>1330</v>
      </c>
      <c r="D637" s="12" t="s">
        <v>1331</v>
      </c>
      <c r="E637" s="12"/>
      <c r="F637" s="19"/>
      <c r="G637" s="15"/>
      <c r="H637" s="15"/>
      <c r="I637" s="36">
        <f>TRUNC(SUM(I633:I636))</f>
        <v>256</v>
      </c>
      <c r="J637" s="15"/>
      <c r="K637" s="15"/>
      <c r="L637" s="36">
        <f>TRUNC(SUM(L633:L636))</f>
        <v>4324</v>
      </c>
      <c r="M637" s="15"/>
      <c r="N637" s="36">
        <f>TRUNC(SUM(N633:N636))</f>
        <v>0</v>
      </c>
      <c r="O637" s="15" t="str">
        <f>IF((H637+K637+M637)=0, "", (H637+K637+M637))</f>
        <v/>
      </c>
      <c r="P637" s="15">
        <f>IF(SUM(I637,L637,N637)&lt;&gt;0,SUM(I637,L637,N637),"")</f>
        <v>4580</v>
      </c>
      <c r="Q637" s="12"/>
      <c r="AC637" s="2">
        <f>TRUNC(AE637*옵션!$B$36/100,1)</f>
        <v>129.69999999999999</v>
      </c>
      <c r="AD637" s="2">
        <f>TRUNC(SUM(L633:L635))</f>
        <v>4324</v>
      </c>
      <c r="AE637" s="2">
        <f>TRUNC(SUM(AE633:AE636))</f>
        <v>4324</v>
      </c>
    </row>
    <row r="638" spans="1:31" ht="23.25" customHeight="1">
      <c r="D638" s="12"/>
      <c r="E638" s="12"/>
      <c r="F638" s="19"/>
      <c r="G638" s="15"/>
      <c r="H638" s="15"/>
      <c r="I638" s="36"/>
      <c r="J638" s="15"/>
      <c r="K638" s="15"/>
      <c r="L638" s="36"/>
      <c r="M638" s="15"/>
      <c r="N638" s="36"/>
      <c r="O638" s="15"/>
      <c r="P638" s="15"/>
      <c r="Q638" s="12"/>
    </row>
    <row r="639" spans="1:31" ht="23.25" customHeight="1">
      <c r="A639" s="13" t="s">
        <v>1602</v>
      </c>
      <c r="B639" s="13" t="s">
        <v>1353</v>
      </c>
      <c r="C639" s="1" t="s">
        <v>1603</v>
      </c>
      <c r="D639" s="183" t="s">
        <v>1601</v>
      </c>
      <c r="E639" s="185"/>
      <c r="F639" s="19"/>
      <c r="G639" s="15"/>
      <c r="H639" s="15"/>
      <c r="I639" s="36"/>
      <c r="J639" s="15"/>
      <c r="K639" s="15"/>
      <c r="L639" s="36"/>
      <c r="M639" s="15"/>
      <c r="N639" s="36"/>
      <c r="O639" s="15"/>
      <c r="P639" s="15"/>
      <c r="Q639" s="12"/>
    </row>
    <row r="640" spans="1:31" ht="23.25" customHeight="1">
      <c r="A640" s="13" t="s">
        <v>690</v>
      </c>
      <c r="B640" s="13" t="s">
        <v>1235</v>
      </c>
      <c r="C640" s="1" t="s">
        <v>424</v>
      </c>
      <c r="D640" s="12" t="s">
        <v>423</v>
      </c>
      <c r="E640" s="12" t="s">
        <v>369</v>
      </c>
      <c r="F640" s="19" t="s">
        <v>155</v>
      </c>
      <c r="G640" s="15">
        <v>1</v>
      </c>
      <c r="H640" s="15">
        <f>합산자재!H104</f>
        <v>187</v>
      </c>
      <c r="I640" s="36">
        <f>IF(G640*H640&lt;&gt;0, TRUNC(G640*H640, 1), "")</f>
        <v>187</v>
      </c>
      <c r="J640" s="15">
        <v>1</v>
      </c>
      <c r="K640" s="15">
        <f>합산자재!I104</f>
        <v>0</v>
      </c>
      <c r="L640" s="36" t="str">
        <f>IF(G640*K640&lt;&gt;0, TRUNC(G640*K640, 1), "")</f>
        <v/>
      </c>
      <c r="M640" s="15">
        <f>합산자재!J104</f>
        <v>0</v>
      </c>
      <c r="N640" s="36" t="str">
        <f>IF(G640*M640&lt;&gt;0, TRUNC(G640*M640, 1), "")</f>
        <v/>
      </c>
      <c r="O640" s="15">
        <f>IF((H640+K640+M640)=0, "", (H640+K640+M640))</f>
        <v>187</v>
      </c>
      <c r="P640" s="15">
        <f>IF(SUM(I640,L640,N640)&lt;&gt;0,SUM(I640,L640,N640),"")</f>
        <v>187</v>
      </c>
      <c r="Q640" s="12"/>
    </row>
    <row r="641" spans="1:31" ht="23.25" customHeight="1">
      <c r="A641" s="13" t="s">
        <v>754</v>
      </c>
      <c r="B641" s="13" t="s">
        <v>1235</v>
      </c>
      <c r="C641" s="1" t="s">
        <v>567</v>
      </c>
      <c r="D641" s="12" t="s">
        <v>568</v>
      </c>
      <c r="E641" s="12" t="s">
        <v>569</v>
      </c>
      <c r="F641" s="19" t="s">
        <v>570</v>
      </c>
      <c r="G641" s="15">
        <f>일위노임!G292</f>
        <v>1.6E-2</v>
      </c>
      <c r="H641" s="15">
        <f>합산자재!H165</f>
        <v>0</v>
      </c>
      <c r="I641" s="36" t="str">
        <f>IF(G641*H641&lt;&gt;0, TRUNC(G641*H641, 1), "")</f>
        <v/>
      </c>
      <c r="J641" s="15">
        <v>1.6E-2</v>
      </c>
      <c r="K641" s="15">
        <f>합산자재!I165</f>
        <v>270251</v>
      </c>
      <c r="L641" s="36">
        <f>IF(G641*K641&lt;&gt;0, TRUNC(G641*K641, 1), "")</f>
        <v>4324</v>
      </c>
      <c r="M641" s="15">
        <f>합산자재!J165</f>
        <v>0</v>
      </c>
      <c r="N641" s="36" t="str">
        <f>IF(G641*M641&lt;&gt;0, TRUNC(G641*M641, 1), "")</f>
        <v/>
      </c>
      <c r="O641" s="15">
        <f>IF((H641+K641+M641)=0, "", (H641+K641+M641))</f>
        <v>270251</v>
      </c>
      <c r="P641" s="15">
        <f>IF(SUM(I641,L641,N641)&lt;&gt;0,SUM(I641,L641,N641),"")</f>
        <v>4324</v>
      </c>
      <c r="Q641" s="12"/>
      <c r="AE641" s="2">
        <f>L641</f>
        <v>4324</v>
      </c>
    </row>
    <row r="642" spans="1:31" ht="23.25" customHeight="1">
      <c r="A642" s="13" t="s">
        <v>1334</v>
      </c>
      <c r="B642" s="13" t="s">
        <v>1235</v>
      </c>
      <c r="C642" s="1" t="s">
        <v>1335</v>
      </c>
      <c r="D642" s="12" t="s">
        <v>1336</v>
      </c>
      <c r="E642" s="12" t="s">
        <v>1337</v>
      </c>
      <c r="F642" s="19" t="s">
        <v>529</v>
      </c>
      <c r="G642" s="15">
        <v>1</v>
      </c>
      <c r="H642" s="15">
        <f>IF(TRUNC((AD643+AC643)/$AE$3,1)*$AE$3-AD643 &lt;0, AC643, TRUNC((AD643+AC643)/$AE$3,1)*$AE$3-AD643)</f>
        <v>129.69999999999982</v>
      </c>
      <c r="I642" s="36">
        <f>H642</f>
        <v>129.69999999999982</v>
      </c>
      <c r="J642" s="15">
        <v>1</v>
      </c>
      <c r="K642" s="15"/>
      <c r="L642" s="36" t="str">
        <f>IF(G642*K642&lt;&gt;0, TRUNC(G642*K642, 1), "")</f>
        <v/>
      </c>
      <c r="M642" s="15"/>
      <c r="N642" s="36" t="str">
        <f>IF(G642*M642&lt;&gt;0, TRUNC(G642*M642, 1), "")</f>
        <v/>
      </c>
      <c r="O642" s="15">
        <f>IF((H642+K642+M642)=0, "", (H642+K642+M642))</f>
        <v>129.69999999999982</v>
      </c>
      <c r="P642" s="15">
        <f>IF(SUM(I642,L642,N642)&lt;&gt;0,SUM(I642,L642,N642),"")</f>
        <v>129.69999999999982</v>
      </c>
      <c r="Q642" s="12"/>
    </row>
    <row r="643" spans="1:31" ht="23.25" customHeight="1">
      <c r="B643" s="13" t="s">
        <v>1330</v>
      </c>
      <c r="D643" s="12" t="s">
        <v>1331</v>
      </c>
      <c r="E643" s="12"/>
      <c r="F643" s="19"/>
      <c r="G643" s="15"/>
      <c r="H643" s="15"/>
      <c r="I643" s="36">
        <f>TRUNC(SUM(I639:I642))</f>
        <v>316</v>
      </c>
      <c r="J643" s="15"/>
      <c r="K643" s="15"/>
      <c r="L643" s="36">
        <f>TRUNC(SUM(L639:L642))</f>
        <v>4324</v>
      </c>
      <c r="M643" s="15"/>
      <c r="N643" s="36">
        <f>TRUNC(SUM(N639:N642))</f>
        <v>0</v>
      </c>
      <c r="O643" s="15" t="str">
        <f>IF((H643+K643+M643)=0, "", (H643+K643+M643))</f>
        <v/>
      </c>
      <c r="P643" s="15">
        <f>IF(SUM(I643,L643,N643)&lt;&gt;0,SUM(I643,L643,N643),"")</f>
        <v>4640</v>
      </c>
      <c r="Q643" s="12"/>
      <c r="AC643" s="2">
        <f>TRUNC(AE643*옵션!$B$36/100,1)</f>
        <v>129.69999999999999</v>
      </c>
      <c r="AD643" s="2">
        <f>TRUNC(SUM(L639:L641))</f>
        <v>4324</v>
      </c>
      <c r="AE643" s="2">
        <f>TRUNC(SUM(AE639:AE642))</f>
        <v>4324</v>
      </c>
    </row>
    <row r="644" spans="1:31" ht="23.25" customHeight="1">
      <c r="D644" s="12"/>
      <c r="E644" s="12"/>
      <c r="F644" s="19"/>
      <c r="G644" s="15"/>
      <c r="H644" s="15"/>
      <c r="I644" s="36"/>
      <c r="J644" s="15"/>
      <c r="K644" s="15"/>
      <c r="L644" s="36"/>
      <c r="M644" s="15"/>
      <c r="N644" s="36"/>
      <c r="O644" s="15"/>
      <c r="P644" s="15"/>
      <c r="Q644" s="12"/>
    </row>
    <row r="645" spans="1:31" ht="23.25" customHeight="1">
      <c r="A645" s="13" t="s">
        <v>1605</v>
      </c>
      <c r="B645" s="13" t="s">
        <v>1353</v>
      </c>
      <c r="C645" s="1" t="s">
        <v>1606</v>
      </c>
      <c r="D645" s="183" t="s">
        <v>1604</v>
      </c>
      <c r="E645" s="185"/>
      <c r="F645" s="19"/>
      <c r="G645" s="15"/>
      <c r="H645" s="15"/>
      <c r="I645" s="36"/>
      <c r="J645" s="15"/>
      <c r="K645" s="15"/>
      <c r="L645" s="36"/>
      <c r="M645" s="15"/>
      <c r="N645" s="36"/>
      <c r="O645" s="15"/>
      <c r="P645" s="15"/>
      <c r="Q645" s="12"/>
    </row>
    <row r="646" spans="1:31" ht="23.25" customHeight="1">
      <c r="A646" s="13" t="s">
        <v>659</v>
      </c>
      <c r="B646" s="13" t="s">
        <v>1238</v>
      </c>
      <c r="C646" s="1" t="s">
        <v>315</v>
      </c>
      <c r="D646" s="12" t="s">
        <v>316</v>
      </c>
      <c r="E646" s="12" t="s">
        <v>317</v>
      </c>
      <c r="F646" s="19" t="s">
        <v>155</v>
      </c>
      <c r="G646" s="15">
        <v>1</v>
      </c>
      <c r="H646" s="15">
        <f>합산자재!H73</f>
        <v>1324</v>
      </c>
      <c r="I646" s="36">
        <f>IF(G646*H646&lt;&gt;0, TRUNC(G646*H646, 1), "")</f>
        <v>1324</v>
      </c>
      <c r="J646" s="15">
        <v>1</v>
      </c>
      <c r="K646" s="15">
        <f>합산자재!I73</f>
        <v>0</v>
      </c>
      <c r="L646" s="36" t="str">
        <f>IF(G646*K646&lt;&gt;0, TRUNC(G646*K646, 1), "")</f>
        <v/>
      </c>
      <c r="M646" s="15">
        <f>합산자재!J73</f>
        <v>0</v>
      </c>
      <c r="N646" s="36" t="str">
        <f>IF(G646*M646&lt;&gt;0, TRUNC(G646*M646, 1), "")</f>
        <v/>
      </c>
      <c r="O646" s="15">
        <f>IF((H646+K646+M646)=0, "", (H646+K646+M646))</f>
        <v>1324</v>
      </c>
      <c r="P646" s="15">
        <f>IF(SUM(I646,L646,N646)&lt;&gt;0,SUM(I646,L646,N646),"")</f>
        <v>1324</v>
      </c>
      <c r="Q646" s="12"/>
    </row>
    <row r="647" spans="1:31" ht="23.25" customHeight="1">
      <c r="A647" s="13" t="s">
        <v>754</v>
      </c>
      <c r="B647" s="13" t="s">
        <v>1238</v>
      </c>
      <c r="C647" s="1" t="s">
        <v>567</v>
      </c>
      <c r="D647" s="12" t="s">
        <v>568</v>
      </c>
      <c r="E647" s="12" t="s">
        <v>569</v>
      </c>
      <c r="F647" s="19" t="s">
        <v>570</v>
      </c>
      <c r="G647" s="15">
        <f>일위노임!G295</f>
        <v>8.5000000000000006E-2</v>
      </c>
      <c r="H647" s="15">
        <f>합산자재!H165</f>
        <v>0</v>
      </c>
      <c r="I647" s="36" t="str">
        <f>IF(G647*H647&lt;&gt;0, TRUNC(G647*H647, 1), "")</f>
        <v/>
      </c>
      <c r="J647" s="15">
        <v>8.5000000000000006E-2</v>
      </c>
      <c r="K647" s="15">
        <f>합산자재!I165</f>
        <v>270251</v>
      </c>
      <c r="L647" s="36">
        <f>IF(G647*K647&lt;&gt;0, TRUNC(G647*K647, 1), "")</f>
        <v>22971.3</v>
      </c>
      <c r="M647" s="15">
        <f>합산자재!J165</f>
        <v>0</v>
      </c>
      <c r="N647" s="36" t="str">
        <f>IF(G647*M647&lt;&gt;0, TRUNC(G647*M647, 1), "")</f>
        <v/>
      </c>
      <c r="O647" s="15">
        <f>IF((H647+K647+M647)=0, "", (H647+K647+M647))</f>
        <v>270251</v>
      </c>
      <c r="P647" s="15">
        <f>IF(SUM(I647,L647,N647)&lt;&gt;0,SUM(I647,L647,N647),"")</f>
        <v>22971.3</v>
      </c>
      <c r="Q647" s="12"/>
      <c r="AE647" s="2">
        <f>L647</f>
        <v>22971.3</v>
      </c>
    </row>
    <row r="648" spans="1:31" ht="23.25" customHeight="1">
      <c r="A648" s="13" t="s">
        <v>1334</v>
      </c>
      <c r="B648" s="13" t="s">
        <v>1238</v>
      </c>
      <c r="C648" s="1" t="s">
        <v>1335</v>
      </c>
      <c r="D648" s="12" t="s">
        <v>1336</v>
      </c>
      <c r="E648" s="12" t="s">
        <v>1337</v>
      </c>
      <c r="F648" s="19" t="s">
        <v>529</v>
      </c>
      <c r="G648" s="15">
        <v>1</v>
      </c>
      <c r="H648" s="15">
        <f>IF(TRUNC((AD649+AC649)/$AE$3,1)*$AE$3-AD649 &lt;0, AC649, TRUNC((AD649+AC649)/$AE$3,1)*$AE$3-AD649)</f>
        <v>689.09999999999854</v>
      </c>
      <c r="I648" s="36">
        <f>H648</f>
        <v>689.09999999999854</v>
      </c>
      <c r="J648" s="15">
        <v>1</v>
      </c>
      <c r="K648" s="15"/>
      <c r="L648" s="36" t="str">
        <f>IF(G648*K648&lt;&gt;0, TRUNC(G648*K648, 1), "")</f>
        <v/>
      </c>
      <c r="M648" s="15"/>
      <c r="N648" s="36" t="str">
        <f>IF(G648*M648&lt;&gt;0, TRUNC(G648*M648, 1), "")</f>
        <v/>
      </c>
      <c r="O648" s="15">
        <f>IF((H648+K648+M648)=0, "", (H648+K648+M648))</f>
        <v>689.09999999999854</v>
      </c>
      <c r="P648" s="15">
        <f>IF(SUM(I648,L648,N648)&lt;&gt;0,SUM(I648,L648,N648),"")</f>
        <v>689.09999999999854</v>
      </c>
      <c r="Q648" s="12"/>
    </row>
    <row r="649" spans="1:31" ht="23.25" customHeight="1">
      <c r="B649" s="13" t="s">
        <v>1330</v>
      </c>
      <c r="D649" s="12" t="s">
        <v>1331</v>
      </c>
      <c r="E649" s="12"/>
      <c r="F649" s="19"/>
      <c r="G649" s="15"/>
      <c r="H649" s="15"/>
      <c r="I649" s="36">
        <f>TRUNC(SUM(I645:I648))</f>
        <v>2013</v>
      </c>
      <c r="J649" s="15"/>
      <c r="K649" s="15"/>
      <c r="L649" s="36">
        <f>TRUNC(SUM(L645:L648))</f>
        <v>22971</v>
      </c>
      <c r="M649" s="15"/>
      <c r="N649" s="36">
        <f>TRUNC(SUM(N645:N648))</f>
        <v>0</v>
      </c>
      <c r="O649" s="15" t="str">
        <f>IF((H649+K649+M649)=0, "", (H649+K649+M649))</f>
        <v/>
      </c>
      <c r="P649" s="15">
        <f>IF(SUM(I649,L649,N649)&lt;&gt;0,SUM(I649,L649,N649),"")</f>
        <v>24984</v>
      </c>
      <c r="Q649" s="12"/>
      <c r="AC649" s="2">
        <f>TRUNC(AE649*옵션!$B$36/100,1)</f>
        <v>689.1</v>
      </c>
      <c r="AD649" s="2">
        <f>TRUNC(SUM(L645:L647))</f>
        <v>22971</v>
      </c>
      <c r="AE649" s="2">
        <f>TRUNC(SUM(AE645:AE648))</f>
        <v>22971</v>
      </c>
    </row>
    <row r="650" spans="1:31" ht="23.25" customHeight="1">
      <c r="D650" s="12"/>
      <c r="E650" s="12"/>
      <c r="F650" s="19"/>
      <c r="G650" s="15"/>
      <c r="H650" s="15"/>
      <c r="I650" s="36"/>
      <c r="J650" s="15"/>
      <c r="K650" s="15"/>
      <c r="L650" s="36"/>
      <c r="M650" s="15"/>
      <c r="N650" s="36"/>
      <c r="O650" s="15"/>
      <c r="P650" s="15"/>
      <c r="Q650" s="12"/>
    </row>
    <row r="651" spans="1:31" ht="23.25" customHeight="1">
      <c r="A651" s="13" t="s">
        <v>1608</v>
      </c>
      <c r="B651" s="13" t="s">
        <v>1353</v>
      </c>
      <c r="C651" s="1" t="s">
        <v>1609</v>
      </c>
      <c r="D651" s="183" t="s">
        <v>1607</v>
      </c>
      <c r="E651" s="185"/>
      <c r="F651" s="19"/>
      <c r="G651" s="15"/>
      <c r="H651" s="15"/>
      <c r="I651" s="36"/>
      <c r="J651" s="15"/>
      <c r="K651" s="15"/>
      <c r="L651" s="36"/>
      <c r="M651" s="15"/>
      <c r="N651" s="36"/>
      <c r="O651" s="15"/>
      <c r="P651" s="15"/>
      <c r="Q651" s="12"/>
    </row>
    <row r="652" spans="1:31" ht="23.25" customHeight="1">
      <c r="A652" s="13" t="s">
        <v>660</v>
      </c>
      <c r="B652" s="13" t="s">
        <v>1241</v>
      </c>
      <c r="C652" s="1" t="s">
        <v>321</v>
      </c>
      <c r="D652" s="12" t="s">
        <v>316</v>
      </c>
      <c r="E652" s="12" t="s">
        <v>322</v>
      </c>
      <c r="F652" s="19" t="s">
        <v>155</v>
      </c>
      <c r="G652" s="15">
        <v>1</v>
      </c>
      <c r="H652" s="15">
        <f>합산자재!H74</f>
        <v>1853</v>
      </c>
      <c r="I652" s="36">
        <f>IF(G652*H652&lt;&gt;0, TRUNC(G652*H652, 1), "")</f>
        <v>1853</v>
      </c>
      <c r="J652" s="15">
        <v>1</v>
      </c>
      <c r="K652" s="15">
        <f>합산자재!I74</f>
        <v>0</v>
      </c>
      <c r="L652" s="36" t="str">
        <f>IF(G652*K652&lt;&gt;0, TRUNC(G652*K652, 1), "")</f>
        <v/>
      </c>
      <c r="M652" s="15">
        <f>합산자재!J74</f>
        <v>0</v>
      </c>
      <c r="N652" s="36" t="str">
        <f>IF(G652*M652&lt;&gt;0, TRUNC(G652*M652, 1), "")</f>
        <v/>
      </c>
      <c r="O652" s="15">
        <f>IF((H652+K652+M652)=0, "", (H652+K652+M652))</f>
        <v>1853</v>
      </c>
      <c r="P652" s="15">
        <f>IF(SUM(I652,L652,N652)&lt;&gt;0,SUM(I652,L652,N652),"")</f>
        <v>1853</v>
      </c>
      <c r="Q652" s="12"/>
    </row>
    <row r="653" spans="1:31" ht="23.25" customHeight="1">
      <c r="A653" s="13" t="s">
        <v>754</v>
      </c>
      <c r="B653" s="13" t="s">
        <v>1241</v>
      </c>
      <c r="C653" s="1" t="s">
        <v>567</v>
      </c>
      <c r="D653" s="12" t="s">
        <v>568</v>
      </c>
      <c r="E653" s="12" t="s">
        <v>569</v>
      </c>
      <c r="F653" s="19" t="s">
        <v>570</v>
      </c>
      <c r="G653" s="15">
        <f>일위노임!G298</f>
        <v>8.5000000000000006E-2</v>
      </c>
      <c r="H653" s="15">
        <f>합산자재!H165</f>
        <v>0</v>
      </c>
      <c r="I653" s="36" t="str">
        <f>IF(G653*H653&lt;&gt;0, TRUNC(G653*H653, 1), "")</f>
        <v/>
      </c>
      <c r="J653" s="15">
        <v>8.5000000000000006E-2</v>
      </c>
      <c r="K653" s="15">
        <f>합산자재!I165</f>
        <v>270251</v>
      </c>
      <c r="L653" s="36">
        <f>IF(G653*K653&lt;&gt;0, TRUNC(G653*K653, 1), "")</f>
        <v>22971.3</v>
      </c>
      <c r="M653" s="15">
        <f>합산자재!J165</f>
        <v>0</v>
      </c>
      <c r="N653" s="36" t="str">
        <f>IF(G653*M653&lt;&gt;0, TRUNC(G653*M653, 1), "")</f>
        <v/>
      </c>
      <c r="O653" s="15">
        <f>IF((H653+K653+M653)=0, "", (H653+K653+M653))</f>
        <v>270251</v>
      </c>
      <c r="P653" s="15">
        <f>IF(SUM(I653,L653,N653)&lt;&gt;0,SUM(I653,L653,N653),"")</f>
        <v>22971.3</v>
      </c>
      <c r="Q653" s="12"/>
      <c r="AE653" s="2">
        <f>L653</f>
        <v>22971.3</v>
      </c>
    </row>
    <row r="654" spans="1:31" ht="23.25" customHeight="1">
      <c r="A654" s="13" t="s">
        <v>1334</v>
      </c>
      <c r="B654" s="13" t="s">
        <v>1241</v>
      </c>
      <c r="C654" s="1" t="s">
        <v>1335</v>
      </c>
      <c r="D654" s="12" t="s">
        <v>1336</v>
      </c>
      <c r="E654" s="12" t="s">
        <v>1337</v>
      </c>
      <c r="F654" s="19" t="s">
        <v>529</v>
      </c>
      <c r="G654" s="15">
        <v>1</v>
      </c>
      <c r="H654" s="15">
        <f>IF(TRUNC((AD655+AC655)/$AE$3,1)*$AE$3-AD655 &lt;0, AC655, TRUNC((AD655+AC655)/$AE$3,1)*$AE$3-AD655)</f>
        <v>689.09999999999854</v>
      </c>
      <c r="I654" s="36">
        <f>H654</f>
        <v>689.09999999999854</v>
      </c>
      <c r="J654" s="15">
        <v>1</v>
      </c>
      <c r="K654" s="15"/>
      <c r="L654" s="36" t="str">
        <f>IF(G654*K654&lt;&gt;0, TRUNC(G654*K654, 1), "")</f>
        <v/>
      </c>
      <c r="M654" s="15"/>
      <c r="N654" s="36" t="str">
        <f>IF(G654*M654&lt;&gt;0, TRUNC(G654*M654, 1), "")</f>
        <v/>
      </c>
      <c r="O654" s="15">
        <f>IF((H654+K654+M654)=0, "", (H654+K654+M654))</f>
        <v>689.09999999999854</v>
      </c>
      <c r="P654" s="15">
        <f>IF(SUM(I654,L654,N654)&lt;&gt;0,SUM(I654,L654,N654),"")</f>
        <v>689.09999999999854</v>
      </c>
      <c r="Q654" s="12"/>
    </row>
    <row r="655" spans="1:31" ht="23.25" customHeight="1">
      <c r="B655" s="13" t="s">
        <v>1330</v>
      </c>
      <c r="D655" s="12" t="s">
        <v>1331</v>
      </c>
      <c r="E655" s="12"/>
      <c r="F655" s="19"/>
      <c r="G655" s="15"/>
      <c r="H655" s="15"/>
      <c r="I655" s="36">
        <f>TRUNC(SUM(I651:I654))</f>
        <v>2542</v>
      </c>
      <c r="J655" s="15"/>
      <c r="K655" s="15"/>
      <c r="L655" s="36">
        <f>TRUNC(SUM(L651:L654))</f>
        <v>22971</v>
      </c>
      <c r="M655" s="15"/>
      <c r="N655" s="36">
        <f>TRUNC(SUM(N651:N654))</f>
        <v>0</v>
      </c>
      <c r="O655" s="15" t="str">
        <f>IF((H655+K655+M655)=0, "", (H655+K655+M655))</f>
        <v/>
      </c>
      <c r="P655" s="15">
        <f>IF(SUM(I655,L655,N655)&lt;&gt;0,SUM(I655,L655,N655),"")</f>
        <v>25513</v>
      </c>
      <c r="Q655" s="12"/>
      <c r="AC655" s="2">
        <f>TRUNC(AE655*옵션!$B$36/100,1)</f>
        <v>689.1</v>
      </c>
      <c r="AD655" s="2">
        <f>TRUNC(SUM(L651:L653))</f>
        <v>22971</v>
      </c>
      <c r="AE655" s="2">
        <f>TRUNC(SUM(AE651:AE654))</f>
        <v>22971</v>
      </c>
    </row>
    <row r="656" spans="1:31" ht="23.25" customHeight="1">
      <c r="D656" s="12"/>
      <c r="E656" s="12"/>
      <c r="F656" s="19"/>
      <c r="G656" s="15"/>
      <c r="H656" s="15"/>
      <c r="I656" s="36"/>
      <c r="J656" s="15"/>
      <c r="K656" s="15"/>
      <c r="L656" s="36"/>
      <c r="M656" s="15"/>
      <c r="N656" s="36"/>
      <c r="O656" s="15"/>
      <c r="P656" s="15"/>
      <c r="Q656" s="12"/>
    </row>
    <row r="657" spans="1:31" ht="23.25" customHeight="1">
      <c r="A657" s="13" t="s">
        <v>1611</v>
      </c>
      <c r="B657" s="13" t="s">
        <v>1353</v>
      </c>
      <c r="C657" s="1" t="s">
        <v>1612</v>
      </c>
      <c r="D657" s="183" t="s">
        <v>1610</v>
      </c>
      <c r="E657" s="185"/>
      <c r="F657" s="19"/>
      <c r="G657" s="15"/>
      <c r="H657" s="15"/>
      <c r="I657" s="36"/>
      <c r="J657" s="15"/>
      <c r="K657" s="15"/>
      <c r="L657" s="36"/>
      <c r="M657" s="15"/>
      <c r="N657" s="36"/>
      <c r="O657" s="15"/>
      <c r="P657" s="15"/>
      <c r="Q657" s="12"/>
    </row>
    <row r="658" spans="1:31" ht="23.25" customHeight="1">
      <c r="A658" s="13" t="s">
        <v>661</v>
      </c>
      <c r="B658" s="13" t="s">
        <v>1244</v>
      </c>
      <c r="C658" s="1" t="s">
        <v>323</v>
      </c>
      <c r="D658" s="12" t="s">
        <v>316</v>
      </c>
      <c r="E658" s="12" t="s">
        <v>324</v>
      </c>
      <c r="F658" s="19" t="s">
        <v>155</v>
      </c>
      <c r="G658" s="15">
        <v>1</v>
      </c>
      <c r="H658" s="15">
        <f>합산자재!H75</f>
        <v>2395</v>
      </c>
      <c r="I658" s="36">
        <f>IF(G658*H658&lt;&gt;0, TRUNC(G658*H658, 1), "")</f>
        <v>2395</v>
      </c>
      <c r="J658" s="15">
        <v>1</v>
      </c>
      <c r="K658" s="15">
        <f>합산자재!I75</f>
        <v>0</v>
      </c>
      <c r="L658" s="36" t="str">
        <f>IF(G658*K658&lt;&gt;0, TRUNC(G658*K658, 1), "")</f>
        <v/>
      </c>
      <c r="M658" s="15">
        <f>합산자재!J75</f>
        <v>0</v>
      </c>
      <c r="N658" s="36" t="str">
        <f>IF(G658*M658&lt;&gt;0, TRUNC(G658*M658, 1), "")</f>
        <v/>
      </c>
      <c r="O658" s="15">
        <f>IF((H658+K658+M658)=0, "", (H658+K658+M658))</f>
        <v>2395</v>
      </c>
      <c r="P658" s="15">
        <f>IF(SUM(I658,L658,N658)&lt;&gt;0,SUM(I658,L658,N658),"")</f>
        <v>2395</v>
      </c>
      <c r="Q658" s="12"/>
    </row>
    <row r="659" spans="1:31" ht="23.25" customHeight="1">
      <c r="A659" s="13" t="s">
        <v>754</v>
      </c>
      <c r="B659" s="13" t="s">
        <v>1244</v>
      </c>
      <c r="C659" s="1" t="s">
        <v>567</v>
      </c>
      <c r="D659" s="12" t="s">
        <v>568</v>
      </c>
      <c r="E659" s="12" t="s">
        <v>569</v>
      </c>
      <c r="F659" s="19" t="s">
        <v>570</v>
      </c>
      <c r="G659" s="15">
        <f>일위노임!G301</f>
        <v>8.5000000000000006E-2</v>
      </c>
      <c r="H659" s="15">
        <f>합산자재!H165</f>
        <v>0</v>
      </c>
      <c r="I659" s="36" t="str">
        <f>IF(G659*H659&lt;&gt;0, TRUNC(G659*H659, 1), "")</f>
        <v/>
      </c>
      <c r="J659" s="15">
        <v>8.5000000000000006E-2</v>
      </c>
      <c r="K659" s="15">
        <f>합산자재!I165</f>
        <v>270251</v>
      </c>
      <c r="L659" s="36">
        <f>IF(G659*K659&lt;&gt;0, TRUNC(G659*K659, 1), "")</f>
        <v>22971.3</v>
      </c>
      <c r="M659" s="15">
        <f>합산자재!J165</f>
        <v>0</v>
      </c>
      <c r="N659" s="36" t="str">
        <f>IF(G659*M659&lt;&gt;0, TRUNC(G659*M659, 1), "")</f>
        <v/>
      </c>
      <c r="O659" s="15">
        <f>IF((H659+K659+M659)=0, "", (H659+K659+M659))</f>
        <v>270251</v>
      </c>
      <c r="P659" s="15">
        <f>IF(SUM(I659,L659,N659)&lt;&gt;0,SUM(I659,L659,N659),"")</f>
        <v>22971.3</v>
      </c>
      <c r="Q659" s="12"/>
      <c r="AE659" s="2">
        <f>L659</f>
        <v>22971.3</v>
      </c>
    </row>
    <row r="660" spans="1:31" ht="23.25" customHeight="1">
      <c r="A660" s="13" t="s">
        <v>1334</v>
      </c>
      <c r="B660" s="13" t="s">
        <v>1244</v>
      </c>
      <c r="C660" s="1" t="s">
        <v>1335</v>
      </c>
      <c r="D660" s="12" t="s">
        <v>1336</v>
      </c>
      <c r="E660" s="12" t="s">
        <v>1337</v>
      </c>
      <c r="F660" s="19" t="s">
        <v>529</v>
      </c>
      <c r="G660" s="15">
        <v>1</v>
      </c>
      <c r="H660" s="15">
        <f>IF(TRUNC((AD661+AC661)/$AE$3,1)*$AE$3-AD661 &lt;0, AC661, TRUNC((AD661+AC661)/$AE$3,1)*$AE$3-AD661)</f>
        <v>689.09999999999854</v>
      </c>
      <c r="I660" s="36">
        <f>H660</f>
        <v>689.09999999999854</v>
      </c>
      <c r="J660" s="15">
        <v>1</v>
      </c>
      <c r="K660" s="15"/>
      <c r="L660" s="36" t="str">
        <f>IF(G660*K660&lt;&gt;0, TRUNC(G660*K660, 1), "")</f>
        <v/>
      </c>
      <c r="M660" s="15"/>
      <c r="N660" s="36" t="str">
        <f>IF(G660*M660&lt;&gt;0, TRUNC(G660*M660, 1), "")</f>
        <v/>
      </c>
      <c r="O660" s="15">
        <f>IF((H660+K660+M660)=0, "", (H660+K660+M660))</f>
        <v>689.09999999999854</v>
      </c>
      <c r="P660" s="15">
        <f>IF(SUM(I660,L660,N660)&lt;&gt;0,SUM(I660,L660,N660),"")</f>
        <v>689.09999999999854</v>
      </c>
      <c r="Q660" s="12"/>
    </row>
    <row r="661" spans="1:31" ht="23.25" customHeight="1">
      <c r="B661" s="13" t="s">
        <v>1330</v>
      </c>
      <c r="D661" s="12" t="s">
        <v>1331</v>
      </c>
      <c r="E661" s="12"/>
      <c r="F661" s="19"/>
      <c r="G661" s="15"/>
      <c r="H661" s="15"/>
      <c r="I661" s="36">
        <f>TRUNC(SUM(I657:I660))</f>
        <v>3084</v>
      </c>
      <c r="J661" s="15"/>
      <c r="K661" s="15"/>
      <c r="L661" s="36">
        <f>TRUNC(SUM(L657:L660))</f>
        <v>22971</v>
      </c>
      <c r="M661" s="15"/>
      <c r="N661" s="36">
        <f>TRUNC(SUM(N657:N660))</f>
        <v>0</v>
      </c>
      <c r="O661" s="15" t="str">
        <f>IF((H661+K661+M661)=0, "", (H661+K661+M661))</f>
        <v/>
      </c>
      <c r="P661" s="15">
        <f>IF(SUM(I661,L661,N661)&lt;&gt;0,SUM(I661,L661,N661),"")</f>
        <v>26055</v>
      </c>
      <c r="Q661" s="12"/>
      <c r="AC661" s="2">
        <f>TRUNC(AE661*옵션!$B$36/100,1)</f>
        <v>689.1</v>
      </c>
      <c r="AD661" s="2">
        <f>TRUNC(SUM(L657:L659))</f>
        <v>22971</v>
      </c>
      <c r="AE661" s="2">
        <f>TRUNC(SUM(AE657:AE660))</f>
        <v>22971</v>
      </c>
    </row>
    <row r="662" spans="1:31" ht="23.25" customHeight="1">
      <c r="D662" s="12"/>
      <c r="E662" s="12"/>
      <c r="F662" s="19"/>
      <c r="G662" s="15"/>
      <c r="H662" s="15"/>
      <c r="I662" s="36"/>
      <c r="J662" s="15"/>
      <c r="K662" s="15"/>
      <c r="L662" s="36"/>
      <c r="M662" s="15"/>
      <c r="N662" s="36"/>
      <c r="O662" s="15"/>
      <c r="P662" s="15"/>
      <c r="Q662" s="12"/>
    </row>
    <row r="663" spans="1:31" ht="23.25" customHeight="1">
      <c r="A663" s="13" t="s">
        <v>1614</v>
      </c>
      <c r="B663" s="13" t="s">
        <v>1353</v>
      </c>
      <c r="C663" s="1" t="s">
        <v>1615</v>
      </c>
      <c r="D663" s="183" t="s">
        <v>1613</v>
      </c>
      <c r="E663" s="185"/>
      <c r="F663" s="19"/>
      <c r="G663" s="15"/>
      <c r="H663" s="15"/>
      <c r="I663" s="36"/>
      <c r="J663" s="15"/>
      <c r="K663" s="15"/>
      <c r="L663" s="36"/>
      <c r="M663" s="15"/>
      <c r="N663" s="36"/>
      <c r="O663" s="15"/>
      <c r="P663" s="15"/>
      <c r="Q663" s="12"/>
    </row>
    <row r="664" spans="1:31" ht="23.25" customHeight="1">
      <c r="A664" s="13" t="s">
        <v>662</v>
      </c>
      <c r="B664" s="13" t="s">
        <v>1247</v>
      </c>
      <c r="C664" s="1" t="s">
        <v>325</v>
      </c>
      <c r="D664" s="12" t="s">
        <v>326</v>
      </c>
      <c r="E664" s="12" t="s">
        <v>327</v>
      </c>
      <c r="F664" s="19" t="s">
        <v>155</v>
      </c>
      <c r="G664" s="15">
        <v>1</v>
      </c>
      <c r="H664" s="15">
        <f>합산자재!H76</f>
        <v>1385</v>
      </c>
      <c r="I664" s="36">
        <f>IF(G664*H664&lt;&gt;0, TRUNC(G664*H664, 1), "")</f>
        <v>1385</v>
      </c>
      <c r="J664" s="15">
        <v>1</v>
      </c>
      <c r="K664" s="15">
        <f>합산자재!I76</f>
        <v>0</v>
      </c>
      <c r="L664" s="36" t="str">
        <f>IF(G664*K664&lt;&gt;0, TRUNC(G664*K664, 1), "")</f>
        <v/>
      </c>
      <c r="M664" s="15">
        <f>합산자재!J76</f>
        <v>0</v>
      </c>
      <c r="N664" s="36" t="str">
        <f>IF(G664*M664&lt;&gt;0, TRUNC(G664*M664, 1), "")</f>
        <v/>
      </c>
      <c r="O664" s="15">
        <f>IF((H664+K664+M664)=0, "", (H664+K664+M664))</f>
        <v>1385</v>
      </c>
      <c r="P664" s="15">
        <f>IF(SUM(I664,L664,N664)&lt;&gt;0,SUM(I664,L664,N664),"")</f>
        <v>1385</v>
      </c>
      <c r="Q664" s="12"/>
    </row>
    <row r="665" spans="1:31" ht="23.25" customHeight="1">
      <c r="A665" s="13" t="s">
        <v>754</v>
      </c>
      <c r="B665" s="13" t="s">
        <v>1247</v>
      </c>
      <c r="C665" s="1" t="s">
        <v>567</v>
      </c>
      <c r="D665" s="12" t="s">
        <v>568</v>
      </c>
      <c r="E665" s="12" t="s">
        <v>569</v>
      </c>
      <c r="F665" s="19" t="s">
        <v>570</v>
      </c>
      <c r="G665" s="15">
        <f>일위노임!G304</f>
        <v>0.08</v>
      </c>
      <c r="H665" s="15">
        <f>합산자재!H165</f>
        <v>0</v>
      </c>
      <c r="I665" s="36" t="str">
        <f>IF(G665*H665&lt;&gt;0, TRUNC(G665*H665, 1), "")</f>
        <v/>
      </c>
      <c r="J665" s="15">
        <v>0.08</v>
      </c>
      <c r="K665" s="15">
        <f>합산자재!I165</f>
        <v>270251</v>
      </c>
      <c r="L665" s="36">
        <f>IF(G665*K665&lt;&gt;0, TRUNC(G665*K665, 1), "")</f>
        <v>21620</v>
      </c>
      <c r="M665" s="15">
        <f>합산자재!J165</f>
        <v>0</v>
      </c>
      <c r="N665" s="36" t="str">
        <f>IF(G665*M665&lt;&gt;0, TRUNC(G665*M665, 1), "")</f>
        <v/>
      </c>
      <c r="O665" s="15">
        <f>IF((H665+K665+M665)=0, "", (H665+K665+M665))</f>
        <v>270251</v>
      </c>
      <c r="P665" s="15">
        <f>IF(SUM(I665,L665,N665)&lt;&gt;0,SUM(I665,L665,N665),"")</f>
        <v>21620</v>
      </c>
      <c r="Q665" s="12"/>
      <c r="AE665" s="2">
        <f>L665</f>
        <v>21620</v>
      </c>
    </row>
    <row r="666" spans="1:31" ht="23.25" customHeight="1">
      <c r="A666" s="13" t="s">
        <v>1334</v>
      </c>
      <c r="B666" s="13" t="s">
        <v>1247</v>
      </c>
      <c r="C666" s="1" t="s">
        <v>1335</v>
      </c>
      <c r="D666" s="12" t="s">
        <v>1336</v>
      </c>
      <c r="E666" s="12" t="s">
        <v>1337</v>
      </c>
      <c r="F666" s="19" t="s">
        <v>529</v>
      </c>
      <c r="G666" s="15">
        <v>1</v>
      </c>
      <c r="H666" s="15">
        <f>IF(TRUNC((AD667+AC667)/$AE$3,1)*$AE$3-AD667 &lt;0, AC667, TRUNC((AD667+AC667)/$AE$3,1)*$AE$3-AD667)</f>
        <v>648.59999999999854</v>
      </c>
      <c r="I666" s="36">
        <f>H666</f>
        <v>648.59999999999854</v>
      </c>
      <c r="J666" s="15">
        <v>1</v>
      </c>
      <c r="K666" s="15"/>
      <c r="L666" s="36" t="str">
        <f>IF(G666*K666&lt;&gt;0, TRUNC(G666*K666, 1), "")</f>
        <v/>
      </c>
      <c r="M666" s="15"/>
      <c r="N666" s="36" t="str">
        <f>IF(G666*M666&lt;&gt;0, TRUNC(G666*M666, 1), "")</f>
        <v/>
      </c>
      <c r="O666" s="15">
        <f>IF((H666+K666+M666)=0, "", (H666+K666+M666))</f>
        <v>648.59999999999854</v>
      </c>
      <c r="P666" s="15">
        <f>IF(SUM(I666,L666,N666)&lt;&gt;0,SUM(I666,L666,N666),"")</f>
        <v>648.59999999999854</v>
      </c>
      <c r="Q666" s="12"/>
    </row>
    <row r="667" spans="1:31" ht="23.25" customHeight="1">
      <c r="B667" s="13" t="s">
        <v>1330</v>
      </c>
      <c r="D667" s="12" t="s">
        <v>1331</v>
      </c>
      <c r="E667" s="12"/>
      <c r="F667" s="19"/>
      <c r="G667" s="15"/>
      <c r="H667" s="15"/>
      <c r="I667" s="36">
        <f>TRUNC(SUM(I663:I666))</f>
        <v>2033</v>
      </c>
      <c r="J667" s="15"/>
      <c r="K667" s="15"/>
      <c r="L667" s="36">
        <f>TRUNC(SUM(L663:L666))</f>
        <v>21620</v>
      </c>
      <c r="M667" s="15"/>
      <c r="N667" s="36">
        <f>TRUNC(SUM(N663:N666))</f>
        <v>0</v>
      </c>
      <c r="O667" s="15" t="str">
        <f>IF((H667+K667+M667)=0, "", (H667+K667+M667))</f>
        <v/>
      </c>
      <c r="P667" s="15">
        <f>IF(SUM(I667,L667,N667)&lt;&gt;0,SUM(I667,L667,N667),"")</f>
        <v>23653</v>
      </c>
      <c r="Q667" s="12"/>
      <c r="AC667" s="2">
        <f>TRUNC(AE667*옵션!$B$36/100,1)</f>
        <v>648.6</v>
      </c>
      <c r="AD667" s="2">
        <f>TRUNC(SUM(L663:L665))</f>
        <v>21620</v>
      </c>
      <c r="AE667" s="2">
        <f>TRUNC(SUM(AE663:AE666))</f>
        <v>21620</v>
      </c>
    </row>
    <row r="668" spans="1:31" ht="23.25" customHeight="1">
      <c r="D668" s="12"/>
      <c r="E668" s="12"/>
      <c r="F668" s="19"/>
      <c r="G668" s="15"/>
      <c r="H668" s="15"/>
      <c r="I668" s="36"/>
      <c r="J668" s="15"/>
      <c r="K668" s="15"/>
      <c r="L668" s="36"/>
      <c r="M668" s="15"/>
      <c r="N668" s="36"/>
      <c r="O668" s="15"/>
      <c r="P668" s="15"/>
      <c r="Q668" s="12"/>
    </row>
    <row r="669" spans="1:31" ht="23.25" customHeight="1">
      <c r="A669" s="13" t="s">
        <v>1617</v>
      </c>
      <c r="B669" s="13" t="s">
        <v>1353</v>
      </c>
      <c r="C669" s="1" t="s">
        <v>1618</v>
      </c>
      <c r="D669" s="183" t="s">
        <v>1616</v>
      </c>
      <c r="E669" s="185"/>
      <c r="F669" s="19"/>
      <c r="G669" s="15"/>
      <c r="H669" s="15"/>
      <c r="I669" s="36"/>
      <c r="J669" s="15"/>
      <c r="K669" s="15"/>
      <c r="L669" s="36"/>
      <c r="M669" s="15"/>
      <c r="N669" s="36"/>
      <c r="O669" s="15"/>
      <c r="P669" s="15"/>
      <c r="Q669" s="12"/>
    </row>
    <row r="670" spans="1:31" ht="23.25" customHeight="1">
      <c r="A670" s="13" t="s">
        <v>663</v>
      </c>
      <c r="B670" s="13" t="s">
        <v>1250</v>
      </c>
      <c r="C670" s="1" t="s">
        <v>330</v>
      </c>
      <c r="D670" s="12" t="s">
        <v>331</v>
      </c>
      <c r="E670" s="12" t="s">
        <v>332</v>
      </c>
      <c r="F670" s="19" t="s">
        <v>155</v>
      </c>
      <c r="G670" s="15">
        <v>1</v>
      </c>
      <c r="H670" s="15">
        <f>합산자재!H77</f>
        <v>2037</v>
      </c>
      <c r="I670" s="36">
        <f>IF(G670*H670&lt;&gt;0, TRUNC(G670*H670, 1), "")</f>
        <v>2037</v>
      </c>
      <c r="J670" s="15">
        <v>1</v>
      </c>
      <c r="K670" s="15">
        <f>합산자재!I77</f>
        <v>0</v>
      </c>
      <c r="L670" s="36" t="str">
        <f>IF(G670*K670&lt;&gt;0, TRUNC(G670*K670, 1), "")</f>
        <v/>
      </c>
      <c r="M670" s="15">
        <f>합산자재!J77</f>
        <v>0</v>
      </c>
      <c r="N670" s="36" t="str">
        <f>IF(G670*M670&lt;&gt;0, TRUNC(G670*M670, 1), "")</f>
        <v/>
      </c>
      <c r="O670" s="15">
        <f>IF((H670+K670+M670)=0, "", (H670+K670+M670))</f>
        <v>2037</v>
      </c>
      <c r="P670" s="15">
        <f>IF(SUM(I670,L670,N670)&lt;&gt;0,SUM(I670,L670,N670),"")</f>
        <v>2037</v>
      </c>
      <c r="Q670" s="12"/>
    </row>
    <row r="671" spans="1:31" ht="23.25" customHeight="1">
      <c r="A671" s="13" t="s">
        <v>754</v>
      </c>
      <c r="B671" s="13" t="s">
        <v>1250</v>
      </c>
      <c r="C671" s="1" t="s">
        <v>567</v>
      </c>
      <c r="D671" s="12" t="s">
        <v>568</v>
      </c>
      <c r="E671" s="12" t="s">
        <v>569</v>
      </c>
      <c r="F671" s="19" t="s">
        <v>570</v>
      </c>
      <c r="G671" s="15">
        <f>일위노임!G307</f>
        <v>0.08</v>
      </c>
      <c r="H671" s="15">
        <f>합산자재!H165</f>
        <v>0</v>
      </c>
      <c r="I671" s="36" t="str">
        <f>IF(G671*H671&lt;&gt;0, TRUNC(G671*H671, 1), "")</f>
        <v/>
      </c>
      <c r="J671" s="15">
        <v>0.08</v>
      </c>
      <c r="K671" s="15">
        <f>합산자재!I165</f>
        <v>270251</v>
      </c>
      <c r="L671" s="36">
        <f>IF(G671*K671&lt;&gt;0, TRUNC(G671*K671, 1), "")</f>
        <v>21620</v>
      </c>
      <c r="M671" s="15">
        <f>합산자재!J165</f>
        <v>0</v>
      </c>
      <c r="N671" s="36" t="str">
        <f>IF(G671*M671&lt;&gt;0, TRUNC(G671*M671, 1), "")</f>
        <v/>
      </c>
      <c r="O671" s="15">
        <f>IF((H671+K671+M671)=0, "", (H671+K671+M671))</f>
        <v>270251</v>
      </c>
      <c r="P671" s="15">
        <f>IF(SUM(I671,L671,N671)&lt;&gt;0,SUM(I671,L671,N671),"")</f>
        <v>21620</v>
      </c>
      <c r="Q671" s="12"/>
      <c r="AE671" s="2">
        <f>L671</f>
        <v>21620</v>
      </c>
    </row>
    <row r="672" spans="1:31" ht="23.25" customHeight="1">
      <c r="A672" s="13" t="s">
        <v>1334</v>
      </c>
      <c r="B672" s="13" t="s">
        <v>1250</v>
      </c>
      <c r="C672" s="1" t="s">
        <v>1335</v>
      </c>
      <c r="D672" s="12" t="s">
        <v>1336</v>
      </c>
      <c r="E672" s="12" t="s">
        <v>1337</v>
      </c>
      <c r="F672" s="19" t="s">
        <v>529</v>
      </c>
      <c r="G672" s="15">
        <v>1</v>
      </c>
      <c r="H672" s="15">
        <f>IF(TRUNC((AD673+AC673)/$AE$3,1)*$AE$3-AD673 &lt;0, AC673, TRUNC((AD673+AC673)/$AE$3,1)*$AE$3-AD673)</f>
        <v>648.59999999999854</v>
      </c>
      <c r="I672" s="36">
        <f>H672</f>
        <v>648.59999999999854</v>
      </c>
      <c r="J672" s="15">
        <v>1</v>
      </c>
      <c r="K672" s="15"/>
      <c r="L672" s="36" t="str">
        <f>IF(G672*K672&lt;&gt;0, TRUNC(G672*K672, 1), "")</f>
        <v/>
      </c>
      <c r="M672" s="15"/>
      <c r="N672" s="36" t="str">
        <f>IF(G672*M672&lt;&gt;0, TRUNC(G672*M672, 1), "")</f>
        <v/>
      </c>
      <c r="O672" s="15">
        <f>IF((H672+K672+M672)=0, "", (H672+K672+M672))</f>
        <v>648.59999999999854</v>
      </c>
      <c r="P672" s="15">
        <f>IF(SUM(I672,L672,N672)&lt;&gt;0,SUM(I672,L672,N672),"")</f>
        <v>648.59999999999854</v>
      </c>
      <c r="Q672" s="12"/>
    </row>
    <row r="673" spans="1:31" ht="23.25" customHeight="1">
      <c r="B673" s="13" t="s">
        <v>1330</v>
      </c>
      <c r="D673" s="12" t="s">
        <v>1331</v>
      </c>
      <c r="E673" s="12"/>
      <c r="F673" s="19"/>
      <c r="G673" s="15"/>
      <c r="H673" s="15"/>
      <c r="I673" s="36">
        <f>TRUNC(SUM(I669:I672))</f>
        <v>2685</v>
      </c>
      <c r="J673" s="15"/>
      <c r="K673" s="15"/>
      <c r="L673" s="36">
        <f>TRUNC(SUM(L669:L672))</f>
        <v>21620</v>
      </c>
      <c r="M673" s="15"/>
      <c r="N673" s="36">
        <f>TRUNC(SUM(N669:N672))</f>
        <v>0</v>
      </c>
      <c r="O673" s="15" t="str">
        <f>IF((H673+K673+M673)=0, "", (H673+K673+M673))</f>
        <v/>
      </c>
      <c r="P673" s="15">
        <f>IF(SUM(I673,L673,N673)&lt;&gt;0,SUM(I673,L673,N673),"")</f>
        <v>24305</v>
      </c>
      <c r="Q673" s="12"/>
      <c r="AC673" s="2">
        <f>TRUNC(AE673*옵션!$B$36/100,1)</f>
        <v>648.6</v>
      </c>
      <c r="AD673" s="2">
        <f>TRUNC(SUM(L669:L671))</f>
        <v>21620</v>
      </c>
      <c r="AE673" s="2">
        <f>TRUNC(SUM(AE669:AE672))</f>
        <v>21620</v>
      </c>
    </row>
    <row r="674" spans="1:31" ht="23.25" customHeight="1">
      <c r="D674" s="12"/>
      <c r="E674" s="12"/>
      <c r="F674" s="19"/>
      <c r="G674" s="15"/>
      <c r="H674" s="15"/>
      <c r="I674" s="36"/>
      <c r="J674" s="15"/>
      <c r="K674" s="15"/>
      <c r="L674" s="36"/>
      <c r="M674" s="15"/>
      <c r="N674" s="36"/>
      <c r="O674" s="15"/>
      <c r="P674" s="15"/>
      <c r="Q674" s="12"/>
    </row>
    <row r="675" spans="1:31" ht="23.25" customHeight="1">
      <c r="A675" s="13" t="s">
        <v>1620</v>
      </c>
      <c r="B675" s="13" t="s">
        <v>1353</v>
      </c>
      <c r="C675" s="1" t="s">
        <v>1621</v>
      </c>
      <c r="D675" s="183" t="s">
        <v>1619</v>
      </c>
      <c r="E675" s="185"/>
      <c r="F675" s="19"/>
      <c r="G675" s="15"/>
      <c r="H675" s="15"/>
      <c r="I675" s="36"/>
      <c r="J675" s="15"/>
      <c r="K675" s="15"/>
      <c r="L675" s="36"/>
      <c r="M675" s="15"/>
      <c r="N675" s="36"/>
      <c r="O675" s="15"/>
      <c r="P675" s="15"/>
      <c r="Q675" s="12"/>
    </row>
    <row r="676" spans="1:31" ht="23.25" customHeight="1">
      <c r="A676" s="13" t="s">
        <v>668</v>
      </c>
      <c r="B676" s="13" t="s">
        <v>1253</v>
      </c>
      <c r="C676" s="1" t="s">
        <v>351</v>
      </c>
      <c r="D676" s="12" t="s">
        <v>352</v>
      </c>
      <c r="E676" s="12" t="s">
        <v>353</v>
      </c>
      <c r="F676" s="19" t="s">
        <v>354</v>
      </c>
      <c r="G676" s="15">
        <v>1</v>
      </c>
      <c r="H676" s="15">
        <f>합산자재!H82</f>
        <v>40100</v>
      </c>
      <c r="I676" s="36">
        <f>IF(G676*H676&lt;&gt;0, TRUNC(G676*H676, 1), "")</f>
        <v>40100</v>
      </c>
      <c r="J676" s="15">
        <v>1</v>
      </c>
      <c r="K676" s="15">
        <f>합산자재!I82</f>
        <v>0</v>
      </c>
      <c r="L676" s="36" t="str">
        <f>IF(G676*K676&lt;&gt;0, TRUNC(G676*K676, 1), "")</f>
        <v/>
      </c>
      <c r="M676" s="15">
        <f>합산자재!J82</f>
        <v>0</v>
      </c>
      <c r="N676" s="36" t="str">
        <f>IF(G676*M676&lt;&gt;0, TRUNC(G676*M676, 1), "")</f>
        <v/>
      </c>
      <c r="O676" s="15">
        <f>IF((H676+K676+M676)=0, "", (H676+K676+M676))</f>
        <v>40100</v>
      </c>
      <c r="P676" s="15">
        <f>IF(SUM(I676,L676,N676)&lt;&gt;0,SUM(I676,L676,N676),"")</f>
        <v>40100</v>
      </c>
      <c r="Q676" s="12"/>
    </row>
    <row r="677" spans="1:31" ht="23.25" customHeight="1">
      <c r="A677" s="13" t="s">
        <v>754</v>
      </c>
      <c r="B677" s="13" t="s">
        <v>1253</v>
      </c>
      <c r="C677" s="1" t="s">
        <v>567</v>
      </c>
      <c r="D677" s="12" t="s">
        <v>568</v>
      </c>
      <c r="E677" s="12" t="s">
        <v>569</v>
      </c>
      <c r="F677" s="19" t="s">
        <v>570</v>
      </c>
      <c r="G677" s="15">
        <f>일위노임!G310</f>
        <v>0.182</v>
      </c>
      <c r="H677" s="15">
        <f>합산자재!H165</f>
        <v>0</v>
      </c>
      <c r="I677" s="36" t="str">
        <f>IF(G677*H677&lt;&gt;0, TRUNC(G677*H677, 1), "")</f>
        <v/>
      </c>
      <c r="J677" s="15">
        <v>0.182</v>
      </c>
      <c r="K677" s="15">
        <f>합산자재!I165</f>
        <v>270251</v>
      </c>
      <c r="L677" s="36">
        <f>IF(G677*K677&lt;&gt;0, TRUNC(G677*K677, 1), "")</f>
        <v>49185.599999999999</v>
      </c>
      <c r="M677" s="15">
        <f>합산자재!J165</f>
        <v>0</v>
      </c>
      <c r="N677" s="36" t="str">
        <f>IF(G677*M677&lt;&gt;0, TRUNC(G677*M677, 1), "")</f>
        <v/>
      </c>
      <c r="O677" s="15">
        <f>IF((H677+K677+M677)=0, "", (H677+K677+M677))</f>
        <v>270251</v>
      </c>
      <c r="P677" s="15">
        <f>IF(SUM(I677,L677,N677)&lt;&gt;0,SUM(I677,L677,N677),"")</f>
        <v>49185.599999999999</v>
      </c>
      <c r="Q677" s="12"/>
      <c r="AE677" s="2">
        <f>L677</f>
        <v>49185.599999999999</v>
      </c>
    </row>
    <row r="678" spans="1:31" ht="23.25" customHeight="1">
      <c r="A678" s="13" t="s">
        <v>1334</v>
      </c>
      <c r="B678" s="13" t="s">
        <v>1253</v>
      </c>
      <c r="C678" s="1" t="s">
        <v>1335</v>
      </c>
      <c r="D678" s="12" t="s">
        <v>1336</v>
      </c>
      <c r="E678" s="12" t="s">
        <v>1337</v>
      </c>
      <c r="F678" s="19" t="s">
        <v>529</v>
      </c>
      <c r="G678" s="15">
        <v>1</v>
      </c>
      <c r="H678" s="15">
        <f>IF(TRUNC((AD679+AC679)/$AE$3,1)*$AE$3-AD679 &lt;0, AC679, TRUNC((AD679+AC679)/$AE$3,1)*$AE$3-AD679)</f>
        <v>1475.5</v>
      </c>
      <c r="I678" s="36">
        <f>H678</f>
        <v>1475.5</v>
      </c>
      <c r="J678" s="15">
        <v>1</v>
      </c>
      <c r="K678" s="15"/>
      <c r="L678" s="36" t="str">
        <f>IF(G678*K678&lt;&gt;0, TRUNC(G678*K678, 1), "")</f>
        <v/>
      </c>
      <c r="M678" s="15"/>
      <c r="N678" s="36" t="str">
        <f>IF(G678*M678&lt;&gt;0, TRUNC(G678*M678, 1), "")</f>
        <v/>
      </c>
      <c r="O678" s="15">
        <f>IF((H678+K678+M678)=0, "", (H678+K678+M678))</f>
        <v>1475.5</v>
      </c>
      <c r="P678" s="15">
        <f>IF(SUM(I678,L678,N678)&lt;&gt;0,SUM(I678,L678,N678),"")</f>
        <v>1475.5</v>
      </c>
      <c r="Q678" s="12"/>
    </row>
    <row r="679" spans="1:31" ht="23.25" customHeight="1">
      <c r="B679" s="13" t="s">
        <v>1330</v>
      </c>
      <c r="D679" s="12" t="s">
        <v>1331</v>
      </c>
      <c r="E679" s="12"/>
      <c r="F679" s="19"/>
      <c r="G679" s="15"/>
      <c r="H679" s="15"/>
      <c r="I679" s="36">
        <f>TRUNC(SUM(I675:I678))</f>
        <v>41575</v>
      </c>
      <c r="J679" s="15"/>
      <c r="K679" s="15"/>
      <c r="L679" s="36">
        <f>TRUNC(SUM(L675:L678))</f>
        <v>49185</v>
      </c>
      <c r="M679" s="15"/>
      <c r="N679" s="36">
        <f>TRUNC(SUM(N675:N678))</f>
        <v>0</v>
      </c>
      <c r="O679" s="15" t="str">
        <f>IF((H679+K679+M679)=0, "", (H679+K679+M679))</f>
        <v/>
      </c>
      <c r="P679" s="15">
        <f>IF(SUM(I679,L679,N679)&lt;&gt;0,SUM(I679,L679,N679),"")</f>
        <v>90760</v>
      </c>
      <c r="Q679" s="12"/>
      <c r="AC679" s="2">
        <f>TRUNC(AE679*옵션!$B$36/100,1)</f>
        <v>1475.5</v>
      </c>
      <c r="AD679" s="2">
        <f>TRUNC(SUM(L675:L677))</f>
        <v>49185</v>
      </c>
      <c r="AE679" s="2">
        <f>TRUNC(SUM(AE675:AE678))</f>
        <v>49185</v>
      </c>
    </row>
    <row r="680" spans="1:31" ht="23.25" customHeight="1">
      <c r="D680" s="12"/>
      <c r="E680" s="12"/>
      <c r="F680" s="19"/>
      <c r="G680" s="15"/>
      <c r="H680" s="15"/>
      <c r="I680" s="36"/>
      <c r="J680" s="15"/>
      <c r="K680" s="15"/>
      <c r="L680" s="36"/>
      <c r="M680" s="15"/>
      <c r="N680" s="36"/>
      <c r="O680" s="15"/>
      <c r="P680" s="15"/>
      <c r="Q680" s="12"/>
    </row>
    <row r="681" spans="1:31" ht="23.25" customHeight="1">
      <c r="A681" s="13" t="s">
        <v>1623</v>
      </c>
      <c r="B681" s="13" t="s">
        <v>1353</v>
      </c>
      <c r="C681" s="1" t="s">
        <v>1624</v>
      </c>
      <c r="D681" s="183" t="s">
        <v>1622</v>
      </c>
      <c r="E681" s="185"/>
      <c r="F681" s="19"/>
      <c r="G681" s="15"/>
      <c r="H681" s="15"/>
      <c r="I681" s="36"/>
      <c r="J681" s="15"/>
      <c r="K681" s="15"/>
      <c r="L681" s="36"/>
      <c r="M681" s="15"/>
      <c r="N681" s="36"/>
      <c r="O681" s="15"/>
      <c r="P681" s="15"/>
      <c r="Q681" s="12"/>
    </row>
    <row r="682" spans="1:31" ht="23.25" customHeight="1">
      <c r="A682" s="13" t="s">
        <v>669</v>
      </c>
      <c r="B682" s="13" t="s">
        <v>1256</v>
      </c>
      <c r="C682" s="1" t="s">
        <v>357</v>
      </c>
      <c r="D682" s="12" t="s">
        <v>352</v>
      </c>
      <c r="E682" s="12" t="s">
        <v>358</v>
      </c>
      <c r="F682" s="19" t="s">
        <v>354</v>
      </c>
      <c r="G682" s="15">
        <v>1</v>
      </c>
      <c r="H682" s="15">
        <f>합산자재!H83</f>
        <v>287900</v>
      </c>
      <c r="I682" s="36">
        <f>IF(G682*H682&lt;&gt;0, TRUNC(G682*H682, 1), "")</f>
        <v>287900</v>
      </c>
      <c r="J682" s="15">
        <v>1</v>
      </c>
      <c r="K682" s="15">
        <f>합산자재!I83</f>
        <v>0</v>
      </c>
      <c r="L682" s="36" t="str">
        <f>IF(G682*K682&lt;&gt;0, TRUNC(G682*K682, 1), "")</f>
        <v/>
      </c>
      <c r="M682" s="15">
        <f>합산자재!J83</f>
        <v>0</v>
      </c>
      <c r="N682" s="36" t="str">
        <f>IF(G682*M682&lt;&gt;0, TRUNC(G682*M682, 1), "")</f>
        <v/>
      </c>
      <c r="O682" s="15">
        <f>IF((H682+K682+M682)=0, "", (H682+K682+M682))</f>
        <v>287900</v>
      </c>
      <c r="P682" s="15">
        <f>IF(SUM(I682,L682,N682)&lt;&gt;0,SUM(I682,L682,N682),"")</f>
        <v>287900</v>
      </c>
      <c r="Q682" s="12"/>
    </row>
    <row r="683" spans="1:31" ht="23.25" customHeight="1">
      <c r="A683" s="13" t="s">
        <v>754</v>
      </c>
      <c r="B683" s="13" t="s">
        <v>1256</v>
      </c>
      <c r="C683" s="1" t="s">
        <v>567</v>
      </c>
      <c r="D683" s="12" t="s">
        <v>568</v>
      </c>
      <c r="E683" s="12" t="s">
        <v>569</v>
      </c>
      <c r="F683" s="19" t="s">
        <v>570</v>
      </c>
      <c r="G683" s="15">
        <f>일위노임!G313</f>
        <v>0.61099999999999999</v>
      </c>
      <c r="H683" s="15">
        <f>합산자재!H165</f>
        <v>0</v>
      </c>
      <c r="I683" s="36" t="str">
        <f>IF(G683*H683&lt;&gt;0, TRUNC(G683*H683, 1), "")</f>
        <v/>
      </c>
      <c r="J683" s="15">
        <v>0.61099999999999999</v>
      </c>
      <c r="K683" s="15">
        <f>합산자재!I165</f>
        <v>270251</v>
      </c>
      <c r="L683" s="36">
        <f>IF(G683*K683&lt;&gt;0, TRUNC(G683*K683, 1), "")</f>
        <v>165123.29999999999</v>
      </c>
      <c r="M683" s="15">
        <f>합산자재!J165</f>
        <v>0</v>
      </c>
      <c r="N683" s="36" t="str">
        <f>IF(G683*M683&lt;&gt;0, TRUNC(G683*M683, 1), "")</f>
        <v/>
      </c>
      <c r="O683" s="15">
        <f>IF((H683+K683+M683)=0, "", (H683+K683+M683))</f>
        <v>270251</v>
      </c>
      <c r="P683" s="15">
        <f>IF(SUM(I683,L683,N683)&lt;&gt;0,SUM(I683,L683,N683),"")</f>
        <v>165123.29999999999</v>
      </c>
      <c r="Q683" s="12"/>
      <c r="AE683" s="2">
        <f>L683</f>
        <v>165123.29999999999</v>
      </c>
    </row>
    <row r="684" spans="1:31" ht="23.25" customHeight="1">
      <c r="A684" s="13" t="s">
        <v>1334</v>
      </c>
      <c r="B684" s="13" t="s">
        <v>1256</v>
      </c>
      <c r="C684" s="1" t="s">
        <v>1335</v>
      </c>
      <c r="D684" s="12" t="s">
        <v>1336</v>
      </c>
      <c r="E684" s="12" t="s">
        <v>1337</v>
      </c>
      <c r="F684" s="19" t="s">
        <v>529</v>
      </c>
      <c r="G684" s="15">
        <v>1</v>
      </c>
      <c r="H684" s="15">
        <f>IF(TRUNC((AD685+AC685)/$AE$3,1)*$AE$3-AD685 &lt;0, AC685, TRUNC((AD685+AC685)/$AE$3,1)*$AE$3-AD685)</f>
        <v>4953.6000000000058</v>
      </c>
      <c r="I684" s="36">
        <f>H684</f>
        <v>4953.6000000000058</v>
      </c>
      <c r="J684" s="15">
        <v>1</v>
      </c>
      <c r="K684" s="15"/>
      <c r="L684" s="36" t="str">
        <f>IF(G684*K684&lt;&gt;0, TRUNC(G684*K684, 1), "")</f>
        <v/>
      </c>
      <c r="M684" s="15"/>
      <c r="N684" s="36" t="str">
        <f>IF(G684*M684&lt;&gt;0, TRUNC(G684*M684, 1), "")</f>
        <v/>
      </c>
      <c r="O684" s="15">
        <f>IF((H684+K684+M684)=0, "", (H684+K684+M684))</f>
        <v>4953.6000000000058</v>
      </c>
      <c r="P684" s="15">
        <f>IF(SUM(I684,L684,N684)&lt;&gt;0,SUM(I684,L684,N684),"")</f>
        <v>4953.6000000000058</v>
      </c>
      <c r="Q684" s="12"/>
    </row>
    <row r="685" spans="1:31" ht="23.25" customHeight="1">
      <c r="B685" s="13" t="s">
        <v>1330</v>
      </c>
      <c r="D685" s="12" t="s">
        <v>1331</v>
      </c>
      <c r="E685" s="12"/>
      <c r="F685" s="19"/>
      <c r="G685" s="15"/>
      <c r="H685" s="15"/>
      <c r="I685" s="36">
        <f>TRUNC(SUM(I681:I684))</f>
        <v>292853</v>
      </c>
      <c r="J685" s="15"/>
      <c r="K685" s="15"/>
      <c r="L685" s="36">
        <f>TRUNC(SUM(L681:L684))</f>
        <v>165123</v>
      </c>
      <c r="M685" s="15"/>
      <c r="N685" s="36">
        <f>TRUNC(SUM(N681:N684))</f>
        <v>0</v>
      </c>
      <c r="O685" s="15" t="str">
        <f>IF((H685+K685+M685)=0, "", (H685+K685+M685))</f>
        <v/>
      </c>
      <c r="P685" s="15">
        <f>IF(SUM(I685,L685,N685)&lt;&gt;0,SUM(I685,L685,N685),"")</f>
        <v>457976</v>
      </c>
      <c r="Q685" s="12"/>
      <c r="AC685" s="2">
        <f>TRUNC(AE685*옵션!$B$36/100,1)</f>
        <v>4953.6000000000004</v>
      </c>
      <c r="AD685" s="2">
        <f>TRUNC(SUM(L681:L683))</f>
        <v>165123</v>
      </c>
      <c r="AE685" s="2">
        <f>TRUNC(SUM(AE681:AE684))</f>
        <v>165123</v>
      </c>
    </row>
    <row r="686" spans="1:31" ht="23.25" customHeight="1">
      <c r="D686" s="12"/>
      <c r="E686" s="12"/>
      <c r="F686" s="19"/>
      <c r="G686" s="15"/>
      <c r="H686" s="15"/>
      <c r="I686" s="36"/>
      <c r="J686" s="15"/>
      <c r="K686" s="15"/>
      <c r="L686" s="36"/>
      <c r="M686" s="15"/>
      <c r="N686" s="36"/>
      <c r="O686" s="15"/>
      <c r="P686" s="15"/>
      <c r="Q686" s="12"/>
    </row>
    <row r="687" spans="1:31" ht="23.25" customHeight="1">
      <c r="A687" s="13" t="s">
        <v>1626</v>
      </c>
      <c r="B687" s="13" t="s">
        <v>1353</v>
      </c>
      <c r="C687" s="1" t="s">
        <v>1627</v>
      </c>
      <c r="D687" s="183" t="s">
        <v>1625</v>
      </c>
      <c r="E687" s="185"/>
      <c r="F687" s="19"/>
      <c r="G687" s="15"/>
      <c r="H687" s="15"/>
      <c r="I687" s="36"/>
      <c r="J687" s="15"/>
      <c r="K687" s="15"/>
      <c r="L687" s="36"/>
      <c r="M687" s="15"/>
      <c r="N687" s="36"/>
      <c r="O687" s="15"/>
      <c r="P687" s="15"/>
      <c r="Q687" s="12"/>
    </row>
    <row r="688" spans="1:31" ht="23.25" customHeight="1">
      <c r="A688" s="13" t="s">
        <v>683</v>
      </c>
      <c r="B688" s="13" t="s">
        <v>1259</v>
      </c>
      <c r="C688" s="1" t="s">
        <v>402</v>
      </c>
      <c r="D688" s="12" t="s">
        <v>403</v>
      </c>
      <c r="E688" s="12" t="s">
        <v>404</v>
      </c>
      <c r="F688" s="19" t="s">
        <v>405</v>
      </c>
      <c r="G688" s="15">
        <v>1</v>
      </c>
      <c r="H688" s="15">
        <f>합산자재!H97</f>
        <v>25650</v>
      </c>
      <c r="I688" s="36">
        <f t="shared" ref="I688:I694" si="140">IF(G688*H688&lt;&gt;0, TRUNC(G688*H688, 1), "")</f>
        <v>25650</v>
      </c>
      <c r="J688" s="15">
        <v>1</v>
      </c>
      <c r="K688" s="15">
        <f>합산자재!I97</f>
        <v>0</v>
      </c>
      <c r="L688" s="36" t="str">
        <f t="shared" ref="L688:L695" si="141">IF(G688*K688&lt;&gt;0, TRUNC(G688*K688, 1), "")</f>
        <v/>
      </c>
      <c r="M688" s="15">
        <f>합산자재!J97</f>
        <v>0</v>
      </c>
      <c r="N688" s="36" t="str">
        <f t="shared" ref="N688:N695" si="142">IF(G688*M688&lt;&gt;0, TRUNC(G688*M688, 1), "")</f>
        <v/>
      </c>
      <c r="O688" s="15">
        <f t="shared" ref="O688:O696" si="143">IF((H688+K688+M688)=0, "", (H688+K688+M688))</f>
        <v>25650</v>
      </c>
      <c r="P688" s="15">
        <f t="shared" ref="P688:P696" si="144">IF(SUM(I688,L688,N688)&lt;&gt;0,SUM(I688,L688,N688),"")</f>
        <v>25650</v>
      </c>
      <c r="Q688" s="12"/>
    </row>
    <row r="689" spans="1:31" ht="23.25" customHeight="1">
      <c r="A689" s="13" t="s">
        <v>684</v>
      </c>
      <c r="B689" s="13" t="s">
        <v>1259</v>
      </c>
      <c r="C689" s="1" t="s">
        <v>406</v>
      </c>
      <c r="D689" s="12" t="s">
        <v>407</v>
      </c>
      <c r="E689" s="12" t="s">
        <v>408</v>
      </c>
      <c r="F689" s="19" t="s">
        <v>155</v>
      </c>
      <c r="G689" s="15">
        <v>3</v>
      </c>
      <c r="H689" s="15">
        <f>합산자재!H98</f>
        <v>3801</v>
      </c>
      <c r="I689" s="36">
        <f t="shared" si="140"/>
        <v>11403</v>
      </c>
      <c r="J689" s="15">
        <v>3</v>
      </c>
      <c r="K689" s="15">
        <f>합산자재!I98</f>
        <v>0</v>
      </c>
      <c r="L689" s="36" t="str">
        <f t="shared" si="141"/>
        <v/>
      </c>
      <c r="M689" s="15">
        <f>합산자재!J98</f>
        <v>0</v>
      </c>
      <c r="N689" s="36" t="str">
        <f t="shared" si="142"/>
        <v/>
      </c>
      <c r="O689" s="15">
        <f t="shared" si="143"/>
        <v>3801</v>
      </c>
      <c r="P689" s="15">
        <f t="shared" si="144"/>
        <v>11403</v>
      </c>
      <c r="Q689" s="12"/>
    </row>
    <row r="690" spans="1:31" ht="23.25" customHeight="1">
      <c r="A690" s="13" t="s">
        <v>949</v>
      </c>
      <c r="B690" s="13" t="s">
        <v>1259</v>
      </c>
      <c r="C690" s="1" t="s">
        <v>950</v>
      </c>
      <c r="D690" s="12" t="s">
        <v>952</v>
      </c>
      <c r="E690" s="12" t="s">
        <v>953</v>
      </c>
      <c r="F690" s="19" t="s">
        <v>549</v>
      </c>
      <c r="G690" s="15">
        <v>3</v>
      </c>
      <c r="H690" s="15">
        <f>일대목차!H6</f>
        <v>465</v>
      </c>
      <c r="I690" s="36">
        <f t="shared" si="140"/>
        <v>1395</v>
      </c>
      <c r="J690" s="15">
        <v>3</v>
      </c>
      <c r="K690" s="15">
        <f>일대목차!K6</f>
        <v>4298</v>
      </c>
      <c r="L690" s="36">
        <f t="shared" si="141"/>
        <v>12894</v>
      </c>
      <c r="M690" s="15">
        <f>일대목차!M6</f>
        <v>431</v>
      </c>
      <c r="N690" s="36">
        <f t="shared" si="142"/>
        <v>1293</v>
      </c>
      <c r="O690" s="15">
        <f t="shared" si="143"/>
        <v>5194</v>
      </c>
      <c r="P690" s="15">
        <f t="shared" si="144"/>
        <v>15582</v>
      </c>
      <c r="Q690" s="12" t="s">
        <v>951</v>
      </c>
      <c r="R690" s="2" t="s">
        <v>1332</v>
      </c>
    </row>
    <row r="691" spans="1:31" ht="23.25" customHeight="1">
      <c r="A691" s="13" t="s">
        <v>954</v>
      </c>
      <c r="B691" s="13" t="s">
        <v>1259</v>
      </c>
      <c r="C691" s="1" t="s">
        <v>955</v>
      </c>
      <c r="D691" s="12" t="s">
        <v>957</v>
      </c>
      <c r="E691" s="12" t="s">
        <v>953</v>
      </c>
      <c r="F691" s="19" t="s">
        <v>549</v>
      </c>
      <c r="G691" s="15">
        <v>3</v>
      </c>
      <c r="H691" s="15">
        <f>일대목차!H7</f>
        <v>465</v>
      </c>
      <c r="I691" s="36">
        <f t="shared" si="140"/>
        <v>1395</v>
      </c>
      <c r="J691" s="15">
        <v>3</v>
      </c>
      <c r="K691" s="15">
        <f>일대목차!K7</f>
        <v>2808</v>
      </c>
      <c r="L691" s="36">
        <f t="shared" si="141"/>
        <v>8424</v>
      </c>
      <c r="M691" s="15">
        <f>일대목차!M7</f>
        <v>431</v>
      </c>
      <c r="N691" s="36">
        <f t="shared" si="142"/>
        <v>1293</v>
      </c>
      <c r="O691" s="15">
        <f t="shared" si="143"/>
        <v>3704</v>
      </c>
      <c r="P691" s="15">
        <f t="shared" si="144"/>
        <v>11112</v>
      </c>
      <c r="Q691" s="12" t="s">
        <v>956</v>
      </c>
      <c r="R691" s="2" t="s">
        <v>1332</v>
      </c>
    </row>
    <row r="692" spans="1:31" ht="23.25" customHeight="1">
      <c r="A692" s="13" t="s">
        <v>667</v>
      </c>
      <c r="B692" s="13" t="s">
        <v>1259</v>
      </c>
      <c r="C692" s="1" t="s">
        <v>348</v>
      </c>
      <c r="D692" s="12" t="s">
        <v>349</v>
      </c>
      <c r="E692" s="12" t="s">
        <v>350</v>
      </c>
      <c r="F692" s="19" t="s">
        <v>155</v>
      </c>
      <c r="G692" s="15">
        <v>3</v>
      </c>
      <c r="H692" s="15">
        <f>합산자재!H81</f>
        <v>10035</v>
      </c>
      <c r="I692" s="36">
        <f t="shared" si="140"/>
        <v>30105</v>
      </c>
      <c r="J692" s="15">
        <v>3</v>
      </c>
      <c r="K692" s="15">
        <f>합산자재!I81</f>
        <v>0</v>
      </c>
      <c r="L692" s="36" t="str">
        <f t="shared" si="141"/>
        <v/>
      </c>
      <c r="M692" s="15">
        <f>합산자재!J81</f>
        <v>0</v>
      </c>
      <c r="N692" s="36" t="str">
        <f t="shared" si="142"/>
        <v/>
      </c>
      <c r="O692" s="15">
        <f t="shared" si="143"/>
        <v>10035</v>
      </c>
      <c r="P692" s="15">
        <f t="shared" si="144"/>
        <v>30105</v>
      </c>
      <c r="Q692" s="12"/>
    </row>
    <row r="693" spans="1:31" ht="23.25" customHeight="1">
      <c r="A693" s="13" t="s">
        <v>754</v>
      </c>
      <c r="B693" s="13" t="s">
        <v>1259</v>
      </c>
      <c r="C693" s="1" t="s">
        <v>567</v>
      </c>
      <c r="D693" s="12" t="s">
        <v>568</v>
      </c>
      <c r="E693" s="12" t="s">
        <v>569</v>
      </c>
      <c r="F693" s="19" t="s">
        <v>570</v>
      </c>
      <c r="G693" s="15">
        <f>일위노임!G318</f>
        <v>0.32100000000000001</v>
      </c>
      <c r="H693" s="15">
        <f>합산자재!H165</f>
        <v>0</v>
      </c>
      <c r="I693" s="36" t="str">
        <f t="shared" si="140"/>
        <v/>
      </c>
      <c r="J693" s="15">
        <v>0.32100000000000001</v>
      </c>
      <c r="K693" s="15">
        <f>합산자재!I165</f>
        <v>270251</v>
      </c>
      <c r="L693" s="36">
        <f t="shared" si="141"/>
        <v>86750.5</v>
      </c>
      <c r="M693" s="15">
        <f>합산자재!J165</f>
        <v>0</v>
      </c>
      <c r="N693" s="36" t="str">
        <f t="shared" si="142"/>
        <v/>
      </c>
      <c r="O693" s="15">
        <f t="shared" si="143"/>
        <v>270251</v>
      </c>
      <c r="P693" s="15">
        <f t="shared" si="144"/>
        <v>86750.5</v>
      </c>
      <c r="Q693" s="12"/>
      <c r="AE693" s="2">
        <f>L693</f>
        <v>86750.5</v>
      </c>
    </row>
    <row r="694" spans="1:31" ht="23.25" customHeight="1">
      <c r="A694" s="13" t="s">
        <v>758</v>
      </c>
      <c r="B694" s="13" t="s">
        <v>1259</v>
      </c>
      <c r="C694" s="1" t="s">
        <v>577</v>
      </c>
      <c r="D694" s="12" t="s">
        <v>568</v>
      </c>
      <c r="E694" s="12" t="s">
        <v>578</v>
      </c>
      <c r="F694" s="19" t="s">
        <v>570</v>
      </c>
      <c r="G694" s="15">
        <f>일위노임!G319</f>
        <v>0.2</v>
      </c>
      <c r="H694" s="15">
        <f>합산자재!H169</f>
        <v>0</v>
      </c>
      <c r="I694" s="36" t="str">
        <f t="shared" si="140"/>
        <v/>
      </c>
      <c r="J694" s="15">
        <v>0.2</v>
      </c>
      <c r="K694" s="15">
        <f>합산자재!I169</f>
        <v>165545</v>
      </c>
      <c r="L694" s="36">
        <f t="shared" si="141"/>
        <v>33109</v>
      </c>
      <c r="M694" s="15">
        <f>합산자재!J169</f>
        <v>0</v>
      </c>
      <c r="N694" s="36" t="str">
        <f t="shared" si="142"/>
        <v/>
      </c>
      <c r="O694" s="15">
        <f t="shared" si="143"/>
        <v>165545</v>
      </c>
      <c r="P694" s="15">
        <f t="shared" si="144"/>
        <v>33109</v>
      </c>
      <c r="Q694" s="12"/>
      <c r="AE694" s="2">
        <f>L694</f>
        <v>33109</v>
      </c>
    </row>
    <row r="695" spans="1:31" ht="23.25" customHeight="1">
      <c r="A695" s="13" t="s">
        <v>1334</v>
      </c>
      <c r="B695" s="13" t="s">
        <v>1259</v>
      </c>
      <c r="C695" s="1" t="s">
        <v>1335</v>
      </c>
      <c r="D695" s="12" t="s">
        <v>1336</v>
      </c>
      <c r="E695" s="12" t="s">
        <v>1337</v>
      </c>
      <c r="F695" s="19" t="s">
        <v>529</v>
      </c>
      <c r="G695" s="15">
        <v>1</v>
      </c>
      <c r="H695" s="15">
        <f>IF(TRUNC((AD696+AC696)/$AE$3,1)*$AE$3-AD696 &lt;0, AC696, TRUNC((AD696+AC696)/$AE$3,1)*$AE$3-AD696)</f>
        <v>3595.7000000000116</v>
      </c>
      <c r="I695" s="36">
        <f>H695</f>
        <v>3595.7000000000116</v>
      </c>
      <c r="J695" s="15">
        <v>1</v>
      </c>
      <c r="K695" s="15"/>
      <c r="L695" s="36" t="str">
        <f t="shared" si="141"/>
        <v/>
      </c>
      <c r="M695" s="15"/>
      <c r="N695" s="36" t="str">
        <f t="shared" si="142"/>
        <v/>
      </c>
      <c r="O695" s="15">
        <f t="shared" si="143"/>
        <v>3595.7000000000116</v>
      </c>
      <c r="P695" s="15">
        <f t="shared" si="144"/>
        <v>3595.7000000000116</v>
      </c>
      <c r="Q695" s="12"/>
    </row>
    <row r="696" spans="1:31" ht="23.25" customHeight="1">
      <c r="B696" s="13" t="s">
        <v>1330</v>
      </c>
      <c r="D696" s="12" t="s">
        <v>1331</v>
      </c>
      <c r="E696" s="12"/>
      <c r="F696" s="19"/>
      <c r="G696" s="15"/>
      <c r="H696" s="15"/>
      <c r="I696" s="36">
        <f>TRUNC(SUM(I687:I695))</f>
        <v>73543</v>
      </c>
      <c r="J696" s="15"/>
      <c r="K696" s="15"/>
      <c r="L696" s="36">
        <f>TRUNC(SUM(L687:L695))</f>
        <v>141177</v>
      </c>
      <c r="M696" s="15"/>
      <c r="N696" s="36">
        <f>TRUNC(SUM(N687:N695))</f>
        <v>2586</v>
      </c>
      <c r="O696" s="15" t="str">
        <f t="shared" si="143"/>
        <v/>
      </c>
      <c r="P696" s="15">
        <f t="shared" si="144"/>
        <v>217306</v>
      </c>
      <c r="Q696" s="12"/>
      <c r="AC696" s="2">
        <f>TRUNC(AE696*옵션!$B$36/100,1)</f>
        <v>3595.7</v>
      </c>
      <c r="AD696" s="2">
        <f>TRUNC(SUM(L687:L694))</f>
        <v>141177</v>
      </c>
      <c r="AE696" s="2">
        <f>TRUNC(SUM(AE687:AE695))</f>
        <v>119859</v>
      </c>
    </row>
    <row r="697" spans="1:31" ht="23.25" customHeight="1">
      <c r="D697" s="12"/>
      <c r="E697" s="12"/>
      <c r="F697" s="19"/>
      <c r="G697" s="15"/>
      <c r="H697" s="15"/>
      <c r="I697" s="36"/>
      <c r="J697" s="15"/>
      <c r="K697" s="15"/>
      <c r="L697" s="36"/>
      <c r="M697" s="15"/>
      <c r="N697" s="36"/>
      <c r="O697" s="15"/>
      <c r="P697" s="15"/>
      <c r="Q697" s="12"/>
    </row>
    <row r="698" spans="1:31" ht="23.25" customHeight="1">
      <c r="A698" s="13" t="s">
        <v>1629</v>
      </c>
      <c r="B698" s="13" t="s">
        <v>1353</v>
      </c>
      <c r="C698" s="1" t="s">
        <v>1630</v>
      </c>
      <c r="D698" s="183" t="s">
        <v>1628</v>
      </c>
      <c r="E698" s="185"/>
      <c r="F698" s="19"/>
      <c r="G698" s="15"/>
      <c r="H698" s="15"/>
      <c r="I698" s="36"/>
      <c r="J698" s="15"/>
      <c r="K698" s="15"/>
      <c r="L698" s="36"/>
      <c r="M698" s="15"/>
      <c r="N698" s="36"/>
      <c r="O698" s="15"/>
      <c r="P698" s="15"/>
      <c r="Q698" s="12"/>
    </row>
    <row r="699" spans="1:31" ht="23.25" customHeight="1">
      <c r="A699" s="13" t="s">
        <v>719</v>
      </c>
      <c r="B699" s="13" t="s">
        <v>1264</v>
      </c>
      <c r="C699" s="1" t="s">
        <v>469</v>
      </c>
      <c r="D699" s="12" t="s">
        <v>486</v>
      </c>
      <c r="E699" s="12" t="s">
        <v>487</v>
      </c>
      <c r="F699" s="19" t="s">
        <v>242</v>
      </c>
      <c r="G699" s="15">
        <v>1</v>
      </c>
      <c r="H699" s="15"/>
      <c r="I699" s="36" t="str">
        <f>IF(G699*H699&lt;&gt;0, TRUNC(G699*H699, 1), "")</f>
        <v/>
      </c>
      <c r="J699" s="15">
        <v>1</v>
      </c>
      <c r="K699" s="15">
        <f>합산자재!I133</f>
        <v>0</v>
      </c>
      <c r="L699" s="36" t="str">
        <f>IF(G699*K699&lt;&gt;0, TRUNC(G699*K699, 1), "")</f>
        <v/>
      </c>
      <c r="M699" s="15">
        <f>합산자재!J133</f>
        <v>0</v>
      </c>
      <c r="N699" s="36" t="str">
        <f>IF(G699*M699&lt;&gt;0, TRUNC(G699*M699, 1), "")</f>
        <v/>
      </c>
      <c r="O699" s="15" t="str">
        <f>IF((H699+K699+M699)=0, "", (H699+K699+M699))</f>
        <v/>
      </c>
      <c r="P699" s="15" t="str">
        <f>IF(SUM(I699,L699,N699)&lt;&gt;0,SUM(I699,L699,N699),"")</f>
        <v/>
      </c>
      <c r="Q699" s="12" t="s">
        <v>1350</v>
      </c>
      <c r="AB699" s="2">
        <f>합산자재!H133*J699</f>
        <v>110000</v>
      </c>
    </row>
    <row r="700" spans="1:31" ht="23.25" customHeight="1">
      <c r="A700" s="13" t="s">
        <v>754</v>
      </c>
      <c r="B700" s="13" t="s">
        <v>1264</v>
      </c>
      <c r="C700" s="1" t="s">
        <v>567</v>
      </c>
      <c r="D700" s="12" t="s">
        <v>568</v>
      </c>
      <c r="E700" s="12" t="s">
        <v>569</v>
      </c>
      <c r="F700" s="19" t="s">
        <v>570</v>
      </c>
      <c r="G700" s="15">
        <f>일위노임!G322</f>
        <v>0.38</v>
      </c>
      <c r="H700" s="15">
        <f>합산자재!H165</f>
        <v>0</v>
      </c>
      <c r="I700" s="36" t="str">
        <f>IF(G700*H700&lt;&gt;0, TRUNC(G700*H700, 1), "")</f>
        <v/>
      </c>
      <c r="J700" s="15">
        <v>0.38</v>
      </c>
      <c r="K700" s="15">
        <f>합산자재!I165</f>
        <v>270251</v>
      </c>
      <c r="L700" s="36">
        <f>IF(G700*K700&lt;&gt;0, TRUNC(G700*K700, 1), "")</f>
        <v>102695.3</v>
      </c>
      <c r="M700" s="15">
        <f>합산자재!J165</f>
        <v>0</v>
      </c>
      <c r="N700" s="36" t="str">
        <f>IF(G700*M700&lt;&gt;0, TRUNC(G700*M700, 1), "")</f>
        <v/>
      </c>
      <c r="O700" s="15">
        <f>IF((H700+K700+M700)=0, "", (H700+K700+M700))</f>
        <v>270251</v>
      </c>
      <c r="P700" s="15">
        <f>IF(SUM(I700,L700,N700)&lt;&gt;0,SUM(I700,L700,N700),"")</f>
        <v>102695.3</v>
      </c>
      <c r="Q700" s="12"/>
      <c r="AE700" s="2">
        <f>L700</f>
        <v>102695.3</v>
      </c>
    </row>
    <row r="701" spans="1:31" ht="23.25" customHeight="1">
      <c r="A701" s="13" t="s">
        <v>1334</v>
      </c>
      <c r="B701" s="13" t="s">
        <v>1264</v>
      </c>
      <c r="C701" s="1" t="s">
        <v>1335</v>
      </c>
      <c r="D701" s="12" t="s">
        <v>1336</v>
      </c>
      <c r="E701" s="12" t="s">
        <v>1337</v>
      </c>
      <c r="F701" s="19" t="s">
        <v>529</v>
      </c>
      <c r="G701" s="15">
        <v>1</v>
      </c>
      <c r="H701" s="15">
        <f>IF(TRUNC((AD702+AC702)/$AE$3,1)*$AE$3-AD702 &lt;0, AC702, TRUNC((AD702+AC702)/$AE$3,1)*$AE$3-AD702)</f>
        <v>3080.8000000000029</v>
      </c>
      <c r="I701" s="36">
        <f>H701</f>
        <v>3080.8000000000029</v>
      </c>
      <c r="J701" s="15">
        <v>1</v>
      </c>
      <c r="K701" s="15"/>
      <c r="L701" s="36" t="str">
        <f>IF(G701*K701&lt;&gt;0, TRUNC(G701*K701, 1), "")</f>
        <v/>
      </c>
      <c r="M701" s="15"/>
      <c r="N701" s="36" t="str">
        <f>IF(G701*M701&lt;&gt;0, TRUNC(G701*M701, 1), "")</f>
        <v/>
      </c>
      <c r="O701" s="15">
        <f>IF((H701+K701+M701)=0, "", (H701+K701+M701))</f>
        <v>3080.8000000000029</v>
      </c>
      <c r="P701" s="15">
        <f>IF(SUM(I701,L701,N701)&lt;&gt;0,SUM(I701,L701,N701),"")</f>
        <v>3080.8000000000029</v>
      </c>
      <c r="Q701" s="12"/>
    </row>
    <row r="702" spans="1:31" ht="23.25" customHeight="1">
      <c r="B702" s="13" t="s">
        <v>1330</v>
      </c>
      <c r="D702" s="12" t="s">
        <v>1331</v>
      </c>
      <c r="E702" s="12"/>
      <c r="F702" s="19"/>
      <c r="G702" s="15"/>
      <c r="H702" s="15"/>
      <c r="I702" s="36">
        <f>TRUNC(SUM(I698:I701))</f>
        <v>3080</v>
      </c>
      <c r="J702" s="15"/>
      <c r="K702" s="15"/>
      <c r="L702" s="36">
        <f>TRUNC(SUM(L698:L701))</f>
        <v>102695</v>
      </c>
      <c r="M702" s="15"/>
      <c r="N702" s="36">
        <f>TRUNC(SUM(N698:N701))</f>
        <v>0</v>
      </c>
      <c r="O702" s="15" t="str">
        <f>IF((H702+K702+M702)=0, "", (H702+K702+M702))</f>
        <v/>
      </c>
      <c r="P702" s="15">
        <f>IF(SUM(I702,L702,N702)&lt;&gt;0,SUM(I702,L702,N702),"")</f>
        <v>105775</v>
      </c>
      <c r="Q702" s="12"/>
      <c r="AC702" s="2">
        <f>TRUNC(AE702*옵션!$B$36/100,1)</f>
        <v>3080.8</v>
      </c>
      <c r="AD702" s="2">
        <f>TRUNC(SUM(L698:L700))</f>
        <v>102695</v>
      </c>
      <c r="AE702" s="2">
        <f>TRUNC(SUM(AE698:AE701))</f>
        <v>102695</v>
      </c>
    </row>
    <row r="703" spans="1:31" ht="23.25" customHeight="1">
      <c r="D703" s="12"/>
      <c r="E703" s="12"/>
      <c r="F703" s="19"/>
      <c r="G703" s="15"/>
      <c r="H703" s="15"/>
      <c r="I703" s="36"/>
      <c r="J703" s="15"/>
      <c r="K703" s="15"/>
      <c r="L703" s="36"/>
      <c r="M703" s="15"/>
      <c r="N703" s="36"/>
      <c r="O703" s="15"/>
      <c r="P703" s="15"/>
      <c r="Q703" s="12"/>
    </row>
    <row r="704" spans="1:31" ht="23.25" customHeight="1">
      <c r="A704" s="13" t="s">
        <v>1632</v>
      </c>
      <c r="B704" s="13" t="s">
        <v>1353</v>
      </c>
      <c r="C704" s="1" t="s">
        <v>1633</v>
      </c>
      <c r="D704" s="183" t="s">
        <v>1631</v>
      </c>
      <c r="E704" s="185"/>
      <c r="F704" s="19"/>
      <c r="G704" s="15"/>
      <c r="H704" s="15"/>
      <c r="I704" s="36"/>
      <c r="J704" s="15"/>
      <c r="K704" s="15"/>
      <c r="L704" s="36"/>
      <c r="M704" s="15"/>
      <c r="N704" s="36"/>
      <c r="O704" s="15"/>
      <c r="P704" s="15"/>
      <c r="Q704" s="12"/>
    </row>
    <row r="705" spans="1:31" ht="23.25" customHeight="1">
      <c r="A705" s="13" t="s">
        <v>720</v>
      </c>
      <c r="B705" s="13" t="s">
        <v>1267</v>
      </c>
      <c r="C705" s="1" t="s">
        <v>469</v>
      </c>
      <c r="D705" s="12" t="s">
        <v>491</v>
      </c>
      <c r="E705" s="12" t="s">
        <v>492</v>
      </c>
      <c r="F705" s="19" t="s">
        <v>242</v>
      </c>
      <c r="G705" s="15">
        <v>1</v>
      </c>
      <c r="H705" s="15"/>
      <c r="I705" s="36" t="str">
        <f>IF(G705*H705&lt;&gt;0, TRUNC(G705*H705, 1), "")</f>
        <v/>
      </c>
      <c r="J705" s="15">
        <v>1</v>
      </c>
      <c r="K705" s="15">
        <f>합산자재!I134</f>
        <v>0</v>
      </c>
      <c r="L705" s="36" t="str">
        <f>IF(G705*K705&lt;&gt;0, TRUNC(G705*K705, 1), "")</f>
        <v/>
      </c>
      <c r="M705" s="15">
        <f>합산자재!J134</f>
        <v>0</v>
      </c>
      <c r="N705" s="36" t="str">
        <f>IF(G705*M705&lt;&gt;0, TRUNC(G705*M705, 1), "")</f>
        <v/>
      </c>
      <c r="O705" s="15" t="str">
        <f>IF((H705+K705+M705)=0, "", (H705+K705+M705))</f>
        <v/>
      </c>
      <c r="P705" s="15" t="str">
        <f>IF(SUM(I705,L705,N705)&lt;&gt;0,SUM(I705,L705,N705),"")</f>
        <v/>
      </c>
      <c r="Q705" s="12" t="s">
        <v>1350</v>
      </c>
      <c r="AB705" s="2">
        <f>합산자재!H134*J705</f>
        <v>92000</v>
      </c>
    </row>
    <row r="706" spans="1:31" ht="23.25" customHeight="1">
      <c r="A706" s="13" t="s">
        <v>754</v>
      </c>
      <c r="B706" s="13" t="s">
        <v>1267</v>
      </c>
      <c r="C706" s="1" t="s">
        <v>567</v>
      </c>
      <c r="D706" s="12" t="s">
        <v>568</v>
      </c>
      <c r="E706" s="12" t="s">
        <v>569</v>
      </c>
      <c r="F706" s="19" t="s">
        <v>570</v>
      </c>
      <c r="G706" s="15">
        <f>일위노임!G325</f>
        <v>0.30599999999999999</v>
      </c>
      <c r="H706" s="15">
        <f>합산자재!H165</f>
        <v>0</v>
      </c>
      <c r="I706" s="36" t="str">
        <f>IF(G706*H706&lt;&gt;0, TRUNC(G706*H706, 1), "")</f>
        <v/>
      </c>
      <c r="J706" s="15">
        <v>0.30599999999999999</v>
      </c>
      <c r="K706" s="15">
        <f>합산자재!I165</f>
        <v>270251</v>
      </c>
      <c r="L706" s="36">
        <f>IF(G706*K706&lt;&gt;0, TRUNC(G706*K706, 1), "")</f>
        <v>82696.800000000003</v>
      </c>
      <c r="M706" s="15">
        <f>합산자재!J165</f>
        <v>0</v>
      </c>
      <c r="N706" s="36" t="str">
        <f>IF(G706*M706&lt;&gt;0, TRUNC(G706*M706, 1), "")</f>
        <v/>
      </c>
      <c r="O706" s="15">
        <f>IF((H706+K706+M706)=0, "", (H706+K706+M706))</f>
        <v>270251</v>
      </c>
      <c r="P706" s="15">
        <f>IF(SUM(I706,L706,N706)&lt;&gt;0,SUM(I706,L706,N706),"")</f>
        <v>82696.800000000003</v>
      </c>
      <c r="Q706" s="12"/>
      <c r="AE706" s="2">
        <f>L706</f>
        <v>82696.800000000003</v>
      </c>
    </row>
    <row r="707" spans="1:31" ht="23.25" customHeight="1">
      <c r="A707" s="13" t="s">
        <v>1334</v>
      </c>
      <c r="B707" s="13" t="s">
        <v>1267</v>
      </c>
      <c r="C707" s="1" t="s">
        <v>1335</v>
      </c>
      <c r="D707" s="12" t="s">
        <v>1336</v>
      </c>
      <c r="E707" s="12" t="s">
        <v>1337</v>
      </c>
      <c r="F707" s="19" t="s">
        <v>529</v>
      </c>
      <c r="G707" s="15">
        <v>1</v>
      </c>
      <c r="H707" s="15">
        <f>IF(TRUNC((AD708+AC708)/$AE$3,1)*$AE$3-AD708 &lt;0, AC708, TRUNC((AD708+AC708)/$AE$3,1)*$AE$3-AD708)</f>
        <v>2480.8000000000029</v>
      </c>
      <c r="I707" s="36">
        <f>H707</f>
        <v>2480.8000000000029</v>
      </c>
      <c r="J707" s="15">
        <v>1</v>
      </c>
      <c r="K707" s="15"/>
      <c r="L707" s="36" t="str">
        <f>IF(G707*K707&lt;&gt;0, TRUNC(G707*K707, 1), "")</f>
        <v/>
      </c>
      <c r="M707" s="15"/>
      <c r="N707" s="36" t="str">
        <f>IF(G707*M707&lt;&gt;0, TRUNC(G707*M707, 1), "")</f>
        <v/>
      </c>
      <c r="O707" s="15">
        <f>IF((H707+K707+M707)=0, "", (H707+K707+M707))</f>
        <v>2480.8000000000029</v>
      </c>
      <c r="P707" s="15">
        <f>IF(SUM(I707,L707,N707)&lt;&gt;0,SUM(I707,L707,N707),"")</f>
        <v>2480.8000000000029</v>
      </c>
      <c r="Q707" s="12"/>
    </row>
    <row r="708" spans="1:31" ht="23.25" customHeight="1">
      <c r="B708" s="13" t="s">
        <v>1330</v>
      </c>
      <c r="D708" s="12" t="s">
        <v>1331</v>
      </c>
      <c r="E708" s="12"/>
      <c r="F708" s="19"/>
      <c r="G708" s="15"/>
      <c r="H708" s="15"/>
      <c r="I708" s="36">
        <f>TRUNC(SUM(I704:I707))</f>
        <v>2480</v>
      </c>
      <c r="J708" s="15"/>
      <c r="K708" s="15"/>
      <c r="L708" s="36">
        <f>TRUNC(SUM(L704:L707))</f>
        <v>82696</v>
      </c>
      <c r="M708" s="15"/>
      <c r="N708" s="36">
        <f>TRUNC(SUM(N704:N707))</f>
        <v>0</v>
      </c>
      <c r="O708" s="15" t="str">
        <f>IF((H708+K708+M708)=0, "", (H708+K708+M708))</f>
        <v/>
      </c>
      <c r="P708" s="15">
        <f>IF(SUM(I708,L708,N708)&lt;&gt;0,SUM(I708,L708,N708),"")</f>
        <v>85176</v>
      </c>
      <c r="Q708" s="12"/>
      <c r="AC708" s="2">
        <f>TRUNC(AE708*옵션!$B$36/100,1)</f>
        <v>2480.8000000000002</v>
      </c>
      <c r="AD708" s="2">
        <f>TRUNC(SUM(L704:L706))</f>
        <v>82696</v>
      </c>
      <c r="AE708" s="2">
        <f>TRUNC(SUM(AE704:AE707))</f>
        <v>82696</v>
      </c>
    </row>
    <row r="709" spans="1:31" ht="23.25" customHeight="1">
      <c r="D709" s="12"/>
      <c r="E709" s="12"/>
      <c r="F709" s="19"/>
      <c r="G709" s="15"/>
      <c r="H709" s="15"/>
      <c r="I709" s="36"/>
      <c r="J709" s="15"/>
      <c r="K709" s="15"/>
      <c r="L709" s="36"/>
      <c r="M709" s="15"/>
      <c r="N709" s="36"/>
      <c r="O709" s="15"/>
      <c r="P709" s="15"/>
      <c r="Q709" s="12"/>
    </row>
    <row r="710" spans="1:31" ht="23.25" customHeight="1">
      <c r="A710" s="13" t="s">
        <v>1635</v>
      </c>
      <c r="B710" s="13" t="s">
        <v>1353</v>
      </c>
      <c r="C710" s="1" t="s">
        <v>1636</v>
      </c>
      <c r="D710" s="183" t="s">
        <v>1634</v>
      </c>
      <c r="E710" s="185"/>
      <c r="F710" s="19"/>
      <c r="G710" s="15"/>
      <c r="H710" s="15"/>
      <c r="I710" s="36"/>
      <c r="J710" s="15"/>
      <c r="K710" s="15"/>
      <c r="L710" s="36"/>
      <c r="M710" s="15"/>
      <c r="N710" s="36"/>
      <c r="O710" s="15"/>
      <c r="P710" s="15"/>
      <c r="Q710" s="12"/>
    </row>
    <row r="711" spans="1:31" ht="23.25" customHeight="1">
      <c r="A711" s="13" t="s">
        <v>721</v>
      </c>
      <c r="B711" s="13" t="s">
        <v>1270</v>
      </c>
      <c r="C711" s="1" t="s">
        <v>469</v>
      </c>
      <c r="D711" s="12" t="s">
        <v>493</v>
      </c>
      <c r="E711" s="12" t="s">
        <v>494</v>
      </c>
      <c r="F711" s="19" t="s">
        <v>242</v>
      </c>
      <c r="G711" s="15">
        <v>1</v>
      </c>
      <c r="H711" s="15"/>
      <c r="I711" s="36" t="str">
        <f>IF(G711*H711&lt;&gt;0, TRUNC(G711*H711, 1), "")</f>
        <v/>
      </c>
      <c r="J711" s="15">
        <v>1</v>
      </c>
      <c r="K711" s="15">
        <f>합산자재!I135</f>
        <v>0</v>
      </c>
      <c r="L711" s="36" t="str">
        <f>IF(G711*K711&lt;&gt;0, TRUNC(G711*K711, 1), "")</f>
        <v/>
      </c>
      <c r="M711" s="15">
        <f>합산자재!J135</f>
        <v>0</v>
      </c>
      <c r="N711" s="36" t="str">
        <f>IF(G711*M711&lt;&gt;0, TRUNC(G711*M711, 1), "")</f>
        <v/>
      </c>
      <c r="O711" s="15" t="str">
        <f>IF((H711+K711+M711)=0, "", (H711+K711+M711))</f>
        <v/>
      </c>
      <c r="P711" s="15" t="str">
        <f>IF(SUM(I711,L711,N711)&lt;&gt;0,SUM(I711,L711,N711),"")</f>
        <v/>
      </c>
      <c r="Q711" s="12" t="s">
        <v>1350</v>
      </c>
      <c r="AB711" s="2">
        <f>합산자재!H135*J711</f>
        <v>58000</v>
      </c>
    </row>
    <row r="712" spans="1:31" ht="23.25" customHeight="1">
      <c r="A712" s="13" t="s">
        <v>754</v>
      </c>
      <c r="B712" s="13" t="s">
        <v>1270</v>
      </c>
      <c r="C712" s="1" t="s">
        <v>567</v>
      </c>
      <c r="D712" s="12" t="s">
        <v>568</v>
      </c>
      <c r="E712" s="12" t="s">
        <v>569</v>
      </c>
      <c r="F712" s="19" t="s">
        <v>570</v>
      </c>
      <c r="G712" s="15">
        <f>일위노임!G328</f>
        <v>0.249</v>
      </c>
      <c r="H712" s="15">
        <f>합산자재!H165</f>
        <v>0</v>
      </c>
      <c r="I712" s="36" t="str">
        <f>IF(G712*H712&lt;&gt;0, TRUNC(G712*H712, 1), "")</f>
        <v/>
      </c>
      <c r="J712" s="15">
        <v>0.249</v>
      </c>
      <c r="K712" s="15">
        <f>합산자재!I165</f>
        <v>270251</v>
      </c>
      <c r="L712" s="36">
        <f>IF(G712*K712&lt;&gt;0, TRUNC(G712*K712, 1), "")</f>
        <v>67292.399999999994</v>
      </c>
      <c r="M712" s="15">
        <f>합산자재!J165</f>
        <v>0</v>
      </c>
      <c r="N712" s="36" t="str">
        <f>IF(G712*M712&lt;&gt;0, TRUNC(G712*M712, 1), "")</f>
        <v/>
      </c>
      <c r="O712" s="15">
        <f>IF((H712+K712+M712)=0, "", (H712+K712+M712))</f>
        <v>270251</v>
      </c>
      <c r="P712" s="15">
        <f>IF(SUM(I712,L712,N712)&lt;&gt;0,SUM(I712,L712,N712),"")</f>
        <v>67292.399999999994</v>
      </c>
      <c r="Q712" s="12"/>
      <c r="AE712" s="2">
        <f>L712</f>
        <v>67292.399999999994</v>
      </c>
    </row>
    <row r="713" spans="1:31" ht="23.25" customHeight="1">
      <c r="A713" s="13" t="s">
        <v>1334</v>
      </c>
      <c r="B713" s="13" t="s">
        <v>1270</v>
      </c>
      <c r="C713" s="1" t="s">
        <v>1335</v>
      </c>
      <c r="D713" s="12" t="s">
        <v>1336</v>
      </c>
      <c r="E713" s="12" t="s">
        <v>1337</v>
      </c>
      <c r="F713" s="19" t="s">
        <v>529</v>
      </c>
      <c r="G713" s="15">
        <v>1</v>
      </c>
      <c r="H713" s="15">
        <f>IF(TRUNC((AD714+AC714)/$AE$3,1)*$AE$3-AD714 &lt;0, AC714, TRUNC((AD714+AC714)/$AE$3,1)*$AE$3-AD714)</f>
        <v>2018.6999999999971</v>
      </c>
      <c r="I713" s="36">
        <f>H713</f>
        <v>2018.6999999999971</v>
      </c>
      <c r="J713" s="15">
        <v>1</v>
      </c>
      <c r="K713" s="15"/>
      <c r="L713" s="36" t="str">
        <f>IF(G713*K713&lt;&gt;0, TRUNC(G713*K713, 1), "")</f>
        <v/>
      </c>
      <c r="M713" s="15"/>
      <c r="N713" s="36" t="str">
        <f>IF(G713*M713&lt;&gt;0, TRUNC(G713*M713, 1), "")</f>
        <v/>
      </c>
      <c r="O713" s="15">
        <f>IF((H713+K713+M713)=0, "", (H713+K713+M713))</f>
        <v>2018.6999999999971</v>
      </c>
      <c r="P713" s="15">
        <f>IF(SUM(I713,L713,N713)&lt;&gt;0,SUM(I713,L713,N713),"")</f>
        <v>2018.6999999999971</v>
      </c>
      <c r="Q713" s="12"/>
    </row>
    <row r="714" spans="1:31" ht="23.25" customHeight="1">
      <c r="B714" s="13" t="s">
        <v>1330</v>
      </c>
      <c r="D714" s="12" t="s">
        <v>1331</v>
      </c>
      <c r="E714" s="12"/>
      <c r="F714" s="19"/>
      <c r="G714" s="15"/>
      <c r="H714" s="15"/>
      <c r="I714" s="36">
        <f>TRUNC(SUM(I710:I713))</f>
        <v>2018</v>
      </c>
      <c r="J714" s="15"/>
      <c r="K714" s="15"/>
      <c r="L714" s="36">
        <f>TRUNC(SUM(L710:L713))</f>
        <v>67292</v>
      </c>
      <c r="M714" s="15"/>
      <c r="N714" s="36">
        <f>TRUNC(SUM(N710:N713))</f>
        <v>0</v>
      </c>
      <c r="O714" s="15" t="str">
        <f>IF((H714+K714+M714)=0, "", (H714+K714+M714))</f>
        <v/>
      </c>
      <c r="P714" s="15">
        <f>IF(SUM(I714,L714,N714)&lt;&gt;0,SUM(I714,L714,N714),"")</f>
        <v>69310</v>
      </c>
      <c r="Q714" s="12"/>
      <c r="AC714" s="2">
        <f>TRUNC(AE714*옵션!$B$36/100,1)</f>
        <v>2018.7</v>
      </c>
      <c r="AD714" s="2">
        <f>TRUNC(SUM(L710:L712))</f>
        <v>67292</v>
      </c>
      <c r="AE714" s="2">
        <f>TRUNC(SUM(AE710:AE713))</f>
        <v>67292</v>
      </c>
    </row>
    <row r="715" spans="1:31" ht="23.25" customHeight="1">
      <c r="D715" s="12"/>
      <c r="E715" s="12"/>
      <c r="F715" s="19"/>
      <c r="G715" s="15"/>
      <c r="H715" s="15"/>
      <c r="I715" s="36"/>
      <c r="J715" s="15"/>
      <c r="K715" s="15"/>
      <c r="L715" s="36"/>
      <c r="M715" s="15"/>
      <c r="N715" s="36"/>
      <c r="O715" s="15"/>
      <c r="P715" s="15"/>
      <c r="Q715" s="12"/>
    </row>
    <row r="716" spans="1:31" ht="23.25" customHeight="1">
      <c r="A716" s="13" t="s">
        <v>1638</v>
      </c>
      <c r="B716" s="13" t="s">
        <v>1353</v>
      </c>
      <c r="C716" s="1" t="s">
        <v>1639</v>
      </c>
      <c r="D716" s="183" t="s">
        <v>1637</v>
      </c>
      <c r="E716" s="185"/>
      <c r="F716" s="19"/>
      <c r="G716" s="15"/>
      <c r="H716" s="15"/>
      <c r="I716" s="36"/>
      <c r="J716" s="15"/>
      <c r="K716" s="15"/>
      <c r="L716" s="36"/>
      <c r="M716" s="15"/>
      <c r="N716" s="36"/>
      <c r="O716" s="15"/>
      <c r="P716" s="15"/>
      <c r="Q716" s="12"/>
    </row>
    <row r="717" spans="1:31" ht="23.25" customHeight="1">
      <c r="A717" s="13" t="s">
        <v>722</v>
      </c>
      <c r="B717" s="13" t="s">
        <v>1273</v>
      </c>
      <c r="C717" s="1" t="s">
        <v>469</v>
      </c>
      <c r="D717" s="12" t="s">
        <v>495</v>
      </c>
      <c r="E717" s="12" t="s">
        <v>496</v>
      </c>
      <c r="F717" s="19" t="s">
        <v>242</v>
      </c>
      <c r="G717" s="15">
        <v>1</v>
      </c>
      <c r="H717" s="15"/>
      <c r="I717" s="36" t="str">
        <f>IF(G717*H717&lt;&gt;0, TRUNC(G717*H717, 1), "")</f>
        <v/>
      </c>
      <c r="J717" s="15">
        <v>1</v>
      </c>
      <c r="K717" s="15">
        <f>합산자재!I136</f>
        <v>0</v>
      </c>
      <c r="L717" s="36" t="str">
        <f>IF(G717*K717&lt;&gt;0, TRUNC(G717*K717, 1), "")</f>
        <v/>
      </c>
      <c r="M717" s="15">
        <f>합산자재!J136</f>
        <v>0</v>
      </c>
      <c r="N717" s="36" t="str">
        <f>IF(G717*M717&lt;&gt;0, TRUNC(G717*M717, 1), "")</f>
        <v/>
      </c>
      <c r="O717" s="15" t="str">
        <f>IF((H717+K717+M717)=0, "", (H717+K717+M717))</f>
        <v/>
      </c>
      <c r="P717" s="15" t="str">
        <f>IF(SUM(I717,L717,N717)&lt;&gt;0,SUM(I717,L717,N717),"")</f>
        <v/>
      </c>
      <c r="Q717" s="12" t="s">
        <v>1350</v>
      </c>
      <c r="AB717" s="2">
        <f>합산자재!H136*J717</f>
        <v>27000</v>
      </c>
    </row>
    <row r="718" spans="1:31" ht="23.25" customHeight="1">
      <c r="A718" s="13" t="s">
        <v>754</v>
      </c>
      <c r="B718" s="13" t="s">
        <v>1273</v>
      </c>
      <c r="C718" s="1" t="s">
        <v>567</v>
      </c>
      <c r="D718" s="12" t="s">
        <v>568</v>
      </c>
      <c r="E718" s="12" t="s">
        <v>569</v>
      </c>
      <c r="F718" s="19" t="s">
        <v>570</v>
      </c>
      <c r="G718" s="15">
        <f>일위노임!G331</f>
        <v>0.155</v>
      </c>
      <c r="H718" s="15">
        <f>합산자재!H165</f>
        <v>0</v>
      </c>
      <c r="I718" s="36" t="str">
        <f>IF(G718*H718&lt;&gt;0, TRUNC(G718*H718, 1), "")</f>
        <v/>
      </c>
      <c r="J718" s="15">
        <v>0.155</v>
      </c>
      <c r="K718" s="15">
        <f>합산자재!I165</f>
        <v>270251</v>
      </c>
      <c r="L718" s="36">
        <f>IF(G718*K718&lt;&gt;0, TRUNC(G718*K718, 1), "")</f>
        <v>41888.9</v>
      </c>
      <c r="M718" s="15">
        <f>합산자재!J165</f>
        <v>0</v>
      </c>
      <c r="N718" s="36" t="str">
        <f>IF(G718*M718&lt;&gt;0, TRUNC(G718*M718, 1), "")</f>
        <v/>
      </c>
      <c r="O718" s="15">
        <f>IF((H718+K718+M718)=0, "", (H718+K718+M718))</f>
        <v>270251</v>
      </c>
      <c r="P718" s="15">
        <f>IF(SUM(I718,L718,N718)&lt;&gt;0,SUM(I718,L718,N718),"")</f>
        <v>41888.9</v>
      </c>
      <c r="Q718" s="12"/>
      <c r="AE718" s="2">
        <f>L718</f>
        <v>41888.9</v>
      </c>
    </row>
    <row r="719" spans="1:31" ht="23.25" customHeight="1">
      <c r="A719" s="13" t="s">
        <v>1334</v>
      </c>
      <c r="B719" s="13" t="s">
        <v>1273</v>
      </c>
      <c r="C719" s="1" t="s">
        <v>1335</v>
      </c>
      <c r="D719" s="12" t="s">
        <v>1336</v>
      </c>
      <c r="E719" s="12" t="s">
        <v>1337</v>
      </c>
      <c r="F719" s="19" t="s">
        <v>529</v>
      </c>
      <c r="G719" s="15">
        <v>1</v>
      </c>
      <c r="H719" s="15">
        <f>IF(TRUNC((AD720+AC720)/$AE$3,1)*$AE$3-AD720 &lt;0, AC720, TRUNC((AD720+AC720)/$AE$3,1)*$AE$3-AD720)</f>
        <v>1256.5999999999985</v>
      </c>
      <c r="I719" s="36">
        <f>H719</f>
        <v>1256.5999999999985</v>
      </c>
      <c r="J719" s="15">
        <v>1</v>
      </c>
      <c r="K719" s="15"/>
      <c r="L719" s="36" t="str">
        <f>IF(G719*K719&lt;&gt;0, TRUNC(G719*K719, 1), "")</f>
        <v/>
      </c>
      <c r="M719" s="15"/>
      <c r="N719" s="36" t="str">
        <f>IF(G719*M719&lt;&gt;0, TRUNC(G719*M719, 1), "")</f>
        <v/>
      </c>
      <c r="O719" s="15">
        <f>IF((H719+K719+M719)=0, "", (H719+K719+M719))</f>
        <v>1256.5999999999985</v>
      </c>
      <c r="P719" s="15">
        <f>IF(SUM(I719,L719,N719)&lt;&gt;0,SUM(I719,L719,N719),"")</f>
        <v>1256.5999999999985</v>
      </c>
      <c r="Q719" s="12"/>
    </row>
    <row r="720" spans="1:31" ht="23.25" customHeight="1">
      <c r="B720" s="13" t="s">
        <v>1330</v>
      </c>
      <c r="D720" s="12" t="s">
        <v>1331</v>
      </c>
      <c r="E720" s="12"/>
      <c r="F720" s="19"/>
      <c r="G720" s="15"/>
      <c r="H720" s="15"/>
      <c r="I720" s="36">
        <f>TRUNC(SUM(I716:I719))</f>
        <v>1256</v>
      </c>
      <c r="J720" s="15"/>
      <c r="K720" s="15"/>
      <c r="L720" s="36">
        <f>TRUNC(SUM(L716:L719))</f>
        <v>41888</v>
      </c>
      <c r="M720" s="15"/>
      <c r="N720" s="36">
        <f>TRUNC(SUM(N716:N719))</f>
        <v>0</v>
      </c>
      <c r="O720" s="15" t="str">
        <f>IF((H720+K720+M720)=0, "", (H720+K720+M720))</f>
        <v/>
      </c>
      <c r="P720" s="15">
        <f>IF(SUM(I720,L720,N720)&lt;&gt;0,SUM(I720,L720,N720),"")</f>
        <v>43144</v>
      </c>
      <c r="Q720" s="12"/>
      <c r="AC720" s="2">
        <f>TRUNC(AE720*옵션!$B$36/100,1)</f>
        <v>1256.5999999999999</v>
      </c>
      <c r="AD720" s="2">
        <f>TRUNC(SUM(L716:L718))</f>
        <v>41888</v>
      </c>
      <c r="AE720" s="2">
        <f>TRUNC(SUM(AE716:AE719))</f>
        <v>41888</v>
      </c>
    </row>
    <row r="721" spans="1:31" ht="23.25" customHeight="1">
      <c r="D721" s="12"/>
      <c r="E721" s="12"/>
      <c r="F721" s="19"/>
      <c r="G721" s="15"/>
      <c r="H721" s="15"/>
      <c r="I721" s="36"/>
      <c r="J721" s="15"/>
      <c r="K721" s="15"/>
      <c r="L721" s="36"/>
      <c r="M721" s="15"/>
      <c r="N721" s="36"/>
      <c r="O721" s="15"/>
      <c r="P721" s="15"/>
      <c r="Q721" s="12"/>
    </row>
    <row r="722" spans="1:31" ht="23.25" customHeight="1">
      <c r="A722" s="13" t="s">
        <v>1641</v>
      </c>
      <c r="B722" s="13" t="s">
        <v>1353</v>
      </c>
      <c r="C722" s="1" t="s">
        <v>1642</v>
      </c>
      <c r="D722" s="183" t="s">
        <v>1640</v>
      </c>
      <c r="E722" s="185"/>
      <c r="F722" s="19"/>
      <c r="G722" s="15"/>
      <c r="H722" s="15"/>
      <c r="I722" s="36"/>
      <c r="J722" s="15"/>
      <c r="K722" s="15"/>
      <c r="L722" s="36"/>
      <c r="M722" s="15"/>
      <c r="N722" s="36"/>
      <c r="O722" s="15"/>
      <c r="P722" s="15"/>
      <c r="Q722" s="12"/>
    </row>
    <row r="723" spans="1:31" ht="23.25" customHeight="1">
      <c r="A723" s="13" t="s">
        <v>723</v>
      </c>
      <c r="B723" s="13" t="s">
        <v>1276</v>
      </c>
      <c r="C723" s="1" t="s">
        <v>469</v>
      </c>
      <c r="D723" s="12" t="s">
        <v>497</v>
      </c>
      <c r="E723" s="12" t="s">
        <v>498</v>
      </c>
      <c r="F723" s="19" t="s">
        <v>242</v>
      </c>
      <c r="G723" s="15">
        <v>1</v>
      </c>
      <c r="H723" s="15"/>
      <c r="I723" s="36" t="str">
        <f>IF(G723*H723&lt;&gt;0, TRUNC(G723*H723, 1), "")</f>
        <v/>
      </c>
      <c r="J723" s="15">
        <v>1</v>
      </c>
      <c r="K723" s="15">
        <f>합산자재!I137</f>
        <v>0</v>
      </c>
      <c r="L723" s="36" t="str">
        <f>IF(G723*K723&lt;&gt;0, TRUNC(G723*K723, 1), "")</f>
        <v/>
      </c>
      <c r="M723" s="15">
        <f>합산자재!J137</f>
        <v>0</v>
      </c>
      <c r="N723" s="36" t="str">
        <f>IF(G723*M723&lt;&gt;0, TRUNC(G723*M723, 1), "")</f>
        <v/>
      </c>
      <c r="O723" s="15" t="str">
        <f>IF((H723+K723+M723)=0, "", (H723+K723+M723))</f>
        <v/>
      </c>
      <c r="P723" s="15" t="str">
        <f>IF(SUM(I723,L723,N723)&lt;&gt;0,SUM(I723,L723,N723),"")</f>
        <v/>
      </c>
      <c r="Q723" s="12" t="s">
        <v>1350</v>
      </c>
      <c r="AB723" s="2">
        <f>합산자재!H137*J723</f>
        <v>50000</v>
      </c>
    </row>
    <row r="724" spans="1:31" ht="23.25" customHeight="1">
      <c r="A724" s="13" t="s">
        <v>754</v>
      </c>
      <c r="B724" s="13" t="s">
        <v>1276</v>
      </c>
      <c r="C724" s="1" t="s">
        <v>567</v>
      </c>
      <c r="D724" s="12" t="s">
        <v>568</v>
      </c>
      <c r="E724" s="12" t="s">
        <v>569</v>
      </c>
      <c r="F724" s="19" t="s">
        <v>570</v>
      </c>
      <c r="G724" s="15">
        <f>일위노임!G334</f>
        <v>0.11700000000000001</v>
      </c>
      <c r="H724" s="15">
        <f>합산자재!H165</f>
        <v>0</v>
      </c>
      <c r="I724" s="36" t="str">
        <f>IF(G724*H724&lt;&gt;0, TRUNC(G724*H724, 1), "")</f>
        <v/>
      </c>
      <c r="J724" s="15">
        <v>0.11700000000000001</v>
      </c>
      <c r="K724" s="15">
        <f>합산자재!I165</f>
        <v>270251</v>
      </c>
      <c r="L724" s="36">
        <f>IF(G724*K724&lt;&gt;0, TRUNC(G724*K724, 1), "")</f>
        <v>31619.3</v>
      </c>
      <c r="M724" s="15">
        <f>합산자재!J165</f>
        <v>0</v>
      </c>
      <c r="N724" s="36" t="str">
        <f>IF(G724*M724&lt;&gt;0, TRUNC(G724*M724, 1), "")</f>
        <v/>
      </c>
      <c r="O724" s="15">
        <f>IF((H724+K724+M724)=0, "", (H724+K724+M724))</f>
        <v>270251</v>
      </c>
      <c r="P724" s="15">
        <f>IF(SUM(I724,L724,N724)&lt;&gt;0,SUM(I724,L724,N724),"")</f>
        <v>31619.3</v>
      </c>
      <c r="Q724" s="12"/>
      <c r="AE724" s="2">
        <f>L724</f>
        <v>31619.3</v>
      </c>
    </row>
    <row r="725" spans="1:31" ht="23.25" customHeight="1">
      <c r="A725" s="13" t="s">
        <v>1334</v>
      </c>
      <c r="B725" s="13" t="s">
        <v>1276</v>
      </c>
      <c r="C725" s="1" t="s">
        <v>1335</v>
      </c>
      <c r="D725" s="12" t="s">
        <v>1336</v>
      </c>
      <c r="E725" s="12" t="s">
        <v>1337</v>
      </c>
      <c r="F725" s="19" t="s">
        <v>529</v>
      </c>
      <c r="G725" s="15">
        <v>1</v>
      </c>
      <c r="H725" s="15">
        <f>IF(TRUNC((AD726+AC726)/$AE$3,1)*$AE$3-AD726 &lt;0, AC726, TRUNC((AD726+AC726)/$AE$3,1)*$AE$3-AD726)</f>
        <v>948.5</v>
      </c>
      <c r="I725" s="36">
        <f>H725</f>
        <v>948.5</v>
      </c>
      <c r="J725" s="15">
        <v>1</v>
      </c>
      <c r="K725" s="15"/>
      <c r="L725" s="36" t="str">
        <f>IF(G725*K725&lt;&gt;0, TRUNC(G725*K725, 1), "")</f>
        <v/>
      </c>
      <c r="M725" s="15"/>
      <c r="N725" s="36" t="str">
        <f>IF(G725*M725&lt;&gt;0, TRUNC(G725*M725, 1), "")</f>
        <v/>
      </c>
      <c r="O725" s="15">
        <f>IF((H725+K725+M725)=0, "", (H725+K725+M725))</f>
        <v>948.5</v>
      </c>
      <c r="P725" s="15">
        <f>IF(SUM(I725,L725,N725)&lt;&gt;0,SUM(I725,L725,N725),"")</f>
        <v>948.5</v>
      </c>
      <c r="Q725" s="12"/>
    </row>
    <row r="726" spans="1:31" ht="23.25" customHeight="1">
      <c r="B726" s="13" t="s">
        <v>1330</v>
      </c>
      <c r="D726" s="12" t="s">
        <v>1331</v>
      </c>
      <c r="E726" s="12"/>
      <c r="F726" s="19"/>
      <c r="G726" s="15"/>
      <c r="H726" s="15"/>
      <c r="I726" s="36">
        <f>TRUNC(SUM(I722:I725))</f>
        <v>948</v>
      </c>
      <c r="J726" s="15"/>
      <c r="K726" s="15"/>
      <c r="L726" s="36">
        <f>TRUNC(SUM(L722:L725))</f>
        <v>31619</v>
      </c>
      <c r="M726" s="15"/>
      <c r="N726" s="36">
        <f>TRUNC(SUM(N722:N725))</f>
        <v>0</v>
      </c>
      <c r="O726" s="15" t="str">
        <f>IF((H726+K726+M726)=0, "", (H726+K726+M726))</f>
        <v/>
      </c>
      <c r="P726" s="15">
        <f>IF(SUM(I726,L726,N726)&lt;&gt;0,SUM(I726,L726,N726),"")</f>
        <v>32567</v>
      </c>
      <c r="Q726" s="12"/>
      <c r="AC726" s="2">
        <f>TRUNC(AE726*옵션!$B$36/100,1)</f>
        <v>948.5</v>
      </c>
      <c r="AD726" s="2">
        <f>TRUNC(SUM(L722:L724))</f>
        <v>31619</v>
      </c>
      <c r="AE726" s="2">
        <f>TRUNC(SUM(AE722:AE725))</f>
        <v>31619</v>
      </c>
    </row>
    <row r="727" spans="1:31" ht="23.25" customHeight="1">
      <c r="D727" s="12"/>
      <c r="E727" s="12"/>
      <c r="F727" s="19"/>
      <c r="G727" s="15"/>
      <c r="H727" s="15"/>
      <c r="I727" s="36"/>
      <c r="J727" s="15"/>
      <c r="K727" s="15"/>
      <c r="L727" s="36"/>
      <c r="M727" s="15"/>
      <c r="N727" s="36"/>
      <c r="O727" s="15"/>
      <c r="P727" s="15"/>
      <c r="Q727" s="12"/>
    </row>
    <row r="728" spans="1:31" ht="23.25" customHeight="1">
      <c r="A728" s="13" t="s">
        <v>1644</v>
      </c>
      <c r="B728" s="13" t="s">
        <v>1353</v>
      </c>
      <c r="C728" s="1" t="s">
        <v>1645</v>
      </c>
      <c r="D728" s="183" t="s">
        <v>1643</v>
      </c>
      <c r="E728" s="185"/>
      <c r="F728" s="19"/>
      <c r="G728" s="15"/>
      <c r="H728" s="15"/>
      <c r="I728" s="36"/>
      <c r="J728" s="15"/>
      <c r="K728" s="15"/>
      <c r="L728" s="36"/>
      <c r="M728" s="15"/>
      <c r="N728" s="36"/>
      <c r="O728" s="15"/>
      <c r="P728" s="15"/>
      <c r="Q728" s="12"/>
    </row>
    <row r="729" spans="1:31" ht="23.25" customHeight="1">
      <c r="A729" s="13" t="s">
        <v>724</v>
      </c>
      <c r="B729" s="13" t="s">
        <v>1279</v>
      </c>
      <c r="C729" s="1" t="s">
        <v>469</v>
      </c>
      <c r="D729" s="12" t="s">
        <v>499</v>
      </c>
      <c r="E729" s="12" t="s">
        <v>500</v>
      </c>
      <c r="F729" s="19" t="s">
        <v>242</v>
      </c>
      <c r="G729" s="15">
        <v>1</v>
      </c>
      <c r="H729" s="15"/>
      <c r="I729" s="36" t="str">
        <f>IF(G729*H729&lt;&gt;0, TRUNC(G729*H729, 1), "")</f>
        <v/>
      </c>
      <c r="J729" s="15">
        <v>1</v>
      </c>
      <c r="K729" s="15">
        <f>합산자재!I138</f>
        <v>0</v>
      </c>
      <c r="L729" s="36" t="str">
        <f>IF(G729*K729&lt;&gt;0, TRUNC(G729*K729, 1), "")</f>
        <v/>
      </c>
      <c r="M729" s="15">
        <f>합산자재!J138</f>
        <v>0</v>
      </c>
      <c r="N729" s="36" t="str">
        <f>IF(G729*M729&lt;&gt;0, TRUNC(G729*M729, 1), "")</f>
        <v/>
      </c>
      <c r="O729" s="15" t="str">
        <f>IF((H729+K729+M729)=0, "", (H729+K729+M729))</f>
        <v/>
      </c>
      <c r="P729" s="15" t="str">
        <f>IF(SUM(I729,L729,N729)&lt;&gt;0,SUM(I729,L729,N729),"")</f>
        <v/>
      </c>
      <c r="Q729" s="12" t="s">
        <v>1350</v>
      </c>
      <c r="AB729" s="2">
        <f>합산자재!H138*J729</f>
        <v>44000</v>
      </c>
    </row>
    <row r="730" spans="1:31" ht="23.25" customHeight="1">
      <c r="A730" s="13" t="s">
        <v>754</v>
      </c>
      <c r="B730" s="13" t="s">
        <v>1279</v>
      </c>
      <c r="C730" s="1" t="s">
        <v>567</v>
      </c>
      <c r="D730" s="12" t="s">
        <v>568</v>
      </c>
      <c r="E730" s="12" t="s">
        <v>569</v>
      </c>
      <c r="F730" s="19" t="s">
        <v>570</v>
      </c>
      <c r="G730" s="15">
        <f>일위노임!G337</f>
        <v>0.11700000000000001</v>
      </c>
      <c r="H730" s="15">
        <f>합산자재!H165</f>
        <v>0</v>
      </c>
      <c r="I730" s="36" t="str">
        <f>IF(G730*H730&lt;&gt;0, TRUNC(G730*H730, 1), "")</f>
        <v/>
      </c>
      <c r="J730" s="15">
        <v>0.11700000000000001</v>
      </c>
      <c r="K730" s="15">
        <f>합산자재!I165</f>
        <v>270251</v>
      </c>
      <c r="L730" s="36">
        <f>IF(G730*K730&lt;&gt;0, TRUNC(G730*K730, 1), "")</f>
        <v>31619.3</v>
      </c>
      <c r="M730" s="15">
        <f>합산자재!J165</f>
        <v>0</v>
      </c>
      <c r="N730" s="36" t="str">
        <f>IF(G730*M730&lt;&gt;0, TRUNC(G730*M730, 1), "")</f>
        <v/>
      </c>
      <c r="O730" s="15">
        <f>IF((H730+K730+M730)=0, "", (H730+K730+M730))</f>
        <v>270251</v>
      </c>
      <c r="P730" s="15">
        <f>IF(SUM(I730,L730,N730)&lt;&gt;0,SUM(I730,L730,N730),"")</f>
        <v>31619.3</v>
      </c>
      <c r="Q730" s="12"/>
      <c r="AE730" s="2">
        <f>L730</f>
        <v>31619.3</v>
      </c>
    </row>
    <row r="731" spans="1:31" ht="23.25" customHeight="1">
      <c r="A731" s="13" t="s">
        <v>1334</v>
      </c>
      <c r="B731" s="13" t="s">
        <v>1279</v>
      </c>
      <c r="C731" s="1" t="s">
        <v>1335</v>
      </c>
      <c r="D731" s="12" t="s">
        <v>1336</v>
      </c>
      <c r="E731" s="12" t="s">
        <v>1337</v>
      </c>
      <c r="F731" s="19" t="s">
        <v>529</v>
      </c>
      <c r="G731" s="15">
        <v>1</v>
      </c>
      <c r="H731" s="15">
        <f>IF(TRUNC((AD732+AC732)/$AE$3,1)*$AE$3-AD732 &lt;0, AC732, TRUNC((AD732+AC732)/$AE$3,1)*$AE$3-AD732)</f>
        <v>948.5</v>
      </c>
      <c r="I731" s="36">
        <f>H731</f>
        <v>948.5</v>
      </c>
      <c r="J731" s="15">
        <v>1</v>
      </c>
      <c r="K731" s="15"/>
      <c r="L731" s="36" t="str">
        <f>IF(G731*K731&lt;&gt;0, TRUNC(G731*K731, 1), "")</f>
        <v/>
      </c>
      <c r="M731" s="15"/>
      <c r="N731" s="36" t="str">
        <f>IF(G731*M731&lt;&gt;0, TRUNC(G731*M731, 1), "")</f>
        <v/>
      </c>
      <c r="O731" s="15">
        <f>IF((H731+K731+M731)=0, "", (H731+K731+M731))</f>
        <v>948.5</v>
      </c>
      <c r="P731" s="15">
        <f>IF(SUM(I731,L731,N731)&lt;&gt;0,SUM(I731,L731,N731),"")</f>
        <v>948.5</v>
      </c>
      <c r="Q731" s="12"/>
    </row>
    <row r="732" spans="1:31" ht="23.25" customHeight="1">
      <c r="B732" s="13" t="s">
        <v>1330</v>
      </c>
      <c r="D732" s="12" t="s">
        <v>1331</v>
      </c>
      <c r="E732" s="12"/>
      <c r="F732" s="19"/>
      <c r="G732" s="15"/>
      <c r="H732" s="15"/>
      <c r="I732" s="36">
        <f>TRUNC(SUM(I728:I731))</f>
        <v>948</v>
      </c>
      <c r="J732" s="15"/>
      <c r="K732" s="15"/>
      <c r="L732" s="36">
        <f>TRUNC(SUM(L728:L731))</f>
        <v>31619</v>
      </c>
      <c r="M732" s="15"/>
      <c r="N732" s="36">
        <f>TRUNC(SUM(N728:N731))</f>
        <v>0</v>
      </c>
      <c r="O732" s="15" t="str">
        <f>IF((H732+K732+M732)=0, "", (H732+K732+M732))</f>
        <v/>
      </c>
      <c r="P732" s="15">
        <f>IF(SUM(I732,L732,N732)&lt;&gt;0,SUM(I732,L732,N732),"")</f>
        <v>32567</v>
      </c>
      <c r="Q732" s="12"/>
      <c r="AC732" s="2">
        <f>TRUNC(AE732*옵션!$B$36/100,1)</f>
        <v>948.5</v>
      </c>
      <c r="AD732" s="2">
        <f>TRUNC(SUM(L728:L730))</f>
        <v>31619</v>
      </c>
      <c r="AE732" s="2">
        <f>TRUNC(SUM(AE728:AE731))</f>
        <v>31619</v>
      </c>
    </row>
    <row r="733" spans="1:31" ht="23.25" customHeight="1">
      <c r="D733" s="12"/>
      <c r="E733" s="12"/>
      <c r="F733" s="19"/>
      <c r="G733" s="15"/>
      <c r="H733" s="15"/>
      <c r="I733" s="36"/>
      <c r="J733" s="15"/>
      <c r="K733" s="15"/>
      <c r="L733" s="36"/>
      <c r="M733" s="15"/>
      <c r="N733" s="36"/>
      <c r="O733" s="15"/>
      <c r="P733" s="15"/>
      <c r="Q733" s="12"/>
    </row>
    <row r="734" spans="1:31" ht="23.25" customHeight="1">
      <c r="A734" s="13" t="s">
        <v>1647</v>
      </c>
      <c r="B734" s="13" t="s">
        <v>1353</v>
      </c>
      <c r="C734" s="1" t="s">
        <v>1648</v>
      </c>
      <c r="D734" s="183" t="s">
        <v>1646</v>
      </c>
      <c r="E734" s="185"/>
      <c r="F734" s="19"/>
      <c r="G734" s="15"/>
      <c r="H734" s="15"/>
      <c r="I734" s="36"/>
      <c r="J734" s="15"/>
      <c r="K734" s="15"/>
      <c r="L734" s="36"/>
      <c r="M734" s="15"/>
      <c r="N734" s="36"/>
      <c r="O734" s="15"/>
      <c r="P734" s="15"/>
      <c r="Q734" s="12"/>
    </row>
    <row r="735" spans="1:31" ht="23.25" customHeight="1">
      <c r="A735" s="13" t="s">
        <v>713</v>
      </c>
      <c r="B735" s="13" t="s">
        <v>1282</v>
      </c>
      <c r="C735" s="1" t="s">
        <v>469</v>
      </c>
      <c r="D735" s="12" t="s">
        <v>474</v>
      </c>
      <c r="E735" s="12" t="s">
        <v>475</v>
      </c>
      <c r="F735" s="19" t="s">
        <v>242</v>
      </c>
      <c r="G735" s="15">
        <v>1</v>
      </c>
      <c r="H735" s="15"/>
      <c r="I735" s="36" t="str">
        <f>IF(G735*H735&lt;&gt;0, TRUNC(G735*H735, 1), "")</f>
        <v/>
      </c>
      <c r="J735" s="15">
        <v>1</v>
      </c>
      <c r="K735" s="15">
        <f>합산자재!I127</f>
        <v>0</v>
      </c>
      <c r="L735" s="36" t="str">
        <f>IF(G735*K735&lt;&gt;0, TRUNC(G735*K735, 1), "")</f>
        <v/>
      </c>
      <c r="M735" s="15">
        <f>합산자재!J127</f>
        <v>0</v>
      </c>
      <c r="N735" s="36" t="str">
        <f>IF(G735*M735&lt;&gt;0, TRUNC(G735*M735, 1), "")</f>
        <v/>
      </c>
      <c r="O735" s="15" t="str">
        <f>IF((H735+K735+M735)=0, "", (H735+K735+M735))</f>
        <v/>
      </c>
      <c r="P735" s="15" t="str">
        <f>IF(SUM(I735,L735,N735)&lt;&gt;0,SUM(I735,L735,N735),"")</f>
        <v/>
      </c>
      <c r="Q735" s="12" t="s">
        <v>1350</v>
      </c>
      <c r="AB735" s="2">
        <f>합산자재!H127*J735</f>
        <v>385000</v>
      </c>
    </row>
    <row r="736" spans="1:31" ht="23.25" customHeight="1">
      <c r="A736" s="13" t="s">
        <v>754</v>
      </c>
      <c r="B736" s="13" t="s">
        <v>1282</v>
      </c>
      <c r="C736" s="1" t="s">
        <v>567</v>
      </c>
      <c r="D736" s="12" t="s">
        <v>568</v>
      </c>
      <c r="E736" s="12" t="s">
        <v>569</v>
      </c>
      <c r="F736" s="19" t="s">
        <v>570</v>
      </c>
      <c r="G736" s="15">
        <f>일위노임!G340</f>
        <v>0.21299999999999999</v>
      </c>
      <c r="H736" s="15">
        <f>합산자재!H165</f>
        <v>0</v>
      </c>
      <c r="I736" s="36" t="str">
        <f>IF(G736*H736&lt;&gt;0, TRUNC(G736*H736, 1), "")</f>
        <v/>
      </c>
      <c r="J736" s="15">
        <v>0.21299999999999999</v>
      </c>
      <c r="K736" s="15">
        <f>합산자재!I165</f>
        <v>270251</v>
      </c>
      <c r="L736" s="36">
        <f>IF(G736*K736&lt;&gt;0, TRUNC(G736*K736, 1), "")</f>
        <v>57563.4</v>
      </c>
      <c r="M736" s="15">
        <f>합산자재!J165</f>
        <v>0</v>
      </c>
      <c r="N736" s="36" t="str">
        <f>IF(G736*M736&lt;&gt;0, TRUNC(G736*M736, 1), "")</f>
        <v/>
      </c>
      <c r="O736" s="15">
        <f>IF((H736+K736+M736)=0, "", (H736+K736+M736))</f>
        <v>270251</v>
      </c>
      <c r="P736" s="15">
        <f>IF(SUM(I736,L736,N736)&lt;&gt;0,SUM(I736,L736,N736),"")</f>
        <v>57563.4</v>
      </c>
      <c r="Q736" s="12"/>
      <c r="AE736" s="2">
        <f>L736</f>
        <v>57563.4</v>
      </c>
    </row>
    <row r="737" spans="1:31" ht="23.25" customHeight="1">
      <c r="A737" s="13" t="s">
        <v>1334</v>
      </c>
      <c r="B737" s="13" t="s">
        <v>1282</v>
      </c>
      <c r="C737" s="1" t="s">
        <v>1335</v>
      </c>
      <c r="D737" s="12" t="s">
        <v>1336</v>
      </c>
      <c r="E737" s="12" t="s">
        <v>1337</v>
      </c>
      <c r="F737" s="19" t="s">
        <v>529</v>
      </c>
      <c r="G737" s="15">
        <v>1</v>
      </c>
      <c r="H737" s="15">
        <f>IF(TRUNC((AD738+AC738)/$AE$3,1)*$AE$3-AD738 &lt;0, AC738, TRUNC((AD738+AC738)/$AE$3,1)*$AE$3-AD738)</f>
        <v>1726.8000000000029</v>
      </c>
      <c r="I737" s="36">
        <f>H737</f>
        <v>1726.8000000000029</v>
      </c>
      <c r="J737" s="15">
        <v>1</v>
      </c>
      <c r="K737" s="15"/>
      <c r="L737" s="36" t="str">
        <f>IF(G737*K737&lt;&gt;0, TRUNC(G737*K737, 1), "")</f>
        <v/>
      </c>
      <c r="M737" s="15"/>
      <c r="N737" s="36" t="str">
        <f>IF(G737*M737&lt;&gt;0, TRUNC(G737*M737, 1), "")</f>
        <v/>
      </c>
      <c r="O737" s="15">
        <f>IF((H737+K737+M737)=0, "", (H737+K737+M737))</f>
        <v>1726.8000000000029</v>
      </c>
      <c r="P737" s="15">
        <f>IF(SUM(I737,L737,N737)&lt;&gt;0,SUM(I737,L737,N737),"")</f>
        <v>1726.8000000000029</v>
      </c>
      <c r="Q737" s="12"/>
    </row>
    <row r="738" spans="1:31" ht="23.25" customHeight="1">
      <c r="B738" s="13" t="s">
        <v>1330</v>
      </c>
      <c r="D738" s="12" t="s">
        <v>1331</v>
      </c>
      <c r="E738" s="12"/>
      <c r="F738" s="19"/>
      <c r="G738" s="15"/>
      <c r="H738" s="15"/>
      <c r="I738" s="36">
        <f>TRUNC(SUM(I734:I737))</f>
        <v>1726</v>
      </c>
      <c r="J738" s="15"/>
      <c r="K738" s="15"/>
      <c r="L738" s="36">
        <f>TRUNC(SUM(L734:L737))</f>
        <v>57563</v>
      </c>
      <c r="M738" s="15"/>
      <c r="N738" s="36">
        <f>TRUNC(SUM(N734:N737))</f>
        <v>0</v>
      </c>
      <c r="O738" s="15" t="str">
        <f>IF((H738+K738+M738)=0, "", (H738+K738+M738))</f>
        <v/>
      </c>
      <c r="P738" s="15">
        <f>IF(SUM(I738,L738,N738)&lt;&gt;0,SUM(I738,L738,N738),"")</f>
        <v>59289</v>
      </c>
      <c r="Q738" s="12"/>
      <c r="AC738" s="2">
        <f>TRUNC(AE738*옵션!$B$36/100,1)</f>
        <v>1726.8</v>
      </c>
      <c r="AD738" s="2">
        <f>TRUNC(SUM(L734:L736))</f>
        <v>57563</v>
      </c>
      <c r="AE738" s="2">
        <f>TRUNC(SUM(AE734:AE737))</f>
        <v>57563</v>
      </c>
    </row>
    <row r="739" spans="1:31" ht="23.25" customHeight="1">
      <c r="D739" s="12"/>
      <c r="E739" s="12"/>
      <c r="F739" s="19"/>
      <c r="G739" s="15"/>
      <c r="H739" s="15"/>
      <c r="I739" s="36"/>
      <c r="J739" s="15"/>
      <c r="K739" s="15"/>
      <c r="L739" s="36"/>
      <c r="M739" s="15"/>
      <c r="N739" s="36"/>
      <c r="O739" s="15"/>
      <c r="P739" s="15"/>
      <c r="Q739" s="12"/>
    </row>
    <row r="740" spans="1:31" ht="23.25" customHeight="1">
      <c r="A740" s="13" t="s">
        <v>1650</v>
      </c>
      <c r="B740" s="13" t="s">
        <v>1353</v>
      </c>
      <c r="C740" s="1" t="s">
        <v>1651</v>
      </c>
      <c r="D740" s="183" t="s">
        <v>1649</v>
      </c>
      <c r="E740" s="185"/>
      <c r="F740" s="19"/>
      <c r="G740" s="15"/>
      <c r="H740" s="15"/>
      <c r="I740" s="36"/>
      <c r="J740" s="15"/>
      <c r="K740" s="15"/>
      <c r="L740" s="36"/>
      <c r="M740" s="15"/>
      <c r="N740" s="36"/>
      <c r="O740" s="15"/>
      <c r="P740" s="15"/>
      <c r="Q740" s="12"/>
    </row>
    <row r="741" spans="1:31" ht="23.25" customHeight="1">
      <c r="A741" s="13" t="s">
        <v>664</v>
      </c>
      <c r="B741" s="13" t="s">
        <v>1285</v>
      </c>
      <c r="C741" s="1" t="s">
        <v>333</v>
      </c>
      <c r="D741" s="12" t="s">
        <v>334</v>
      </c>
      <c r="E741" s="12" t="s">
        <v>335</v>
      </c>
      <c r="F741" s="19" t="s">
        <v>155</v>
      </c>
      <c r="G741" s="15">
        <v>1</v>
      </c>
      <c r="H741" s="15">
        <f>합산자재!H78</f>
        <v>8400</v>
      </c>
      <c r="I741" s="36">
        <f>IF(G741*H741&lt;&gt;0, TRUNC(G741*H741, 1), "")</f>
        <v>8400</v>
      </c>
      <c r="J741" s="15">
        <v>1</v>
      </c>
      <c r="K741" s="15">
        <f>합산자재!I78</f>
        <v>0</v>
      </c>
      <c r="L741" s="36" t="str">
        <f>IF(G741*K741&lt;&gt;0, TRUNC(G741*K741, 1), "")</f>
        <v/>
      </c>
      <c r="M741" s="15">
        <f>합산자재!J78</f>
        <v>0</v>
      </c>
      <c r="N741" s="36" t="str">
        <f>IF(G741*M741&lt;&gt;0, TRUNC(G741*M741, 1), "")</f>
        <v/>
      </c>
      <c r="O741" s="15">
        <f>IF((H741+K741+M741)=0, "", (H741+K741+M741))</f>
        <v>8400</v>
      </c>
      <c r="P741" s="15">
        <f>IF(SUM(I741,L741,N741)&lt;&gt;0,SUM(I741,L741,N741),"")</f>
        <v>8400</v>
      </c>
      <c r="Q741" s="12"/>
    </row>
    <row r="742" spans="1:31" ht="23.25" customHeight="1">
      <c r="A742" s="13" t="s">
        <v>635</v>
      </c>
      <c r="B742" s="13" t="s">
        <v>1285</v>
      </c>
      <c r="C742" s="1" t="s">
        <v>251</v>
      </c>
      <c r="D742" s="12" t="s">
        <v>252</v>
      </c>
      <c r="E742" s="12" t="s">
        <v>253</v>
      </c>
      <c r="F742" s="19" t="s">
        <v>155</v>
      </c>
      <c r="G742" s="15">
        <v>2</v>
      </c>
      <c r="H742" s="15">
        <f>합산자재!H49</f>
        <v>100</v>
      </c>
      <c r="I742" s="36">
        <f>IF(G742*H742&lt;&gt;0, TRUNC(G742*H742, 1), "")</f>
        <v>200</v>
      </c>
      <c r="J742" s="15">
        <v>2</v>
      </c>
      <c r="K742" s="15">
        <f>합산자재!I49</f>
        <v>0</v>
      </c>
      <c r="L742" s="36" t="str">
        <f>IF(G742*K742&lt;&gt;0, TRUNC(G742*K742, 1), "")</f>
        <v/>
      </c>
      <c r="M742" s="15">
        <f>합산자재!J49</f>
        <v>0</v>
      </c>
      <c r="N742" s="36" t="str">
        <f>IF(G742*M742&lt;&gt;0, TRUNC(G742*M742, 1), "")</f>
        <v/>
      </c>
      <c r="O742" s="15">
        <f>IF((H742+K742+M742)=0, "", (H742+K742+M742))</f>
        <v>100</v>
      </c>
      <c r="P742" s="15">
        <f>IF(SUM(I742,L742,N742)&lt;&gt;0,SUM(I742,L742,N742),"")</f>
        <v>200</v>
      </c>
      <c r="Q742" s="12"/>
    </row>
    <row r="743" spans="1:31" ht="23.25" customHeight="1">
      <c r="A743" s="13" t="s">
        <v>754</v>
      </c>
      <c r="B743" s="13" t="s">
        <v>1285</v>
      </c>
      <c r="C743" s="1" t="s">
        <v>567</v>
      </c>
      <c r="D743" s="12" t="s">
        <v>568</v>
      </c>
      <c r="E743" s="12" t="s">
        <v>569</v>
      </c>
      <c r="F743" s="19" t="s">
        <v>570</v>
      </c>
      <c r="G743" s="15">
        <f>일위노임!G344</f>
        <v>0.16919999999999999</v>
      </c>
      <c r="H743" s="15">
        <f>합산자재!H165</f>
        <v>0</v>
      </c>
      <c r="I743" s="36" t="str">
        <f>IF(G743*H743&lt;&gt;0, TRUNC(G743*H743, 1), "")</f>
        <v/>
      </c>
      <c r="J743" s="15">
        <v>0.16919999999999999</v>
      </c>
      <c r="K743" s="15">
        <f>합산자재!I165</f>
        <v>270251</v>
      </c>
      <c r="L743" s="36">
        <f>IF(G743*K743&lt;&gt;0, TRUNC(G743*K743, 1), "")</f>
        <v>45726.400000000001</v>
      </c>
      <c r="M743" s="15">
        <f>합산자재!J165</f>
        <v>0</v>
      </c>
      <c r="N743" s="36" t="str">
        <f>IF(G743*M743&lt;&gt;0, TRUNC(G743*M743, 1), "")</f>
        <v/>
      </c>
      <c r="O743" s="15">
        <f>IF((H743+K743+M743)=0, "", (H743+K743+M743))</f>
        <v>270251</v>
      </c>
      <c r="P743" s="15">
        <f>IF(SUM(I743,L743,N743)&lt;&gt;0,SUM(I743,L743,N743),"")</f>
        <v>45726.400000000001</v>
      </c>
      <c r="Q743" s="12"/>
      <c r="AE743" s="2">
        <f>L743</f>
        <v>45726.400000000001</v>
      </c>
    </row>
    <row r="744" spans="1:31" ht="23.25" customHeight="1">
      <c r="A744" s="13" t="s">
        <v>1334</v>
      </c>
      <c r="B744" s="13" t="s">
        <v>1285</v>
      </c>
      <c r="C744" s="1" t="s">
        <v>1335</v>
      </c>
      <c r="D744" s="12" t="s">
        <v>1336</v>
      </c>
      <c r="E744" s="12" t="s">
        <v>1337</v>
      </c>
      <c r="F744" s="19" t="s">
        <v>529</v>
      </c>
      <c r="G744" s="15">
        <v>1</v>
      </c>
      <c r="H744" s="15">
        <f>IF(TRUNC((AD745+AC745)/$AE$3,1)*$AE$3-AD745 &lt;0, AC745, TRUNC((AD745+AC745)/$AE$3,1)*$AE$3-AD745)</f>
        <v>1371.6999999999971</v>
      </c>
      <c r="I744" s="36">
        <f>H744</f>
        <v>1371.6999999999971</v>
      </c>
      <c r="J744" s="15">
        <v>1</v>
      </c>
      <c r="K744" s="15"/>
      <c r="L744" s="36" t="str">
        <f>IF(G744*K744&lt;&gt;0, TRUNC(G744*K744, 1), "")</f>
        <v/>
      </c>
      <c r="M744" s="15"/>
      <c r="N744" s="36" t="str">
        <f>IF(G744*M744&lt;&gt;0, TRUNC(G744*M744, 1), "")</f>
        <v/>
      </c>
      <c r="O744" s="15">
        <f>IF((H744+K744+M744)=0, "", (H744+K744+M744))</f>
        <v>1371.6999999999971</v>
      </c>
      <c r="P744" s="15">
        <f>IF(SUM(I744,L744,N744)&lt;&gt;0,SUM(I744,L744,N744),"")</f>
        <v>1371.6999999999971</v>
      </c>
      <c r="Q744" s="12"/>
    </row>
    <row r="745" spans="1:31" ht="23.25" customHeight="1">
      <c r="B745" s="13" t="s">
        <v>1330</v>
      </c>
      <c r="D745" s="12" t="s">
        <v>1331</v>
      </c>
      <c r="E745" s="12"/>
      <c r="F745" s="19"/>
      <c r="G745" s="15"/>
      <c r="H745" s="15"/>
      <c r="I745" s="36">
        <f>TRUNC(SUM(I740:I744))</f>
        <v>9971</v>
      </c>
      <c r="J745" s="15"/>
      <c r="K745" s="15"/>
      <c r="L745" s="36">
        <f>TRUNC(SUM(L740:L744))</f>
        <v>45726</v>
      </c>
      <c r="M745" s="15"/>
      <c r="N745" s="36">
        <f>TRUNC(SUM(N740:N744))</f>
        <v>0</v>
      </c>
      <c r="O745" s="15" t="str">
        <f>IF((H745+K745+M745)=0, "", (H745+K745+M745))</f>
        <v/>
      </c>
      <c r="P745" s="15">
        <f>IF(SUM(I745,L745,N745)&lt;&gt;0,SUM(I745,L745,N745),"")</f>
        <v>55697</v>
      </c>
      <c r="Q745" s="12"/>
      <c r="AC745" s="2">
        <f>TRUNC(AE745*옵션!$B$36/100,1)</f>
        <v>1371.7</v>
      </c>
      <c r="AD745" s="2">
        <f>TRUNC(SUM(L740:L743))</f>
        <v>45726</v>
      </c>
      <c r="AE745" s="2">
        <f>TRUNC(SUM(AE740:AE744))</f>
        <v>45726</v>
      </c>
    </row>
    <row r="746" spans="1:31" ht="23.25" customHeight="1">
      <c r="D746" s="12"/>
      <c r="E746" s="12"/>
      <c r="F746" s="19"/>
      <c r="G746" s="15"/>
      <c r="H746" s="15"/>
      <c r="I746" s="36"/>
      <c r="J746" s="15"/>
      <c r="K746" s="15"/>
      <c r="L746" s="36"/>
      <c r="M746" s="15"/>
      <c r="N746" s="36"/>
      <c r="O746" s="15"/>
      <c r="P746" s="15"/>
      <c r="Q746" s="12"/>
    </row>
    <row r="747" spans="1:31" ht="23.25" customHeight="1">
      <c r="A747" s="13" t="s">
        <v>1653</v>
      </c>
      <c r="B747" s="13" t="s">
        <v>1353</v>
      </c>
      <c r="C747" s="1" t="s">
        <v>1654</v>
      </c>
      <c r="D747" s="183" t="s">
        <v>1652</v>
      </c>
      <c r="E747" s="185"/>
      <c r="F747" s="19"/>
      <c r="G747" s="15"/>
      <c r="H747" s="15"/>
      <c r="I747" s="36"/>
      <c r="J747" s="15"/>
      <c r="K747" s="15"/>
      <c r="L747" s="36"/>
      <c r="M747" s="15"/>
      <c r="N747" s="36"/>
      <c r="O747" s="15"/>
      <c r="P747" s="15"/>
      <c r="Q747" s="12"/>
    </row>
    <row r="748" spans="1:31" ht="23.25" customHeight="1">
      <c r="A748" s="13" t="s">
        <v>750</v>
      </c>
      <c r="B748" s="13" t="s">
        <v>1290</v>
      </c>
      <c r="C748" s="1" t="s">
        <v>559</v>
      </c>
      <c r="D748" s="12" t="s">
        <v>556</v>
      </c>
      <c r="E748" s="12" t="s">
        <v>560</v>
      </c>
      <c r="F748" s="19" t="s">
        <v>558</v>
      </c>
      <c r="G748" s="15">
        <v>36</v>
      </c>
      <c r="H748" s="15">
        <f>합산자재!H162</f>
        <v>256</v>
      </c>
      <c r="I748" s="36">
        <f>IF(G748*H748&lt;&gt;0, TRUNC(G748*H748, 1), "")</f>
        <v>9216</v>
      </c>
      <c r="J748" s="15">
        <v>36</v>
      </c>
      <c r="K748" s="15">
        <f>합산자재!I162</f>
        <v>797</v>
      </c>
      <c r="L748" s="36">
        <f>IF(G748*K748&lt;&gt;0, TRUNC(G748*K748, 1), "")</f>
        <v>28692</v>
      </c>
      <c r="M748" s="15">
        <f>합산자재!J162</f>
        <v>914</v>
      </c>
      <c r="N748" s="36">
        <f>IF(G748*M748&lt;&gt;0, TRUNC(G748*M748, 1), "")</f>
        <v>32904</v>
      </c>
      <c r="O748" s="15">
        <f>IF((H748+K748+M748)=0, "", (H748+K748+M748))</f>
        <v>1967</v>
      </c>
      <c r="P748" s="15">
        <f>IF(SUM(I748,L748,N748)&lt;&gt;0,SUM(I748,L748,N748),"")</f>
        <v>70812</v>
      </c>
      <c r="Q748" s="12" t="s">
        <v>751</v>
      </c>
      <c r="R748" s="2" t="s">
        <v>1333</v>
      </c>
    </row>
    <row r="749" spans="1:31" ht="23.25" customHeight="1">
      <c r="A749" s="13" t="s">
        <v>754</v>
      </c>
      <c r="B749" s="13" t="s">
        <v>1290</v>
      </c>
      <c r="C749" s="1" t="s">
        <v>567</v>
      </c>
      <c r="D749" s="12" t="s">
        <v>568</v>
      </c>
      <c r="E749" s="12" t="s">
        <v>569</v>
      </c>
      <c r="F749" s="19" t="s">
        <v>570</v>
      </c>
      <c r="G749" s="15">
        <f>일위노임!G347</f>
        <v>0.36</v>
      </c>
      <c r="H749" s="15">
        <f>합산자재!H165</f>
        <v>0</v>
      </c>
      <c r="I749" s="36" t="str">
        <f>IF(G749*H749&lt;&gt;0, TRUNC(G749*H749, 1), "")</f>
        <v/>
      </c>
      <c r="J749" s="15">
        <v>0.36</v>
      </c>
      <c r="K749" s="15">
        <f>합산자재!I165</f>
        <v>270251</v>
      </c>
      <c r="L749" s="36">
        <f>IF(G749*K749&lt;&gt;0, TRUNC(G749*K749, 1), "")</f>
        <v>97290.3</v>
      </c>
      <c r="M749" s="15">
        <f>합산자재!J165</f>
        <v>0</v>
      </c>
      <c r="N749" s="36" t="str">
        <f>IF(G749*M749&lt;&gt;0, TRUNC(G749*M749, 1), "")</f>
        <v/>
      </c>
      <c r="O749" s="15">
        <f>IF((H749+K749+M749)=0, "", (H749+K749+M749))</f>
        <v>270251</v>
      </c>
      <c r="P749" s="15">
        <f>IF(SUM(I749,L749,N749)&lt;&gt;0,SUM(I749,L749,N749),"")</f>
        <v>97290.3</v>
      </c>
      <c r="Q749" s="12"/>
      <c r="AE749" s="2">
        <f>L749</f>
        <v>97290.3</v>
      </c>
    </row>
    <row r="750" spans="1:31" ht="23.25" customHeight="1">
      <c r="A750" s="13" t="s">
        <v>1334</v>
      </c>
      <c r="B750" s="13" t="s">
        <v>1290</v>
      </c>
      <c r="C750" s="1" t="s">
        <v>1335</v>
      </c>
      <c r="D750" s="12" t="s">
        <v>1336</v>
      </c>
      <c r="E750" s="12" t="s">
        <v>1337</v>
      </c>
      <c r="F750" s="19" t="s">
        <v>529</v>
      </c>
      <c r="G750" s="15">
        <v>1</v>
      </c>
      <c r="H750" s="15">
        <f>IF(TRUNC((AD751+AC751)/$AE$3,1)*$AE$3-AD751 &lt;0, AC751, TRUNC((AD751+AC751)/$AE$3,1)*$AE$3-AD751)</f>
        <v>2918.6999999999971</v>
      </c>
      <c r="I750" s="36">
        <f>H750</f>
        <v>2918.6999999999971</v>
      </c>
      <c r="J750" s="15">
        <v>1</v>
      </c>
      <c r="K750" s="15"/>
      <c r="L750" s="36" t="str">
        <f>IF(G750*K750&lt;&gt;0, TRUNC(G750*K750, 1), "")</f>
        <v/>
      </c>
      <c r="M750" s="15"/>
      <c r="N750" s="36" t="str">
        <f>IF(G750*M750&lt;&gt;0, TRUNC(G750*M750, 1), "")</f>
        <v/>
      </c>
      <c r="O750" s="15">
        <f>IF((H750+K750+M750)=0, "", (H750+K750+M750))</f>
        <v>2918.6999999999971</v>
      </c>
      <c r="P750" s="15">
        <f>IF(SUM(I750,L750,N750)&lt;&gt;0,SUM(I750,L750,N750),"")</f>
        <v>2918.6999999999971</v>
      </c>
      <c r="Q750" s="12"/>
    </row>
    <row r="751" spans="1:31" ht="23.25" customHeight="1">
      <c r="B751" s="13" t="s">
        <v>1330</v>
      </c>
      <c r="D751" s="12" t="s">
        <v>1331</v>
      </c>
      <c r="E751" s="12"/>
      <c r="F751" s="19"/>
      <c r="G751" s="15"/>
      <c r="H751" s="15"/>
      <c r="I751" s="36">
        <f>TRUNC(SUM(I747:I750))</f>
        <v>12134</v>
      </c>
      <c r="J751" s="15"/>
      <c r="K751" s="15"/>
      <c r="L751" s="36">
        <f>TRUNC(SUM(L747:L750))</f>
        <v>125982</v>
      </c>
      <c r="M751" s="15"/>
      <c r="N751" s="36">
        <f>TRUNC(SUM(N747:N750))</f>
        <v>32904</v>
      </c>
      <c r="O751" s="15" t="str">
        <f>IF((H751+K751+M751)=0, "", (H751+K751+M751))</f>
        <v/>
      </c>
      <c r="P751" s="15">
        <f>IF(SUM(I751,L751,N751)&lt;&gt;0,SUM(I751,L751,N751),"")</f>
        <v>171020</v>
      </c>
      <c r="Q751" s="12"/>
      <c r="AC751" s="2">
        <f>TRUNC(AE751*옵션!$B$36/100,1)</f>
        <v>2918.7</v>
      </c>
      <c r="AD751" s="2">
        <f>TRUNC(SUM(L747:L749))</f>
        <v>125982</v>
      </c>
      <c r="AE751" s="2">
        <f>TRUNC(SUM(AE747:AE750))</f>
        <v>97290</v>
      </c>
    </row>
    <row r="752" spans="1:31" ht="23.25" customHeight="1">
      <c r="D752" s="12"/>
      <c r="E752" s="12"/>
      <c r="F752" s="19"/>
      <c r="G752" s="15"/>
      <c r="H752" s="15"/>
      <c r="I752" s="36"/>
      <c r="J752" s="15"/>
      <c r="K752" s="15"/>
      <c r="L752" s="36"/>
      <c r="M752" s="15"/>
      <c r="N752" s="36"/>
      <c r="O752" s="15"/>
      <c r="P752" s="15"/>
      <c r="Q752" s="12"/>
    </row>
    <row r="753" spans="1:31" ht="23.25" customHeight="1">
      <c r="A753" s="13" t="s">
        <v>1656</v>
      </c>
      <c r="B753" s="13" t="s">
        <v>1353</v>
      </c>
      <c r="C753" s="1" t="s">
        <v>1657</v>
      </c>
      <c r="D753" s="183" t="s">
        <v>1655</v>
      </c>
      <c r="E753" s="185"/>
      <c r="F753" s="19"/>
      <c r="G753" s="15"/>
      <c r="H753" s="15"/>
      <c r="I753" s="36"/>
      <c r="J753" s="15"/>
      <c r="K753" s="15"/>
      <c r="L753" s="36"/>
      <c r="M753" s="15"/>
      <c r="N753" s="36"/>
      <c r="O753" s="15"/>
      <c r="P753" s="15"/>
      <c r="Q753" s="12"/>
    </row>
    <row r="754" spans="1:31" ht="23.25" customHeight="1">
      <c r="A754" s="13" t="s">
        <v>729</v>
      </c>
      <c r="B754" s="13" t="s">
        <v>1295</v>
      </c>
      <c r="C754" s="1" t="s">
        <v>469</v>
      </c>
      <c r="D754" s="12" t="s">
        <v>506</v>
      </c>
      <c r="E754" s="12"/>
      <c r="F754" s="19" t="s">
        <v>242</v>
      </c>
      <c r="G754" s="15">
        <v>1</v>
      </c>
      <c r="H754" s="15"/>
      <c r="I754" s="36" t="str">
        <f>IF(G754*H754&lt;&gt;0, TRUNC(G754*H754, 1), "")</f>
        <v/>
      </c>
      <c r="J754" s="15">
        <v>1</v>
      </c>
      <c r="K754" s="15">
        <f>합산자재!I143</f>
        <v>0</v>
      </c>
      <c r="L754" s="36" t="str">
        <f>IF(G754*K754&lt;&gt;0, TRUNC(G754*K754, 1), "")</f>
        <v/>
      </c>
      <c r="M754" s="15">
        <f>합산자재!J143</f>
        <v>0</v>
      </c>
      <c r="N754" s="36" t="str">
        <f>IF(G754*M754&lt;&gt;0, TRUNC(G754*M754, 1), "")</f>
        <v/>
      </c>
      <c r="O754" s="15" t="str">
        <f>IF((H754+K754+M754)=0, "", (H754+K754+M754))</f>
        <v/>
      </c>
      <c r="P754" s="15" t="str">
        <f>IF(SUM(I754,L754,N754)&lt;&gt;0,SUM(I754,L754,N754),"")</f>
        <v/>
      </c>
      <c r="Q754" s="12" t="s">
        <v>1350</v>
      </c>
      <c r="AB754" s="2">
        <f>합산자재!H143*J754</f>
        <v>53000</v>
      </c>
    </row>
    <row r="755" spans="1:31" ht="23.25" customHeight="1">
      <c r="A755" s="13" t="s">
        <v>754</v>
      </c>
      <c r="B755" s="13" t="s">
        <v>1295</v>
      </c>
      <c r="C755" s="1" t="s">
        <v>567</v>
      </c>
      <c r="D755" s="12" t="s">
        <v>568</v>
      </c>
      <c r="E755" s="12" t="s">
        <v>569</v>
      </c>
      <c r="F755" s="19" t="s">
        <v>570</v>
      </c>
      <c r="G755" s="15">
        <f>일위노임!G350</f>
        <v>0.19</v>
      </c>
      <c r="H755" s="15">
        <f>합산자재!H165</f>
        <v>0</v>
      </c>
      <c r="I755" s="36" t="str">
        <f>IF(G755*H755&lt;&gt;0, TRUNC(G755*H755, 1), "")</f>
        <v/>
      </c>
      <c r="J755" s="15">
        <v>0.19</v>
      </c>
      <c r="K755" s="15">
        <f>합산자재!I165</f>
        <v>270251</v>
      </c>
      <c r="L755" s="36">
        <f>IF(G755*K755&lt;&gt;0, TRUNC(G755*K755, 1), "")</f>
        <v>51347.6</v>
      </c>
      <c r="M755" s="15">
        <f>합산자재!J165</f>
        <v>0</v>
      </c>
      <c r="N755" s="36" t="str">
        <f>IF(G755*M755&lt;&gt;0, TRUNC(G755*M755, 1), "")</f>
        <v/>
      </c>
      <c r="O755" s="15">
        <f>IF((H755+K755+M755)=0, "", (H755+K755+M755))</f>
        <v>270251</v>
      </c>
      <c r="P755" s="15">
        <f>IF(SUM(I755,L755,N755)&lt;&gt;0,SUM(I755,L755,N755),"")</f>
        <v>51347.6</v>
      </c>
      <c r="Q755" s="12"/>
      <c r="AE755" s="2">
        <f>L755</f>
        <v>51347.6</v>
      </c>
    </row>
    <row r="756" spans="1:31" ht="23.25" customHeight="1">
      <c r="A756" s="13" t="s">
        <v>1334</v>
      </c>
      <c r="B756" s="13" t="s">
        <v>1295</v>
      </c>
      <c r="C756" s="1" t="s">
        <v>1335</v>
      </c>
      <c r="D756" s="12" t="s">
        <v>1336</v>
      </c>
      <c r="E756" s="12" t="s">
        <v>1337</v>
      </c>
      <c r="F756" s="19" t="s">
        <v>529</v>
      </c>
      <c r="G756" s="15">
        <v>1</v>
      </c>
      <c r="H756" s="15">
        <f>IF(TRUNC((AD757+AC757)/$AE$3,1)*$AE$3-AD757 &lt;0, AC757, TRUNC((AD757+AC757)/$AE$3,1)*$AE$3-AD757)</f>
        <v>1540.4000000000015</v>
      </c>
      <c r="I756" s="36">
        <f>H756</f>
        <v>1540.4000000000015</v>
      </c>
      <c r="J756" s="15">
        <v>1</v>
      </c>
      <c r="K756" s="15"/>
      <c r="L756" s="36" t="str">
        <f>IF(G756*K756&lt;&gt;0, TRUNC(G756*K756, 1), "")</f>
        <v/>
      </c>
      <c r="M756" s="15"/>
      <c r="N756" s="36" t="str">
        <f>IF(G756*M756&lt;&gt;0, TRUNC(G756*M756, 1), "")</f>
        <v/>
      </c>
      <c r="O756" s="15">
        <f>IF((H756+K756+M756)=0, "", (H756+K756+M756))</f>
        <v>1540.4000000000015</v>
      </c>
      <c r="P756" s="15">
        <f>IF(SUM(I756,L756,N756)&lt;&gt;0,SUM(I756,L756,N756),"")</f>
        <v>1540.4000000000015</v>
      </c>
      <c r="Q756" s="12"/>
    </row>
    <row r="757" spans="1:31" ht="23.25" customHeight="1">
      <c r="B757" s="13" t="s">
        <v>1330</v>
      </c>
      <c r="D757" s="12" t="s">
        <v>1331</v>
      </c>
      <c r="E757" s="12"/>
      <c r="F757" s="19"/>
      <c r="G757" s="15"/>
      <c r="H757" s="15"/>
      <c r="I757" s="36">
        <f>TRUNC(SUM(I753:I756))</f>
        <v>1540</v>
      </c>
      <c r="J757" s="15"/>
      <c r="K757" s="15"/>
      <c r="L757" s="36">
        <f>TRUNC(SUM(L753:L756))</f>
        <v>51347</v>
      </c>
      <c r="M757" s="15"/>
      <c r="N757" s="36">
        <f>TRUNC(SUM(N753:N756))</f>
        <v>0</v>
      </c>
      <c r="O757" s="15" t="str">
        <f>IF((H757+K757+M757)=0, "", (H757+K757+M757))</f>
        <v/>
      </c>
      <c r="P757" s="15">
        <f>IF(SUM(I757,L757,N757)&lt;&gt;0,SUM(I757,L757,N757),"")</f>
        <v>52887</v>
      </c>
      <c r="Q757" s="12"/>
      <c r="AC757" s="2">
        <f>TRUNC(AE757*옵션!$B$36/100,1)</f>
        <v>1540.4</v>
      </c>
      <c r="AD757" s="2">
        <f>TRUNC(SUM(L753:L755))</f>
        <v>51347</v>
      </c>
      <c r="AE757" s="2">
        <f>TRUNC(SUM(AE753:AE756))</f>
        <v>51347</v>
      </c>
    </row>
    <row r="758" spans="1:31" ht="23.25" customHeight="1">
      <c r="D758" s="12"/>
      <c r="E758" s="12"/>
      <c r="F758" s="19"/>
      <c r="G758" s="15"/>
      <c r="H758" s="15"/>
      <c r="I758" s="36"/>
      <c r="J758" s="15"/>
      <c r="K758" s="15"/>
      <c r="L758" s="36"/>
      <c r="M758" s="15"/>
      <c r="N758" s="36"/>
      <c r="O758" s="15"/>
      <c r="P758" s="15"/>
      <c r="Q758" s="12"/>
    </row>
    <row r="759" spans="1:31" ht="23.25" customHeight="1">
      <c r="A759" s="13" t="s">
        <v>1659</v>
      </c>
      <c r="B759" s="13" t="s">
        <v>1353</v>
      </c>
      <c r="C759" s="1" t="s">
        <v>1660</v>
      </c>
      <c r="D759" s="183" t="s">
        <v>1658</v>
      </c>
      <c r="E759" s="185"/>
      <c r="F759" s="19"/>
      <c r="G759" s="15"/>
      <c r="H759" s="15"/>
      <c r="I759" s="36"/>
      <c r="J759" s="15"/>
      <c r="K759" s="15"/>
      <c r="L759" s="36"/>
      <c r="M759" s="15"/>
      <c r="N759" s="36"/>
      <c r="O759" s="15"/>
      <c r="P759" s="15"/>
      <c r="Q759" s="12"/>
    </row>
    <row r="760" spans="1:31" ht="23.25" customHeight="1">
      <c r="A760" s="13" t="s">
        <v>725</v>
      </c>
      <c r="B760" s="13" t="s">
        <v>1298</v>
      </c>
      <c r="C760" s="1" t="s">
        <v>469</v>
      </c>
      <c r="D760" s="12" t="s">
        <v>501</v>
      </c>
      <c r="E760" s="12" t="s">
        <v>502</v>
      </c>
      <c r="F760" s="19" t="s">
        <v>473</v>
      </c>
      <c r="G760" s="15">
        <v>1</v>
      </c>
      <c r="H760" s="15"/>
      <c r="I760" s="36" t="str">
        <f>IF(G760*H760&lt;&gt;0, TRUNC(G760*H760, 1), "")</f>
        <v/>
      </c>
      <c r="J760" s="15">
        <v>1</v>
      </c>
      <c r="K760" s="15">
        <f>합산자재!I139</f>
        <v>0</v>
      </c>
      <c r="L760" s="36" t="str">
        <f>IF(G760*K760&lt;&gt;0, TRUNC(G760*K760, 1), "")</f>
        <v/>
      </c>
      <c r="M760" s="15">
        <f>합산자재!J139</f>
        <v>0</v>
      </c>
      <c r="N760" s="36" t="str">
        <f>IF(G760*M760&lt;&gt;0, TRUNC(G760*M760, 1), "")</f>
        <v/>
      </c>
      <c r="O760" s="15" t="str">
        <f>IF((H760+K760+M760)=0, "", (H760+K760+M760))</f>
        <v/>
      </c>
      <c r="P760" s="15" t="str">
        <f>IF(SUM(I760,L760,N760)&lt;&gt;0,SUM(I760,L760,N760),"")</f>
        <v/>
      </c>
      <c r="Q760" s="12" t="s">
        <v>1350</v>
      </c>
      <c r="AB760" s="2">
        <f>합산자재!H139*J760</f>
        <v>8611000</v>
      </c>
    </row>
    <row r="761" spans="1:31" ht="23.25" customHeight="1">
      <c r="A761" s="13" t="s">
        <v>754</v>
      </c>
      <c r="B761" s="13" t="s">
        <v>1298</v>
      </c>
      <c r="C761" s="1" t="s">
        <v>567</v>
      </c>
      <c r="D761" s="12" t="s">
        <v>568</v>
      </c>
      <c r="E761" s="12" t="s">
        <v>569</v>
      </c>
      <c r="F761" s="19" t="s">
        <v>570</v>
      </c>
      <c r="G761" s="15">
        <f>일위노임!G353</f>
        <v>1.23</v>
      </c>
      <c r="H761" s="15">
        <f>합산자재!H165</f>
        <v>0</v>
      </c>
      <c r="I761" s="36" t="str">
        <f>IF(G761*H761&lt;&gt;0, TRUNC(G761*H761, 1), "")</f>
        <v/>
      </c>
      <c r="J761" s="15">
        <v>1.23</v>
      </c>
      <c r="K761" s="15">
        <f>합산자재!I165</f>
        <v>270251</v>
      </c>
      <c r="L761" s="36">
        <f>IF(G761*K761&lt;&gt;0, TRUNC(G761*K761, 1), "")</f>
        <v>332408.7</v>
      </c>
      <c r="M761" s="15">
        <f>합산자재!J165</f>
        <v>0</v>
      </c>
      <c r="N761" s="36" t="str">
        <f>IF(G761*M761&lt;&gt;0, TRUNC(G761*M761, 1), "")</f>
        <v/>
      </c>
      <c r="O761" s="15">
        <f>IF((H761+K761+M761)=0, "", (H761+K761+M761))</f>
        <v>270251</v>
      </c>
      <c r="P761" s="15">
        <f>IF(SUM(I761,L761,N761)&lt;&gt;0,SUM(I761,L761,N761),"")</f>
        <v>332408.7</v>
      </c>
      <c r="Q761" s="12"/>
      <c r="AE761" s="2">
        <f>L761</f>
        <v>332408.7</v>
      </c>
    </row>
    <row r="762" spans="1:31" ht="23.25" customHeight="1">
      <c r="A762" s="13" t="s">
        <v>1334</v>
      </c>
      <c r="B762" s="13" t="s">
        <v>1298</v>
      </c>
      <c r="C762" s="1" t="s">
        <v>1335</v>
      </c>
      <c r="D762" s="12" t="s">
        <v>1336</v>
      </c>
      <c r="E762" s="12" t="s">
        <v>1337</v>
      </c>
      <c r="F762" s="19" t="s">
        <v>529</v>
      </c>
      <c r="G762" s="15">
        <v>1</v>
      </c>
      <c r="H762" s="15">
        <f>IF(TRUNC((AD763+AC763)/$AE$3,1)*$AE$3-AD763 &lt;0, AC763, TRUNC((AD763+AC763)/$AE$3,1)*$AE$3-AD763)</f>
        <v>9972.2000000000116</v>
      </c>
      <c r="I762" s="36">
        <f>H762</f>
        <v>9972.2000000000116</v>
      </c>
      <c r="J762" s="15">
        <v>1</v>
      </c>
      <c r="K762" s="15"/>
      <c r="L762" s="36" t="str">
        <f>IF(G762*K762&lt;&gt;0, TRUNC(G762*K762, 1), "")</f>
        <v/>
      </c>
      <c r="M762" s="15"/>
      <c r="N762" s="36" t="str">
        <f>IF(G762*M762&lt;&gt;0, TRUNC(G762*M762, 1), "")</f>
        <v/>
      </c>
      <c r="O762" s="15">
        <f>IF((H762+K762+M762)=0, "", (H762+K762+M762))</f>
        <v>9972.2000000000116</v>
      </c>
      <c r="P762" s="15">
        <f>IF(SUM(I762,L762,N762)&lt;&gt;0,SUM(I762,L762,N762),"")</f>
        <v>9972.2000000000116</v>
      </c>
      <c r="Q762" s="12"/>
    </row>
    <row r="763" spans="1:31" ht="23.25" customHeight="1">
      <c r="B763" s="13" t="s">
        <v>1330</v>
      </c>
      <c r="D763" s="12" t="s">
        <v>1331</v>
      </c>
      <c r="E763" s="12"/>
      <c r="F763" s="19"/>
      <c r="G763" s="15"/>
      <c r="H763" s="15"/>
      <c r="I763" s="36">
        <f>TRUNC(SUM(I759:I762))</f>
        <v>9972</v>
      </c>
      <c r="J763" s="15"/>
      <c r="K763" s="15"/>
      <c r="L763" s="36">
        <f>TRUNC(SUM(L759:L762))</f>
        <v>332408</v>
      </c>
      <c r="M763" s="15"/>
      <c r="N763" s="36">
        <f>TRUNC(SUM(N759:N762))</f>
        <v>0</v>
      </c>
      <c r="O763" s="15" t="str">
        <f>IF((H763+K763+M763)=0, "", (H763+K763+M763))</f>
        <v/>
      </c>
      <c r="P763" s="15">
        <f>IF(SUM(I763,L763,N763)&lt;&gt;0,SUM(I763,L763,N763),"")</f>
        <v>342380</v>
      </c>
      <c r="Q763" s="12"/>
      <c r="AC763" s="2">
        <f>TRUNC(AE763*옵션!$B$36/100,1)</f>
        <v>9972.2000000000007</v>
      </c>
      <c r="AD763" s="2">
        <f>TRUNC(SUM(L759:L761))</f>
        <v>332408</v>
      </c>
      <c r="AE763" s="2">
        <f>TRUNC(SUM(AE759:AE762))</f>
        <v>332408</v>
      </c>
    </row>
    <row r="764" spans="1:31" ht="23.25" customHeight="1">
      <c r="D764" s="12"/>
      <c r="E764" s="12"/>
      <c r="F764" s="19"/>
      <c r="G764" s="15"/>
      <c r="H764" s="15"/>
      <c r="I764" s="36"/>
      <c r="J764" s="15"/>
      <c r="K764" s="15"/>
      <c r="L764" s="36"/>
      <c r="M764" s="15"/>
      <c r="N764" s="36"/>
      <c r="O764" s="15"/>
      <c r="P764" s="15"/>
      <c r="Q764" s="12"/>
    </row>
    <row r="765" spans="1:31" ht="23.25" customHeight="1">
      <c r="A765" s="13" t="s">
        <v>1662</v>
      </c>
      <c r="B765" s="13" t="s">
        <v>1353</v>
      </c>
      <c r="C765" s="1" t="s">
        <v>1663</v>
      </c>
      <c r="D765" s="183" t="s">
        <v>1661</v>
      </c>
      <c r="E765" s="185"/>
      <c r="F765" s="19"/>
      <c r="G765" s="15"/>
      <c r="H765" s="15"/>
      <c r="I765" s="36"/>
      <c r="J765" s="15"/>
      <c r="K765" s="15"/>
      <c r="L765" s="36"/>
      <c r="M765" s="15"/>
      <c r="N765" s="36"/>
      <c r="O765" s="15"/>
      <c r="P765" s="15"/>
      <c r="Q765" s="12"/>
    </row>
    <row r="766" spans="1:31" ht="23.25" customHeight="1">
      <c r="A766" s="13" t="s">
        <v>726</v>
      </c>
      <c r="B766" s="13" t="s">
        <v>1301</v>
      </c>
      <c r="C766" s="1" t="s">
        <v>469</v>
      </c>
      <c r="D766" s="12" t="s">
        <v>501</v>
      </c>
      <c r="E766" s="12" t="s">
        <v>503</v>
      </c>
      <c r="F766" s="19" t="s">
        <v>473</v>
      </c>
      <c r="G766" s="15">
        <v>1</v>
      </c>
      <c r="H766" s="15"/>
      <c r="I766" s="36" t="str">
        <f>IF(G766*H766&lt;&gt;0, TRUNC(G766*H766, 1), "")</f>
        <v/>
      </c>
      <c r="J766" s="15">
        <v>1</v>
      </c>
      <c r="K766" s="15">
        <f>합산자재!I140</f>
        <v>0</v>
      </c>
      <c r="L766" s="36" t="str">
        <f>IF(G766*K766&lt;&gt;0, TRUNC(G766*K766, 1), "")</f>
        <v/>
      </c>
      <c r="M766" s="15">
        <f>합산자재!J140</f>
        <v>0</v>
      </c>
      <c r="N766" s="36" t="str">
        <f>IF(G766*M766&lt;&gt;0, TRUNC(G766*M766, 1), "")</f>
        <v/>
      </c>
      <c r="O766" s="15" t="str">
        <f>IF((H766+K766+M766)=0, "", (H766+K766+M766))</f>
        <v/>
      </c>
      <c r="P766" s="15" t="str">
        <f>IF(SUM(I766,L766,N766)&lt;&gt;0,SUM(I766,L766,N766),"")</f>
        <v/>
      </c>
      <c r="Q766" s="12" t="s">
        <v>1350</v>
      </c>
      <c r="AB766" s="2">
        <f>합산자재!H140*J766</f>
        <v>5806000</v>
      </c>
    </row>
    <row r="767" spans="1:31" ht="23.25" customHeight="1">
      <c r="A767" s="13" t="s">
        <v>754</v>
      </c>
      <c r="B767" s="13" t="s">
        <v>1301</v>
      </c>
      <c r="C767" s="1" t="s">
        <v>567</v>
      </c>
      <c r="D767" s="12" t="s">
        <v>568</v>
      </c>
      <c r="E767" s="12" t="s">
        <v>569</v>
      </c>
      <c r="F767" s="19" t="s">
        <v>570</v>
      </c>
      <c r="G767" s="15">
        <f>일위노임!G356</f>
        <v>1.23</v>
      </c>
      <c r="H767" s="15">
        <f>합산자재!H165</f>
        <v>0</v>
      </c>
      <c r="I767" s="36" t="str">
        <f>IF(G767*H767&lt;&gt;0, TRUNC(G767*H767, 1), "")</f>
        <v/>
      </c>
      <c r="J767" s="15">
        <v>1.23</v>
      </c>
      <c r="K767" s="15">
        <f>합산자재!I165</f>
        <v>270251</v>
      </c>
      <c r="L767" s="36">
        <f>IF(G767*K767&lt;&gt;0, TRUNC(G767*K767, 1), "")</f>
        <v>332408.7</v>
      </c>
      <c r="M767" s="15">
        <f>합산자재!J165</f>
        <v>0</v>
      </c>
      <c r="N767" s="36" t="str">
        <f>IF(G767*M767&lt;&gt;0, TRUNC(G767*M767, 1), "")</f>
        <v/>
      </c>
      <c r="O767" s="15">
        <f>IF((H767+K767+M767)=0, "", (H767+K767+M767))</f>
        <v>270251</v>
      </c>
      <c r="P767" s="15">
        <f>IF(SUM(I767,L767,N767)&lt;&gt;0,SUM(I767,L767,N767),"")</f>
        <v>332408.7</v>
      </c>
      <c r="Q767" s="12"/>
      <c r="AE767" s="2">
        <f>L767</f>
        <v>332408.7</v>
      </c>
    </row>
    <row r="768" spans="1:31" ht="23.25" customHeight="1">
      <c r="A768" s="13" t="s">
        <v>1334</v>
      </c>
      <c r="B768" s="13" t="s">
        <v>1301</v>
      </c>
      <c r="C768" s="1" t="s">
        <v>1335</v>
      </c>
      <c r="D768" s="12" t="s">
        <v>1336</v>
      </c>
      <c r="E768" s="12" t="s">
        <v>1337</v>
      </c>
      <c r="F768" s="19" t="s">
        <v>529</v>
      </c>
      <c r="G768" s="15">
        <v>1</v>
      </c>
      <c r="H768" s="15">
        <f>IF(TRUNC((AD769+AC769)/$AE$3,1)*$AE$3-AD769 &lt;0, AC769, TRUNC((AD769+AC769)/$AE$3,1)*$AE$3-AD769)</f>
        <v>9972.2000000000116</v>
      </c>
      <c r="I768" s="36">
        <f>H768</f>
        <v>9972.2000000000116</v>
      </c>
      <c r="J768" s="15">
        <v>1</v>
      </c>
      <c r="K768" s="15"/>
      <c r="L768" s="36" t="str">
        <f>IF(G768*K768&lt;&gt;0, TRUNC(G768*K768, 1), "")</f>
        <v/>
      </c>
      <c r="M768" s="15"/>
      <c r="N768" s="36" t="str">
        <f>IF(G768*M768&lt;&gt;0, TRUNC(G768*M768, 1), "")</f>
        <v/>
      </c>
      <c r="O768" s="15">
        <f>IF((H768+K768+M768)=0, "", (H768+K768+M768))</f>
        <v>9972.2000000000116</v>
      </c>
      <c r="P768" s="15">
        <f>IF(SUM(I768,L768,N768)&lt;&gt;0,SUM(I768,L768,N768),"")</f>
        <v>9972.2000000000116</v>
      </c>
      <c r="Q768" s="12"/>
    </row>
    <row r="769" spans="1:31" ht="23.25" customHeight="1">
      <c r="B769" s="13" t="s">
        <v>1330</v>
      </c>
      <c r="D769" s="12" t="s">
        <v>1331</v>
      </c>
      <c r="E769" s="12"/>
      <c r="F769" s="19"/>
      <c r="G769" s="15"/>
      <c r="H769" s="15"/>
      <c r="I769" s="36">
        <f>TRUNC(SUM(I765:I768))</f>
        <v>9972</v>
      </c>
      <c r="J769" s="15"/>
      <c r="K769" s="15"/>
      <c r="L769" s="36">
        <f>TRUNC(SUM(L765:L768))</f>
        <v>332408</v>
      </c>
      <c r="M769" s="15"/>
      <c r="N769" s="36">
        <f>TRUNC(SUM(N765:N768))</f>
        <v>0</v>
      </c>
      <c r="O769" s="15" t="str">
        <f>IF((H769+K769+M769)=0, "", (H769+K769+M769))</f>
        <v/>
      </c>
      <c r="P769" s="15">
        <f>IF(SUM(I769,L769,N769)&lt;&gt;0,SUM(I769,L769,N769),"")</f>
        <v>342380</v>
      </c>
      <c r="Q769" s="12"/>
      <c r="AC769" s="2">
        <f>TRUNC(AE769*옵션!$B$36/100,1)</f>
        <v>9972.2000000000007</v>
      </c>
      <c r="AD769" s="2">
        <f>TRUNC(SUM(L765:L767))</f>
        <v>332408</v>
      </c>
      <c r="AE769" s="2">
        <f>TRUNC(SUM(AE765:AE768))</f>
        <v>332408</v>
      </c>
    </row>
    <row r="770" spans="1:31" ht="23.25" customHeight="1">
      <c r="D770" s="12"/>
      <c r="E770" s="12"/>
      <c r="F770" s="19"/>
      <c r="G770" s="15"/>
      <c r="H770" s="15"/>
      <c r="I770" s="36"/>
      <c r="J770" s="15"/>
      <c r="K770" s="15"/>
      <c r="L770" s="36"/>
      <c r="M770" s="15"/>
      <c r="N770" s="36"/>
      <c r="O770" s="15"/>
      <c r="P770" s="15"/>
      <c r="Q770" s="12"/>
    </row>
    <row r="771" spans="1:31" ht="23.25" customHeight="1">
      <c r="A771" s="13" t="s">
        <v>1665</v>
      </c>
      <c r="B771" s="13" t="s">
        <v>1353</v>
      </c>
      <c r="C771" s="1" t="s">
        <v>1666</v>
      </c>
      <c r="D771" s="183" t="s">
        <v>1664</v>
      </c>
      <c r="E771" s="185"/>
      <c r="F771" s="19"/>
      <c r="G771" s="15"/>
      <c r="H771" s="15"/>
      <c r="I771" s="36"/>
      <c r="J771" s="15"/>
      <c r="K771" s="15"/>
      <c r="L771" s="36"/>
      <c r="M771" s="15"/>
      <c r="N771" s="36"/>
      <c r="O771" s="15"/>
      <c r="P771" s="15"/>
      <c r="Q771" s="12"/>
    </row>
    <row r="772" spans="1:31" ht="23.25" customHeight="1">
      <c r="A772" s="13" t="s">
        <v>727</v>
      </c>
      <c r="B772" s="13" t="s">
        <v>1304</v>
      </c>
      <c r="C772" s="1" t="s">
        <v>469</v>
      </c>
      <c r="D772" s="12" t="s">
        <v>501</v>
      </c>
      <c r="E772" s="12" t="s">
        <v>504</v>
      </c>
      <c r="F772" s="19" t="s">
        <v>473</v>
      </c>
      <c r="G772" s="15">
        <v>1</v>
      </c>
      <c r="H772" s="15"/>
      <c r="I772" s="36" t="str">
        <f>IF(G772*H772&lt;&gt;0, TRUNC(G772*H772, 1), "")</f>
        <v/>
      </c>
      <c r="J772" s="15">
        <v>1</v>
      </c>
      <c r="K772" s="15">
        <f>합산자재!I141</f>
        <v>0</v>
      </c>
      <c r="L772" s="36" t="str">
        <f>IF(G772*K772&lt;&gt;0, TRUNC(G772*K772, 1), "")</f>
        <v/>
      </c>
      <c r="M772" s="15">
        <f>합산자재!J141</f>
        <v>0</v>
      </c>
      <c r="N772" s="36" t="str">
        <f>IF(G772*M772&lt;&gt;0, TRUNC(G772*M772, 1), "")</f>
        <v/>
      </c>
      <c r="O772" s="15" t="str">
        <f>IF((H772+K772+M772)=0, "", (H772+K772+M772))</f>
        <v/>
      </c>
      <c r="P772" s="15" t="str">
        <f>IF(SUM(I772,L772,N772)&lt;&gt;0,SUM(I772,L772,N772),"")</f>
        <v/>
      </c>
      <c r="Q772" s="12" t="s">
        <v>1350</v>
      </c>
      <c r="AB772" s="2">
        <f>합산자재!H141*J772</f>
        <v>3260000</v>
      </c>
    </row>
    <row r="773" spans="1:31" ht="23.25" customHeight="1">
      <c r="A773" s="13" t="s">
        <v>754</v>
      </c>
      <c r="B773" s="13" t="s">
        <v>1304</v>
      </c>
      <c r="C773" s="1" t="s">
        <v>567</v>
      </c>
      <c r="D773" s="12" t="s">
        <v>568</v>
      </c>
      <c r="E773" s="12" t="s">
        <v>569</v>
      </c>
      <c r="F773" s="19" t="s">
        <v>570</v>
      </c>
      <c r="G773" s="15">
        <f>일위노임!G359</f>
        <v>1.23</v>
      </c>
      <c r="H773" s="15">
        <f>합산자재!H165</f>
        <v>0</v>
      </c>
      <c r="I773" s="36" t="str">
        <f>IF(G773*H773&lt;&gt;0, TRUNC(G773*H773, 1), "")</f>
        <v/>
      </c>
      <c r="J773" s="15">
        <v>1.23</v>
      </c>
      <c r="K773" s="15">
        <f>합산자재!I165</f>
        <v>270251</v>
      </c>
      <c r="L773" s="36">
        <f>IF(G773*K773&lt;&gt;0, TRUNC(G773*K773, 1), "")</f>
        <v>332408.7</v>
      </c>
      <c r="M773" s="15">
        <f>합산자재!J165</f>
        <v>0</v>
      </c>
      <c r="N773" s="36" t="str">
        <f>IF(G773*M773&lt;&gt;0, TRUNC(G773*M773, 1), "")</f>
        <v/>
      </c>
      <c r="O773" s="15">
        <f>IF((H773+K773+M773)=0, "", (H773+K773+M773))</f>
        <v>270251</v>
      </c>
      <c r="P773" s="15">
        <f>IF(SUM(I773,L773,N773)&lt;&gt;0,SUM(I773,L773,N773),"")</f>
        <v>332408.7</v>
      </c>
      <c r="Q773" s="12"/>
      <c r="AE773" s="2">
        <f>L773</f>
        <v>332408.7</v>
      </c>
    </row>
    <row r="774" spans="1:31" ht="23.25" customHeight="1">
      <c r="A774" s="13" t="s">
        <v>1334</v>
      </c>
      <c r="B774" s="13" t="s">
        <v>1304</v>
      </c>
      <c r="C774" s="1" t="s">
        <v>1335</v>
      </c>
      <c r="D774" s="12" t="s">
        <v>1336</v>
      </c>
      <c r="E774" s="12" t="s">
        <v>1337</v>
      </c>
      <c r="F774" s="19" t="s">
        <v>529</v>
      </c>
      <c r="G774" s="15">
        <v>1</v>
      </c>
      <c r="H774" s="15">
        <f>IF(TRUNC((AD775+AC775)/$AE$3,1)*$AE$3-AD775 &lt;0, AC775, TRUNC((AD775+AC775)/$AE$3,1)*$AE$3-AD775)</f>
        <v>9972.2000000000116</v>
      </c>
      <c r="I774" s="36">
        <f>H774</f>
        <v>9972.2000000000116</v>
      </c>
      <c r="J774" s="15">
        <v>1</v>
      </c>
      <c r="K774" s="15"/>
      <c r="L774" s="36" t="str">
        <f>IF(G774*K774&lt;&gt;0, TRUNC(G774*K774, 1), "")</f>
        <v/>
      </c>
      <c r="M774" s="15"/>
      <c r="N774" s="36" t="str">
        <f>IF(G774*M774&lt;&gt;0, TRUNC(G774*M774, 1), "")</f>
        <v/>
      </c>
      <c r="O774" s="15">
        <f>IF((H774+K774+M774)=0, "", (H774+K774+M774))</f>
        <v>9972.2000000000116</v>
      </c>
      <c r="P774" s="15">
        <f>IF(SUM(I774,L774,N774)&lt;&gt;0,SUM(I774,L774,N774),"")</f>
        <v>9972.2000000000116</v>
      </c>
      <c r="Q774" s="12"/>
    </row>
    <row r="775" spans="1:31" ht="23.25" customHeight="1">
      <c r="B775" s="13" t="s">
        <v>1330</v>
      </c>
      <c r="D775" s="12" t="s">
        <v>1331</v>
      </c>
      <c r="E775" s="12"/>
      <c r="F775" s="19"/>
      <c r="G775" s="15"/>
      <c r="H775" s="15"/>
      <c r="I775" s="36">
        <f>TRUNC(SUM(I771:I774))</f>
        <v>9972</v>
      </c>
      <c r="J775" s="15"/>
      <c r="K775" s="15"/>
      <c r="L775" s="36">
        <f>TRUNC(SUM(L771:L774))</f>
        <v>332408</v>
      </c>
      <c r="M775" s="15"/>
      <c r="N775" s="36">
        <f>TRUNC(SUM(N771:N774))</f>
        <v>0</v>
      </c>
      <c r="O775" s="15" t="str">
        <f>IF((H775+K775+M775)=0, "", (H775+K775+M775))</f>
        <v/>
      </c>
      <c r="P775" s="15">
        <f>IF(SUM(I775,L775,N775)&lt;&gt;0,SUM(I775,L775,N775),"")</f>
        <v>342380</v>
      </c>
      <c r="Q775" s="12"/>
      <c r="AC775" s="2">
        <f>TRUNC(AE775*옵션!$B$36/100,1)</f>
        <v>9972.2000000000007</v>
      </c>
      <c r="AD775" s="2">
        <f>TRUNC(SUM(L771:L773))</f>
        <v>332408</v>
      </c>
      <c r="AE775" s="2">
        <f>TRUNC(SUM(AE771:AE774))</f>
        <v>332408</v>
      </c>
    </row>
    <row r="776" spans="1:31" ht="23.25" customHeight="1">
      <c r="D776" s="12"/>
      <c r="E776" s="12"/>
      <c r="F776" s="19"/>
      <c r="G776" s="15"/>
      <c r="H776" s="15"/>
      <c r="I776" s="36"/>
      <c r="J776" s="15"/>
      <c r="K776" s="15"/>
      <c r="L776" s="36"/>
      <c r="M776" s="15"/>
      <c r="N776" s="36"/>
      <c r="O776" s="15"/>
      <c r="P776" s="15"/>
      <c r="Q776" s="12"/>
    </row>
    <row r="777" spans="1:31" ht="23.25" customHeight="1">
      <c r="A777" s="13" t="s">
        <v>1668</v>
      </c>
      <c r="B777" s="13" t="s">
        <v>1353</v>
      </c>
      <c r="C777" s="1" t="s">
        <v>1669</v>
      </c>
      <c r="D777" s="183" t="s">
        <v>1667</v>
      </c>
      <c r="E777" s="185"/>
      <c r="F777" s="19"/>
      <c r="G777" s="15"/>
      <c r="H777" s="15"/>
      <c r="I777" s="36"/>
      <c r="J777" s="15"/>
      <c r="K777" s="15"/>
      <c r="L777" s="36"/>
      <c r="M777" s="15"/>
      <c r="N777" s="36"/>
      <c r="O777" s="15"/>
      <c r="P777" s="15"/>
      <c r="Q777" s="12"/>
    </row>
    <row r="778" spans="1:31" ht="23.25" customHeight="1">
      <c r="A778" s="13" t="s">
        <v>728</v>
      </c>
      <c r="B778" s="13" t="s">
        <v>1307</v>
      </c>
      <c r="C778" s="1" t="s">
        <v>469</v>
      </c>
      <c r="D778" s="12" t="s">
        <v>501</v>
      </c>
      <c r="E778" s="12" t="s">
        <v>505</v>
      </c>
      <c r="F778" s="19" t="s">
        <v>473</v>
      </c>
      <c r="G778" s="15">
        <v>1</v>
      </c>
      <c r="H778" s="15"/>
      <c r="I778" s="36" t="str">
        <f>IF(G778*H778&lt;&gt;0, TRUNC(G778*H778, 1), "")</f>
        <v/>
      </c>
      <c r="J778" s="15">
        <v>1</v>
      </c>
      <c r="K778" s="15">
        <f>합산자재!I142</f>
        <v>0</v>
      </c>
      <c r="L778" s="36" t="str">
        <f>IF(G778*K778&lt;&gt;0, TRUNC(G778*K778, 1), "")</f>
        <v/>
      </c>
      <c r="M778" s="15">
        <f>합산자재!J142</f>
        <v>0</v>
      </c>
      <c r="N778" s="36" t="str">
        <f>IF(G778*M778&lt;&gt;0, TRUNC(G778*M778, 1), "")</f>
        <v/>
      </c>
      <c r="O778" s="15" t="str">
        <f>IF((H778+K778+M778)=0, "", (H778+K778+M778))</f>
        <v/>
      </c>
      <c r="P778" s="15" t="str">
        <f>IF(SUM(I778,L778,N778)&lt;&gt;0,SUM(I778,L778,N778),"")</f>
        <v/>
      </c>
      <c r="Q778" s="12" t="s">
        <v>1350</v>
      </c>
      <c r="AB778" s="2">
        <f>합산자재!H142*J778</f>
        <v>798000</v>
      </c>
    </row>
    <row r="779" spans="1:31" ht="23.25" customHeight="1">
      <c r="A779" s="13" t="s">
        <v>754</v>
      </c>
      <c r="B779" s="13" t="s">
        <v>1307</v>
      </c>
      <c r="C779" s="1" t="s">
        <v>567</v>
      </c>
      <c r="D779" s="12" t="s">
        <v>568</v>
      </c>
      <c r="E779" s="12" t="s">
        <v>569</v>
      </c>
      <c r="F779" s="19" t="s">
        <v>570</v>
      </c>
      <c r="G779" s="15">
        <f>일위노임!G362</f>
        <v>1.23</v>
      </c>
      <c r="H779" s="15">
        <f>합산자재!H165</f>
        <v>0</v>
      </c>
      <c r="I779" s="36" t="str">
        <f>IF(G779*H779&lt;&gt;0, TRUNC(G779*H779, 1), "")</f>
        <v/>
      </c>
      <c r="J779" s="15">
        <v>1.23</v>
      </c>
      <c r="K779" s="15">
        <f>합산자재!I165</f>
        <v>270251</v>
      </c>
      <c r="L779" s="36">
        <f>IF(G779*K779&lt;&gt;0, TRUNC(G779*K779, 1), "")</f>
        <v>332408.7</v>
      </c>
      <c r="M779" s="15">
        <f>합산자재!J165</f>
        <v>0</v>
      </c>
      <c r="N779" s="36" t="str">
        <f>IF(G779*M779&lt;&gt;0, TRUNC(G779*M779, 1), "")</f>
        <v/>
      </c>
      <c r="O779" s="15">
        <f>IF((H779+K779+M779)=0, "", (H779+K779+M779))</f>
        <v>270251</v>
      </c>
      <c r="P779" s="15">
        <f>IF(SUM(I779,L779,N779)&lt;&gt;0,SUM(I779,L779,N779),"")</f>
        <v>332408.7</v>
      </c>
      <c r="Q779" s="12"/>
      <c r="AE779" s="2">
        <f>L779</f>
        <v>332408.7</v>
      </c>
    </row>
    <row r="780" spans="1:31" ht="23.25" customHeight="1">
      <c r="A780" s="13" t="s">
        <v>1334</v>
      </c>
      <c r="B780" s="13" t="s">
        <v>1307</v>
      </c>
      <c r="C780" s="1" t="s">
        <v>1335</v>
      </c>
      <c r="D780" s="12" t="s">
        <v>1336</v>
      </c>
      <c r="E780" s="12" t="s">
        <v>1337</v>
      </c>
      <c r="F780" s="19" t="s">
        <v>529</v>
      </c>
      <c r="G780" s="15">
        <v>1</v>
      </c>
      <c r="H780" s="15">
        <f>IF(TRUNC((AD781+AC781)/$AE$3,1)*$AE$3-AD781 &lt;0, AC781, TRUNC((AD781+AC781)/$AE$3,1)*$AE$3-AD781)</f>
        <v>9972.2000000000116</v>
      </c>
      <c r="I780" s="36">
        <f>H780</f>
        <v>9972.2000000000116</v>
      </c>
      <c r="J780" s="15">
        <v>1</v>
      </c>
      <c r="K780" s="15"/>
      <c r="L780" s="36" t="str">
        <f>IF(G780*K780&lt;&gt;0, TRUNC(G780*K780, 1), "")</f>
        <v/>
      </c>
      <c r="M780" s="15"/>
      <c r="N780" s="36" t="str">
        <f>IF(G780*M780&lt;&gt;0, TRUNC(G780*M780, 1), "")</f>
        <v/>
      </c>
      <c r="O780" s="15">
        <f>IF((H780+K780+M780)=0, "", (H780+K780+M780))</f>
        <v>9972.2000000000116</v>
      </c>
      <c r="P780" s="15">
        <f>IF(SUM(I780,L780,N780)&lt;&gt;0,SUM(I780,L780,N780),"")</f>
        <v>9972.2000000000116</v>
      </c>
      <c r="Q780" s="12"/>
    </row>
    <row r="781" spans="1:31" ht="23.25" customHeight="1">
      <c r="B781" s="13" t="s">
        <v>1330</v>
      </c>
      <c r="D781" s="12" t="s">
        <v>1331</v>
      </c>
      <c r="E781" s="12"/>
      <c r="F781" s="19"/>
      <c r="G781" s="15"/>
      <c r="H781" s="15"/>
      <c r="I781" s="36">
        <f>TRUNC(SUM(I777:I780))</f>
        <v>9972</v>
      </c>
      <c r="J781" s="15"/>
      <c r="K781" s="15"/>
      <c r="L781" s="36">
        <f>TRUNC(SUM(L777:L780))</f>
        <v>332408</v>
      </c>
      <c r="M781" s="15"/>
      <c r="N781" s="36">
        <f>TRUNC(SUM(N777:N780))</f>
        <v>0</v>
      </c>
      <c r="O781" s="15" t="str">
        <f>IF((H781+K781+M781)=0, "", (H781+K781+M781))</f>
        <v/>
      </c>
      <c r="P781" s="15">
        <f>IF(SUM(I781,L781,N781)&lt;&gt;0,SUM(I781,L781,N781),"")</f>
        <v>342380</v>
      </c>
      <c r="Q781" s="12"/>
      <c r="AC781" s="2">
        <f>TRUNC(AE781*옵션!$B$36/100,1)</f>
        <v>9972.2000000000007</v>
      </c>
      <c r="AD781" s="2">
        <f>TRUNC(SUM(L777:L779))</f>
        <v>332408</v>
      </c>
      <c r="AE781" s="2">
        <f>TRUNC(SUM(AE777:AE780))</f>
        <v>332408</v>
      </c>
    </row>
    <row r="782" spans="1:31" ht="23.25" customHeight="1">
      <c r="D782" s="12"/>
      <c r="E782" s="12"/>
      <c r="F782" s="19"/>
      <c r="G782" s="15"/>
      <c r="H782" s="15"/>
      <c r="I782" s="36"/>
      <c r="J782" s="15"/>
      <c r="K782" s="15"/>
      <c r="L782" s="36"/>
      <c r="M782" s="15"/>
      <c r="N782" s="36"/>
      <c r="O782" s="15"/>
      <c r="P782" s="15"/>
      <c r="Q782" s="12"/>
    </row>
    <row r="783" spans="1:31" ht="23.25" customHeight="1">
      <c r="A783" s="13" t="s">
        <v>1671</v>
      </c>
      <c r="B783" s="13" t="s">
        <v>1353</v>
      </c>
      <c r="C783" s="1" t="s">
        <v>1672</v>
      </c>
      <c r="D783" s="183" t="s">
        <v>1670</v>
      </c>
      <c r="E783" s="185"/>
      <c r="F783" s="19"/>
      <c r="G783" s="15"/>
      <c r="H783" s="15"/>
      <c r="I783" s="36"/>
      <c r="J783" s="15"/>
      <c r="K783" s="15"/>
      <c r="L783" s="36"/>
      <c r="M783" s="15"/>
      <c r="N783" s="36"/>
      <c r="O783" s="15"/>
      <c r="P783" s="15"/>
      <c r="Q783" s="12"/>
    </row>
    <row r="784" spans="1:31" ht="23.25" customHeight="1">
      <c r="A784" s="13" t="s">
        <v>733</v>
      </c>
      <c r="B784" s="13" t="s">
        <v>1310</v>
      </c>
      <c r="C784" s="1" t="s">
        <v>469</v>
      </c>
      <c r="D784" s="12" t="s">
        <v>514</v>
      </c>
      <c r="E784" s="12"/>
      <c r="F784" s="19" t="s">
        <v>515</v>
      </c>
      <c r="G784" s="15">
        <v>1</v>
      </c>
      <c r="H784" s="15">
        <f>합산자재!H147</f>
        <v>0</v>
      </c>
      <c r="I784" s="36" t="str">
        <f>IF(G784*H784&lt;&gt;0, TRUNC(G784*H784, 1), "")</f>
        <v/>
      </c>
      <c r="J784" s="15">
        <v>1</v>
      </c>
      <c r="K784" s="15">
        <f>합산자재!I147</f>
        <v>0</v>
      </c>
      <c r="L784" s="36" t="str">
        <f>IF(G784*K784&lt;&gt;0, TRUNC(G784*K784, 1), "")</f>
        <v/>
      </c>
      <c r="M784" s="15">
        <f>합산자재!J147</f>
        <v>0</v>
      </c>
      <c r="N784" s="36" t="str">
        <f>IF(G784*M784&lt;&gt;0, TRUNC(G784*M784, 1), "")</f>
        <v/>
      </c>
      <c r="O784" s="15" t="str">
        <f>IF((H784+K784+M784)=0, "", (H784+K784+M784))</f>
        <v/>
      </c>
      <c r="P784" s="15" t="str">
        <f>IF(SUM(I784,L784,N784)&lt;&gt;0,SUM(I784,L784,N784),"")</f>
        <v/>
      </c>
      <c r="Q784" s="12"/>
    </row>
    <row r="785" spans="1:31" ht="23.25" customHeight="1">
      <c r="A785" s="13" t="s">
        <v>758</v>
      </c>
      <c r="B785" s="13" t="s">
        <v>1310</v>
      </c>
      <c r="C785" s="1" t="s">
        <v>577</v>
      </c>
      <c r="D785" s="12" t="s">
        <v>568</v>
      </c>
      <c r="E785" s="12" t="s">
        <v>578</v>
      </c>
      <c r="F785" s="19" t="s">
        <v>570</v>
      </c>
      <c r="G785" s="15">
        <f>일위노임!G365</f>
        <v>1</v>
      </c>
      <c r="H785" s="15">
        <f>합산자재!H169</f>
        <v>0</v>
      </c>
      <c r="I785" s="36" t="str">
        <f>IF(G785*H785&lt;&gt;0, TRUNC(G785*H785, 1), "")</f>
        <v/>
      </c>
      <c r="J785" s="15">
        <v>1</v>
      </c>
      <c r="K785" s="15">
        <f>합산자재!I169</f>
        <v>165545</v>
      </c>
      <c r="L785" s="36">
        <f>IF(G785*K785&lt;&gt;0, TRUNC(G785*K785, 1), "")</f>
        <v>165545</v>
      </c>
      <c r="M785" s="15">
        <f>합산자재!J169</f>
        <v>0</v>
      </c>
      <c r="N785" s="36" t="str">
        <f>IF(G785*M785&lt;&gt;0, TRUNC(G785*M785, 1), "")</f>
        <v/>
      </c>
      <c r="O785" s="15">
        <f>IF((H785+K785+M785)=0, "", (H785+K785+M785))</f>
        <v>165545</v>
      </c>
      <c r="P785" s="15">
        <f>IF(SUM(I785,L785,N785)&lt;&gt;0,SUM(I785,L785,N785),"")</f>
        <v>165545</v>
      </c>
      <c r="Q785" s="12"/>
      <c r="AE785" s="2">
        <f>L785</f>
        <v>165545</v>
      </c>
    </row>
    <row r="786" spans="1:31" ht="23.25" customHeight="1">
      <c r="A786" s="13" t="s">
        <v>1334</v>
      </c>
      <c r="B786" s="13" t="s">
        <v>1310</v>
      </c>
      <c r="C786" s="1" t="s">
        <v>1335</v>
      </c>
      <c r="D786" s="12" t="s">
        <v>1336</v>
      </c>
      <c r="E786" s="12" t="s">
        <v>1337</v>
      </c>
      <c r="F786" s="19" t="s">
        <v>529</v>
      </c>
      <c r="G786" s="15">
        <v>1</v>
      </c>
      <c r="H786" s="15">
        <f>IF(TRUNC((AD787+AC787)/$AE$3,1)*$AE$3-AD787 &lt;0, AC787, TRUNC((AD787+AC787)/$AE$3,1)*$AE$3-AD787)</f>
        <v>4966.2999999999884</v>
      </c>
      <c r="I786" s="36">
        <f>H786</f>
        <v>4966.2999999999884</v>
      </c>
      <c r="J786" s="15">
        <v>1</v>
      </c>
      <c r="K786" s="15"/>
      <c r="L786" s="36" t="str">
        <f>IF(G786*K786&lt;&gt;0, TRUNC(G786*K786, 1), "")</f>
        <v/>
      </c>
      <c r="M786" s="15"/>
      <c r="N786" s="36" t="str">
        <f>IF(G786*M786&lt;&gt;0, TRUNC(G786*M786, 1), "")</f>
        <v/>
      </c>
      <c r="O786" s="15">
        <f>IF((H786+K786+M786)=0, "", (H786+K786+M786))</f>
        <v>4966.2999999999884</v>
      </c>
      <c r="P786" s="15">
        <f>IF(SUM(I786,L786,N786)&lt;&gt;0,SUM(I786,L786,N786),"")</f>
        <v>4966.2999999999884</v>
      </c>
      <c r="Q786" s="12"/>
    </row>
    <row r="787" spans="1:31" ht="23.25" customHeight="1">
      <c r="B787" s="13" t="s">
        <v>1330</v>
      </c>
      <c r="D787" s="12" t="s">
        <v>1331</v>
      </c>
      <c r="E787" s="12"/>
      <c r="F787" s="19"/>
      <c r="G787" s="15"/>
      <c r="H787" s="15"/>
      <c r="I787" s="36">
        <f>TRUNC(SUM(I783:I786))</f>
        <v>4966</v>
      </c>
      <c r="J787" s="15"/>
      <c r="K787" s="15"/>
      <c r="L787" s="36">
        <f>TRUNC(SUM(L783:L786))</f>
        <v>165545</v>
      </c>
      <c r="M787" s="15"/>
      <c r="N787" s="36">
        <f>TRUNC(SUM(N783:N786))</f>
        <v>0</v>
      </c>
      <c r="O787" s="15" t="str">
        <f>IF((H787+K787+M787)=0, "", (H787+K787+M787))</f>
        <v/>
      </c>
      <c r="P787" s="15">
        <f>IF(SUM(I787,L787,N787)&lt;&gt;0,SUM(I787,L787,N787),"")</f>
        <v>170511</v>
      </c>
      <c r="Q787" s="12"/>
      <c r="AC787" s="2">
        <f>TRUNC(AE787*옵션!$B$36/100,1)</f>
        <v>4966.3</v>
      </c>
      <c r="AD787" s="2">
        <f>TRUNC(SUM(L783:L785))</f>
        <v>165545</v>
      </c>
      <c r="AE787" s="2">
        <f>TRUNC(SUM(AE783:AE786))</f>
        <v>165545</v>
      </c>
    </row>
    <row r="788" spans="1:31" ht="23.25" customHeight="1">
      <c r="D788" s="12"/>
      <c r="E788" s="12"/>
      <c r="F788" s="19"/>
      <c r="G788" s="15"/>
      <c r="H788" s="15"/>
      <c r="I788" s="36"/>
      <c r="J788" s="15"/>
      <c r="K788" s="15"/>
      <c r="L788" s="36"/>
      <c r="M788" s="15"/>
      <c r="N788" s="36"/>
      <c r="O788" s="15"/>
      <c r="P788" s="15"/>
      <c r="Q788" s="12"/>
    </row>
    <row r="789" spans="1:31" ht="23.25" customHeight="1">
      <c r="A789" s="13" t="s">
        <v>1674</v>
      </c>
      <c r="B789" s="13" t="s">
        <v>1353</v>
      </c>
      <c r="C789" s="1" t="s">
        <v>1675</v>
      </c>
      <c r="D789" s="183" t="s">
        <v>1673</v>
      </c>
      <c r="E789" s="185"/>
      <c r="F789" s="19"/>
      <c r="G789" s="15"/>
      <c r="H789" s="15"/>
      <c r="I789" s="36"/>
      <c r="J789" s="15"/>
      <c r="K789" s="15"/>
      <c r="L789" s="36"/>
      <c r="M789" s="15"/>
      <c r="N789" s="36"/>
      <c r="O789" s="15"/>
      <c r="P789" s="15"/>
      <c r="Q789" s="12"/>
    </row>
    <row r="790" spans="1:31" ht="23.25" customHeight="1">
      <c r="A790" s="13" t="s">
        <v>711</v>
      </c>
      <c r="B790" s="13" t="s">
        <v>1313</v>
      </c>
      <c r="C790" s="1" t="s">
        <v>469</v>
      </c>
      <c r="D790" s="12" t="s">
        <v>470</v>
      </c>
      <c r="E790" s="12" t="s">
        <v>471</v>
      </c>
      <c r="F790" s="19" t="s">
        <v>354</v>
      </c>
      <c r="G790" s="15">
        <v>1</v>
      </c>
      <c r="H790" s="15">
        <f>합산자재!H125</f>
        <v>0</v>
      </c>
      <c r="I790" s="36" t="str">
        <f>IF(G790*H790&lt;&gt;0, TRUNC(G790*H790, 1), "")</f>
        <v/>
      </c>
      <c r="J790" s="15">
        <v>1</v>
      </c>
      <c r="K790" s="15">
        <f>합산자재!I125</f>
        <v>0</v>
      </c>
      <c r="L790" s="36" t="str">
        <f>IF(G790*K790&lt;&gt;0, TRUNC(G790*K790, 1), "")</f>
        <v/>
      </c>
      <c r="M790" s="15">
        <f>합산자재!J125</f>
        <v>0</v>
      </c>
      <c r="N790" s="36" t="str">
        <f>IF(G790*M790&lt;&gt;0, TRUNC(G790*M790, 1), "")</f>
        <v/>
      </c>
      <c r="O790" s="15" t="str">
        <f>IF((H790+K790+M790)=0, "", (H790+K790+M790))</f>
        <v/>
      </c>
      <c r="P790" s="15" t="str">
        <f>IF(SUM(I790,L790,N790)&lt;&gt;0,SUM(I790,L790,N790),"")</f>
        <v/>
      </c>
      <c r="Q790" s="12"/>
    </row>
    <row r="791" spans="1:31" ht="23.25" customHeight="1">
      <c r="A791" s="13" t="s">
        <v>754</v>
      </c>
      <c r="B791" s="13" t="s">
        <v>1313</v>
      </c>
      <c r="C791" s="1" t="s">
        <v>567</v>
      </c>
      <c r="D791" s="12" t="s">
        <v>568</v>
      </c>
      <c r="E791" s="12" t="s">
        <v>569</v>
      </c>
      <c r="F791" s="19" t="s">
        <v>570</v>
      </c>
      <c r="G791" s="15">
        <f>일위노임!G368</f>
        <v>0.30549999999999999</v>
      </c>
      <c r="H791" s="15">
        <f>합산자재!H165</f>
        <v>0</v>
      </c>
      <c r="I791" s="36" t="str">
        <f>IF(G791*H791&lt;&gt;0, TRUNC(G791*H791, 1), "")</f>
        <v/>
      </c>
      <c r="J791" s="15">
        <v>0.30549999999999999</v>
      </c>
      <c r="K791" s="15">
        <f>합산자재!I165</f>
        <v>270251</v>
      </c>
      <c r="L791" s="36">
        <f>IF(G791*K791&lt;&gt;0, TRUNC(G791*K791, 1), "")</f>
        <v>82561.600000000006</v>
      </c>
      <c r="M791" s="15">
        <f>합산자재!J165</f>
        <v>0</v>
      </c>
      <c r="N791" s="36" t="str">
        <f>IF(G791*M791&lt;&gt;0, TRUNC(G791*M791, 1), "")</f>
        <v/>
      </c>
      <c r="O791" s="15">
        <f>IF((H791+K791+M791)=0, "", (H791+K791+M791))</f>
        <v>270251</v>
      </c>
      <c r="P791" s="15">
        <f>IF(SUM(I791,L791,N791)&lt;&gt;0,SUM(I791,L791,N791),"")</f>
        <v>82561.600000000006</v>
      </c>
      <c r="Q791" s="12"/>
      <c r="AE791" s="2">
        <f>L791</f>
        <v>82561.600000000006</v>
      </c>
    </row>
    <row r="792" spans="1:31" ht="23.25" customHeight="1">
      <c r="A792" s="13" t="s">
        <v>1334</v>
      </c>
      <c r="B792" s="13" t="s">
        <v>1313</v>
      </c>
      <c r="C792" s="1" t="s">
        <v>1335</v>
      </c>
      <c r="D792" s="12" t="s">
        <v>1336</v>
      </c>
      <c r="E792" s="12" t="s">
        <v>1337</v>
      </c>
      <c r="F792" s="19" t="s">
        <v>529</v>
      </c>
      <c r="G792" s="15">
        <v>1</v>
      </c>
      <c r="H792" s="15">
        <f>IF(TRUNC((AD793+AC793)/$AE$3,1)*$AE$3-AD793 &lt;0, AC793, TRUNC((AD793+AC793)/$AE$3,1)*$AE$3-AD793)</f>
        <v>2476.8000000000029</v>
      </c>
      <c r="I792" s="36">
        <f>H792</f>
        <v>2476.8000000000029</v>
      </c>
      <c r="J792" s="15">
        <v>1</v>
      </c>
      <c r="K792" s="15"/>
      <c r="L792" s="36" t="str">
        <f>IF(G792*K792&lt;&gt;0, TRUNC(G792*K792, 1), "")</f>
        <v/>
      </c>
      <c r="M792" s="15"/>
      <c r="N792" s="36" t="str">
        <f>IF(G792*M792&lt;&gt;0, TRUNC(G792*M792, 1), "")</f>
        <v/>
      </c>
      <c r="O792" s="15">
        <f>IF((H792+K792+M792)=0, "", (H792+K792+M792))</f>
        <v>2476.8000000000029</v>
      </c>
      <c r="P792" s="15">
        <f>IF(SUM(I792,L792,N792)&lt;&gt;0,SUM(I792,L792,N792),"")</f>
        <v>2476.8000000000029</v>
      </c>
      <c r="Q792" s="12"/>
    </row>
    <row r="793" spans="1:31" ht="23.25" customHeight="1">
      <c r="B793" s="13" t="s">
        <v>1330</v>
      </c>
      <c r="D793" s="12" t="s">
        <v>1331</v>
      </c>
      <c r="E793" s="12"/>
      <c r="F793" s="19"/>
      <c r="G793" s="15"/>
      <c r="H793" s="15"/>
      <c r="I793" s="36">
        <f>TRUNC(SUM(I789:I792))</f>
        <v>2476</v>
      </c>
      <c r="J793" s="15"/>
      <c r="K793" s="15"/>
      <c r="L793" s="36">
        <f>TRUNC(SUM(L789:L792))</f>
        <v>82561</v>
      </c>
      <c r="M793" s="15"/>
      <c r="N793" s="36">
        <f>TRUNC(SUM(N789:N792))</f>
        <v>0</v>
      </c>
      <c r="O793" s="15" t="str">
        <f>IF((H793+K793+M793)=0, "", (H793+K793+M793))</f>
        <v/>
      </c>
      <c r="P793" s="15">
        <f>IF(SUM(I793,L793,N793)&lt;&gt;0,SUM(I793,L793,N793),"")</f>
        <v>85037</v>
      </c>
      <c r="Q793" s="12"/>
      <c r="AC793" s="2">
        <f>TRUNC(AE793*옵션!$B$36/100,1)</f>
        <v>2476.8000000000002</v>
      </c>
      <c r="AD793" s="2">
        <f>TRUNC(SUM(L789:L791))</f>
        <v>82561</v>
      </c>
      <c r="AE793" s="2">
        <f>TRUNC(SUM(AE789:AE792))</f>
        <v>82561</v>
      </c>
    </row>
    <row r="794" spans="1:31" ht="23.25" customHeight="1">
      <c r="D794" s="12"/>
      <c r="E794" s="12"/>
      <c r="F794" s="19"/>
      <c r="G794" s="15"/>
      <c r="H794" s="15"/>
      <c r="I794" s="36"/>
      <c r="J794" s="15"/>
      <c r="K794" s="15"/>
      <c r="L794" s="36"/>
      <c r="M794" s="15"/>
      <c r="N794" s="36"/>
      <c r="O794" s="15"/>
      <c r="P794" s="15"/>
      <c r="Q794" s="12"/>
    </row>
    <row r="795" spans="1:31" ht="23.25" customHeight="1">
      <c r="A795" s="13" t="s">
        <v>1677</v>
      </c>
      <c r="B795" s="13" t="s">
        <v>1353</v>
      </c>
      <c r="C795" s="1" t="s">
        <v>1678</v>
      </c>
      <c r="D795" s="183" t="s">
        <v>1676</v>
      </c>
      <c r="E795" s="185"/>
      <c r="F795" s="19"/>
      <c r="G795" s="15"/>
      <c r="H795" s="15"/>
      <c r="I795" s="36"/>
      <c r="J795" s="15"/>
      <c r="K795" s="15"/>
      <c r="L795" s="36"/>
      <c r="M795" s="15"/>
      <c r="N795" s="36"/>
      <c r="O795" s="15"/>
      <c r="P795" s="15"/>
      <c r="Q795" s="12"/>
    </row>
    <row r="796" spans="1:31" ht="23.25" customHeight="1">
      <c r="A796" s="13" t="s">
        <v>734</v>
      </c>
      <c r="B796" s="13" t="s">
        <v>1316</v>
      </c>
      <c r="C796" s="1" t="s">
        <v>516</v>
      </c>
      <c r="D796" s="12" t="s">
        <v>517</v>
      </c>
      <c r="E796" s="12" t="s">
        <v>518</v>
      </c>
      <c r="F796" s="19" t="s">
        <v>155</v>
      </c>
      <c r="G796" s="15">
        <v>1</v>
      </c>
      <c r="H796" s="15">
        <f>합산자재!H148</f>
        <v>0</v>
      </c>
      <c r="I796" s="36" t="str">
        <f>IF(G796*H796&lt;&gt;0, TRUNC(G796*H796, 1), "")</f>
        <v/>
      </c>
      <c r="J796" s="15">
        <v>1</v>
      </c>
      <c r="K796" s="15">
        <f>합산자재!I148</f>
        <v>0</v>
      </c>
      <c r="L796" s="36" t="str">
        <f t="shared" ref="L796:L801" si="145">IF(G796*K796&lt;&gt;0, TRUNC(G796*K796, 1), "")</f>
        <v/>
      </c>
      <c r="M796" s="15">
        <f>합산자재!J148</f>
        <v>0</v>
      </c>
      <c r="N796" s="36" t="str">
        <f t="shared" ref="N796:N801" si="146">IF(G796*M796&lt;&gt;0, TRUNC(G796*M796, 1), "")</f>
        <v/>
      </c>
      <c r="O796" s="15" t="str">
        <f t="shared" ref="O796:O802" si="147">IF((H796+K796+M796)=0, "", (H796+K796+M796))</f>
        <v/>
      </c>
      <c r="P796" s="15" t="str">
        <f t="shared" ref="P796:P802" si="148">IF(SUM(I796,L796,N796)&lt;&gt;0,SUM(I796,L796,N796),"")</f>
        <v/>
      </c>
      <c r="Q796" s="12"/>
    </row>
    <row r="797" spans="1:31" ht="23.25" customHeight="1">
      <c r="A797" s="13" t="s">
        <v>752</v>
      </c>
      <c r="B797" s="13" t="s">
        <v>1316</v>
      </c>
      <c r="C797" s="1" t="s">
        <v>561</v>
      </c>
      <c r="D797" s="12" t="s">
        <v>562</v>
      </c>
      <c r="E797" s="12" t="s">
        <v>563</v>
      </c>
      <c r="F797" s="19" t="s">
        <v>558</v>
      </c>
      <c r="G797" s="15">
        <v>25.8</v>
      </c>
      <c r="H797" s="15">
        <f>합산자재!H163</f>
        <v>183</v>
      </c>
      <c r="I797" s="36">
        <f>IF(G797*H797&lt;&gt;0, TRUNC(G797*H797, 1), "")</f>
        <v>4721.3999999999996</v>
      </c>
      <c r="J797" s="15">
        <v>25.8</v>
      </c>
      <c r="K797" s="15">
        <f>합산자재!I163</f>
        <v>797</v>
      </c>
      <c r="L797" s="36">
        <f t="shared" si="145"/>
        <v>20562.599999999999</v>
      </c>
      <c r="M797" s="15">
        <f>합산자재!J163</f>
        <v>211</v>
      </c>
      <c r="N797" s="36">
        <f t="shared" si="146"/>
        <v>5443.8</v>
      </c>
      <c r="O797" s="15">
        <f t="shared" si="147"/>
        <v>1191</v>
      </c>
      <c r="P797" s="15">
        <f t="shared" si="148"/>
        <v>30727.8</v>
      </c>
      <c r="Q797" s="12" t="s">
        <v>746</v>
      </c>
      <c r="R797" s="2" t="s">
        <v>1333</v>
      </c>
    </row>
    <row r="798" spans="1:31" ht="23.25" customHeight="1">
      <c r="A798" s="13" t="s">
        <v>753</v>
      </c>
      <c r="B798" s="13" t="s">
        <v>1316</v>
      </c>
      <c r="C798" s="1" t="s">
        <v>564</v>
      </c>
      <c r="D798" s="12" t="s">
        <v>565</v>
      </c>
      <c r="E798" s="12" t="s">
        <v>566</v>
      </c>
      <c r="F798" s="19" t="s">
        <v>558</v>
      </c>
      <c r="G798" s="15">
        <v>6.1920000000000002</v>
      </c>
      <c r="H798" s="15">
        <f>합산자재!H164</f>
        <v>17</v>
      </c>
      <c r="I798" s="36">
        <f>IF(G798*H798&lt;&gt;0, TRUNC(G798*H798, 1), "")</f>
        <v>105.2</v>
      </c>
      <c r="J798" s="15">
        <v>6.1920000000000002</v>
      </c>
      <c r="K798" s="15">
        <f>합산자재!I164</f>
        <v>475</v>
      </c>
      <c r="L798" s="36">
        <f t="shared" si="145"/>
        <v>2941.2</v>
      </c>
      <c r="M798" s="15">
        <f>합산자재!J164</f>
        <v>8</v>
      </c>
      <c r="N798" s="36">
        <f t="shared" si="146"/>
        <v>49.5</v>
      </c>
      <c r="O798" s="15">
        <f t="shared" si="147"/>
        <v>500</v>
      </c>
      <c r="P798" s="15">
        <f t="shared" si="148"/>
        <v>3095.8999999999996</v>
      </c>
      <c r="Q798" s="12" t="s">
        <v>751</v>
      </c>
      <c r="R798" s="2" t="s">
        <v>1333</v>
      </c>
    </row>
    <row r="799" spans="1:31" ht="23.25" customHeight="1">
      <c r="A799" s="13" t="s">
        <v>754</v>
      </c>
      <c r="B799" s="13" t="s">
        <v>1316</v>
      </c>
      <c r="C799" s="1" t="s">
        <v>567</v>
      </c>
      <c r="D799" s="12" t="s">
        <v>568</v>
      </c>
      <c r="E799" s="12" t="s">
        <v>569</v>
      </c>
      <c r="F799" s="19" t="s">
        <v>570</v>
      </c>
      <c r="G799" s="15">
        <f>일위노임!G372</f>
        <v>0.04</v>
      </c>
      <c r="H799" s="15">
        <f>합산자재!H165</f>
        <v>0</v>
      </c>
      <c r="I799" s="36" t="str">
        <f>IF(G799*H799&lt;&gt;0, TRUNC(G799*H799, 1), "")</f>
        <v/>
      </c>
      <c r="J799" s="15">
        <v>0.04</v>
      </c>
      <c r="K799" s="15">
        <f>합산자재!I165</f>
        <v>270251</v>
      </c>
      <c r="L799" s="36">
        <f t="shared" si="145"/>
        <v>10810</v>
      </c>
      <c r="M799" s="15">
        <f>합산자재!J165</f>
        <v>0</v>
      </c>
      <c r="N799" s="36" t="str">
        <f t="shared" si="146"/>
        <v/>
      </c>
      <c r="O799" s="15">
        <f t="shared" si="147"/>
        <v>270251</v>
      </c>
      <c r="P799" s="15">
        <f t="shared" si="148"/>
        <v>10810</v>
      </c>
      <c r="Q799" s="12"/>
      <c r="AE799" s="2">
        <f>L799</f>
        <v>10810</v>
      </c>
    </row>
    <row r="800" spans="1:31" ht="23.25" customHeight="1">
      <c r="A800" s="13" t="s">
        <v>758</v>
      </c>
      <c r="B800" s="13" t="s">
        <v>1316</v>
      </c>
      <c r="C800" s="1" t="s">
        <v>577</v>
      </c>
      <c r="D800" s="12" t="s">
        <v>568</v>
      </c>
      <c r="E800" s="12" t="s">
        <v>578</v>
      </c>
      <c r="F800" s="19" t="s">
        <v>570</v>
      </c>
      <c r="G800" s="15">
        <f>일위노임!G373</f>
        <v>9.5000000000000001E-2</v>
      </c>
      <c r="H800" s="15">
        <f>합산자재!H169</f>
        <v>0</v>
      </c>
      <c r="I800" s="36" t="str">
        <f>IF(G800*H800&lt;&gt;0, TRUNC(G800*H800, 1), "")</f>
        <v/>
      </c>
      <c r="J800" s="15">
        <v>9.5000000000000001E-2</v>
      </c>
      <c r="K800" s="15">
        <f>합산자재!I169</f>
        <v>165545</v>
      </c>
      <c r="L800" s="36">
        <f t="shared" si="145"/>
        <v>15726.7</v>
      </c>
      <c r="M800" s="15">
        <f>합산자재!J169</f>
        <v>0</v>
      </c>
      <c r="N800" s="36" t="str">
        <f t="shared" si="146"/>
        <v/>
      </c>
      <c r="O800" s="15">
        <f t="shared" si="147"/>
        <v>165545</v>
      </c>
      <c r="P800" s="15">
        <f t="shared" si="148"/>
        <v>15726.7</v>
      </c>
      <c r="Q800" s="12"/>
      <c r="AE800" s="2">
        <f>L800</f>
        <v>15726.7</v>
      </c>
    </row>
    <row r="801" spans="1:31" ht="23.25" customHeight="1">
      <c r="A801" s="13" t="s">
        <v>1334</v>
      </c>
      <c r="B801" s="13" t="s">
        <v>1316</v>
      </c>
      <c r="C801" s="1" t="s">
        <v>1335</v>
      </c>
      <c r="D801" s="12" t="s">
        <v>1336</v>
      </c>
      <c r="E801" s="12" t="s">
        <v>1337</v>
      </c>
      <c r="F801" s="19" t="s">
        <v>529</v>
      </c>
      <c r="G801" s="15">
        <v>1</v>
      </c>
      <c r="H801" s="15">
        <f>IF(TRUNC((AD802+AC802)/$AE$3,1)*$AE$3-AD802 &lt;0, AC802, TRUNC((AD802+AC802)/$AE$3,1)*$AE$3-AD802)</f>
        <v>796</v>
      </c>
      <c r="I801" s="36">
        <f>H801</f>
        <v>796</v>
      </c>
      <c r="J801" s="15">
        <v>1</v>
      </c>
      <c r="K801" s="15"/>
      <c r="L801" s="36" t="str">
        <f t="shared" si="145"/>
        <v/>
      </c>
      <c r="M801" s="15"/>
      <c r="N801" s="36" t="str">
        <f t="shared" si="146"/>
        <v/>
      </c>
      <c r="O801" s="15">
        <f t="shared" si="147"/>
        <v>796</v>
      </c>
      <c r="P801" s="15">
        <f t="shared" si="148"/>
        <v>796</v>
      </c>
      <c r="Q801" s="12"/>
    </row>
    <row r="802" spans="1:31" ht="23.25" customHeight="1">
      <c r="B802" s="13" t="s">
        <v>1330</v>
      </c>
      <c r="D802" s="12" t="s">
        <v>1331</v>
      </c>
      <c r="E802" s="12"/>
      <c r="F802" s="19"/>
      <c r="G802" s="15"/>
      <c r="H802" s="15"/>
      <c r="I802" s="36">
        <f>TRUNC(SUM(I795:I801))</f>
        <v>5622</v>
      </c>
      <c r="J802" s="15"/>
      <c r="K802" s="15"/>
      <c r="L802" s="36">
        <f>TRUNC(SUM(L795:L801))</f>
        <v>50040</v>
      </c>
      <c r="M802" s="15"/>
      <c r="N802" s="36">
        <f>TRUNC(SUM(N795:N801))</f>
        <v>5493</v>
      </c>
      <c r="O802" s="15" t="str">
        <f t="shared" si="147"/>
        <v/>
      </c>
      <c r="P802" s="15">
        <f t="shared" si="148"/>
        <v>61155</v>
      </c>
      <c r="Q802" s="12"/>
      <c r="AC802" s="2">
        <f>TRUNC(AE802*옵션!$B$36/100,1)</f>
        <v>796</v>
      </c>
      <c r="AD802" s="2">
        <f>TRUNC(SUM(L795:L800))</f>
        <v>50040</v>
      </c>
      <c r="AE802" s="2">
        <f>TRUNC(SUM(AE795:AE801))</f>
        <v>26536</v>
      </c>
    </row>
    <row r="803" spans="1:31" ht="23.25" customHeight="1">
      <c r="D803" s="12"/>
      <c r="E803" s="12"/>
      <c r="F803" s="19"/>
      <c r="G803" s="15"/>
      <c r="H803" s="15"/>
      <c r="I803" s="36"/>
      <c r="J803" s="15"/>
      <c r="K803" s="15"/>
      <c r="L803" s="36"/>
      <c r="M803" s="15"/>
      <c r="N803" s="36"/>
      <c r="O803" s="15"/>
      <c r="P803" s="15"/>
      <c r="Q803" s="12"/>
    </row>
    <row r="804" spans="1:31" ht="23.25" customHeight="1">
      <c r="A804" s="13" t="s">
        <v>1680</v>
      </c>
      <c r="B804" s="13" t="s">
        <v>1353</v>
      </c>
      <c r="C804" s="1" t="s">
        <v>1681</v>
      </c>
      <c r="D804" s="183" t="s">
        <v>1679</v>
      </c>
      <c r="E804" s="185"/>
      <c r="F804" s="19"/>
      <c r="G804" s="15"/>
      <c r="H804" s="15"/>
      <c r="I804" s="36"/>
      <c r="J804" s="15"/>
      <c r="K804" s="15"/>
      <c r="L804" s="36"/>
      <c r="M804" s="15"/>
      <c r="N804" s="36"/>
      <c r="O804" s="15"/>
      <c r="P804" s="15"/>
      <c r="Q804" s="12"/>
    </row>
    <row r="805" spans="1:31" ht="23.25" customHeight="1">
      <c r="A805" s="13" t="s">
        <v>750</v>
      </c>
      <c r="B805" s="13" t="s">
        <v>1320</v>
      </c>
      <c r="C805" s="1" t="s">
        <v>559</v>
      </c>
      <c r="D805" s="12" t="s">
        <v>556</v>
      </c>
      <c r="E805" s="12" t="s">
        <v>560</v>
      </c>
      <c r="F805" s="19" t="s">
        <v>558</v>
      </c>
      <c r="G805" s="15">
        <v>36</v>
      </c>
      <c r="H805" s="15">
        <f>합산자재!H162</f>
        <v>256</v>
      </c>
      <c r="I805" s="36">
        <f>IF(G805*H805&lt;&gt;0, TRUNC(G805*H805, 1), "")</f>
        <v>9216</v>
      </c>
      <c r="J805" s="15">
        <v>36</v>
      </c>
      <c r="K805" s="15">
        <f>합산자재!I162</f>
        <v>797</v>
      </c>
      <c r="L805" s="36">
        <f>IF(G805*K805&lt;&gt;0, TRUNC(G805*K805, 1), "")</f>
        <v>28692</v>
      </c>
      <c r="M805" s="15">
        <f>합산자재!J162</f>
        <v>914</v>
      </c>
      <c r="N805" s="36">
        <f>IF(G805*M805&lt;&gt;0, TRUNC(G805*M805, 1), "")</f>
        <v>32904</v>
      </c>
      <c r="O805" s="15">
        <f>IF((H805+K805+M805)=0, "", (H805+K805+M805))</f>
        <v>1967</v>
      </c>
      <c r="P805" s="15">
        <f>IF(SUM(I805,L805,N805)&lt;&gt;0,SUM(I805,L805,N805),"")</f>
        <v>70812</v>
      </c>
      <c r="Q805" s="12" t="s">
        <v>751</v>
      </c>
      <c r="R805" s="2" t="s">
        <v>1333</v>
      </c>
    </row>
    <row r="806" spans="1:31" ht="23.25" customHeight="1">
      <c r="A806" s="13" t="s">
        <v>754</v>
      </c>
      <c r="B806" s="13" t="s">
        <v>1320</v>
      </c>
      <c r="C806" s="1" t="s">
        <v>567</v>
      </c>
      <c r="D806" s="12" t="s">
        <v>568</v>
      </c>
      <c r="E806" s="12" t="s">
        <v>569</v>
      </c>
      <c r="F806" s="19" t="s">
        <v>570</v>
      </c>
      <c r="G806" s="15">
        <f>일위노임!G376</f>
        <v>0.18</v>
      </c>
      <c r="H806" s="15">
        <f>합산자재!H165</f>
        <v>0</v>
      </c>
      <c r="I806" s="36" t="str">
        <f>IF(G806*H806&lt;&gt;0, TRUNC(G806*H806, 1), "")</f>
        <v/>
      </c>
      <c r="J806" s="15">
        <v>0.18</v>
      </c>
      <c r="K806" s="15">
        <f>합산자재!I165</f>
        <v>270251</v>
      </c>
      <c r="L806" s="36">
        <f>IF(G806*K806&lt;&gt;0, TRUNC(G806*K806, 1), "")</f>
        <v>48645.1</v>
      </c>
      <c r="M806" s="15">
        <f>합산자재!J165</f>
        <v>0</v>
      </c>
      <c r="N806" s="36" t="str">
        <f>IF(G806*M806&lt;&gt;0, TRUNC(G806*M806, 1), "")</f>
        <v/>
      </c>
      <c r="O806" s="15">
        <f>IF((H806+K806+M806)=0, "", (H806+K806+M806))</f>
        <v>270251</v>
      </c>
      <c r="P806" s="15">
        <f>IF(SUM(I806,L806,N806)&lt;&gt;0,SUM(I806,L806,N806),"")</f>
        <v>48645.1</v>
      </c>
      <c r="Q806" s="12"/>
      <c r="AE806" s="2">
        <f>L806</f>
        <v>48645.1</v>
      </c>
    </row>
    <row r="807" spans="1:31" ht="23.25" customHeight="1">
      <c r="A807" s="13" t="s">
        <v>1334</v>
      </c>
      <c r="B807" s="13" t="s">
        <v>1320</v>
      </c>
      <c r="C807" s="1" t="s">
        <v>1335</v>
      </c>
      <c r="D807" s="12" t="s">
        <v>1336</v>
      </c>
      <c r="E807" s="12" t="s">
        <v>1337</v>
      </c>
      <c r="F807" s="19" t="s">
        <v>529</v>
      </c>
      <c r="G807" s="15">
        <v>1</v>
      </c>
      <c r="H807" s="15">
        <f>IF(TRUNC((AD808+AC808)/$AE$3,1)*$AE$3-AD808 &lt;0, AC808, TRUNC((AD808+AC808)/$AE$3,1)*$AE$3-AD808)</f>
        <v>1459.3000000000029</v>
      </c>
      <c r="I807" s="36">
        <f>H807</f>
        <v>1459.3000000000029</v>
      </c>
      <c r="J807" s="15">
        <v>1</v>
      </c>
      <c r="K807" s="15"/>
      <c r="L807" s="36" t="str">
        <f>IF(G807*K807&lt;&gt;0, TRUNC(G807*K807, 1), "")</f>
        <v/>
      </c>
      <c r="M807" s="15"/>
      <c r="N807" s="36" t="str">
        <f>IF(G807*M807&lt;&gt;0, TRUNC(G807*M807, 1), "")</f>
        <v/>
      </c>
      <c r="O807" s="15">
        <f>IF((H807+K807+M807)=0, "", (H807+K807+M807))</f>
        <v>1459.3000000000029</v>
      </c>
      <c r="P807" s="15">
        <f>IF(SUM(I807,L807,N807)&lt;&gt;0,SUM(I807,L807,N807),"")</f>
        <v>1459.3000000000029</v>
      </c>
      <c r="Q807" s="12"/>
    </row>
    <row r="808" spans="1:31" ht="23.25" customHeight="1">
      <c r="B808" s="13" t="s">
        <v>1330</v>
      </c>
      <c r="D808" s="12" t="s">
        <v>1331</v>
      </c>
      <c r="E808" s="12"/>
      <c r="F808" s="19"/>
      <c r="G808" s="15"/>
      <c r="H808" s="15"/>
      <c r="I808" s="36">
        <f>TRUNC(SUM(I804:I807))</f>
        <v>10675</v>
      </c>
      <c r="J808" s="15"/>
      <c r="K808" s="15"/>
      <c r="L808" s="36">
        <f>TRUNC(SUM(L804:L807))</f>
        <v>77337</v>
      </c>
      <c r="M808" s="15"/>
      <c r="N808" s="36">
        <f>TRUNC(SUM(N804:N807))</f>
        <v>32904</v>
      </c>
      <c r="O808" s="15" t="str">
        <f>IF((H808+K808+M808)=0, "", (H808+K808+M808))</f>
        <v/>
      </c>
      <c r="P808" s="15">
        <f>IF(SUM(I808,L808,N808)&lt;&gt;0,SUM(I808,L808,N808),"")</f>
        <v>120916</v>
      </c>
      <c r="Q808" s="12"/>
      <c r="AC808" s="2">
        <f>TRUNC(AE808*옵션!$B$36/100,1)</f>
        <v>1459.3</v>
      </c>
      <c r="AD808" s="2">
        <f>TRUNC(SUM(L804:L806))</f>
        <v>77337</v>
      </c>
      <c r="AE808" s="2">
        <f>TRUNC(SUM(AE804:AE807))</f>
        <v>48645</v>
      </c>
    </row>
    <row r="809" spans="1:31" ht="23.25" customHeight="1">
      <c r="D809" s="12"/>
      <c r="E809" s="12"/>
      <c r="F809" s="19"/>
      <c r="G809" s="15"/>
      <c r="H809" s="15"/>
      <c r="I809" s="36"/>
      <c r="J809" s="15"/>
      <c r="K809" s="15"/>
      <c r="L809" s="36"/>
      <c r="M809" s="15"/>
      <c r="N809" s="36"/>
      <c r="O809" s="15"/>
      <c r="P809" s="15"/>
      <c r="Q809" s="12"/>
    </row>
    <row r="810" spans="1:31" ht="23.25" customHeight="1">
      <c r="A810" s="13" t="s">
        <v>1683</v>
      </c>
      <c r="B810" s="13" t="s">
        <v>1353</v>
      </c>
      <c r="C810" s="1" t="s">
        <v>1684</v>
      </c>
      <c r="D810" s="183" t="s">
        <v>1682</v>
      </c>
      <c r="E810" s="185"/>
      <c r="F810" s="19"/>
      <c r="G810" s="15"/>
      <c r="H810" s="15"/>
      <c r="I810" s="36"/>
      <c r="J810" s="15"/>
      <c r="K810" s="15"/>
      <c r="L810" s="36"/>
      <c r="M810" s="15"/>
      <c r="N810" s="36"/>
      <c r="O810" s="15"/>
      <c r="P810" s="15"/>
      <c r="Q810" s="12"/>
    </row>
    <row r="811" spans="1:31" ht="23.25" customHeight="1">
      <c r="A811" s="13" t="s">
        <v>677</v>
      </c>
      <c r="B811" s="13" t="s">
        <v>1324</v>
      </c>
      <c r="C811" s="1" t="s">
        <v>383</v>
      </c>
      <c r="D811" s="12" t="s">
        <v>379</v>
      </c>
      <c r="E811" s="12" t="s">
        <v>384</v>
      </c>
      <c r="F811" s="19" t="s">
        <v>166</v>
      </c>
      <c r="G811" s="15">
        <v>1</v>
      </c>
      <c r="H811" s="15">
        <f>합산자재!H91</f>
        <v>440000</v>
      </c>
      <c r="I811" s="36">
        <f>IF(G811*H811&lt;&gt;0, TRUNC(G811*H811, 1), "")</f>
        <v>440000</v>
      </c>
      <c r="J811" s="15">
        <v>1</v>
      </c>
      <c r="K811" s="15">
        <f>합산자재!I91</f>
        <v>0</v>
      </c>
      <c r="L811" s="36" t="str">
        <f t="shared" ref="L811:L816" si="149">IF(G811*K811&lt;&gt;0, TRUNC(G811*K811, 1), "")</f>
        <v/>
      </c>
      <c r="M811" s="15">
        <f>합산자재!J91</f>
        <v>0</v>
      </c>
      <c r="N811" s="36" t="str">
        <f t="shared" ref="N811:N816" si="150">IF(G811*M811&lt;&gt;0, TRUNC(G811*M811, 1), "")</f>
        <v/>
      </c>
      <c r="O811" s="15">
        <f t="shared" ref="O811:O817" si="151">IF((H811+K811+M811)=0, "", (H811+K811+M811))</f>
        <v>440000</v>
      </c>
      <c r="P811" s="15">
        <f t="shared" ref="P811:P817" si="152">IF(SUM(I811,L811,N811)&lt;&gt;0,SUM(I811,L811,N811),"")</f>
        <v>440000</v>
      </c>
      <c r="Q811" s="12"/>
    </row>
    <row r="812" spans="1:31" ht="23.25" customHeight="1">
      <c r="A812" s="13" t="s">
        <v>748</v>
      </c>
      <c r="B812" s="13" t="s">
        <v>1324</v>
      </c>
      <c r="C812" s="1" t="s">
        <v>555</v>
      </c>
      <c r="D812" s="12" t="s">
        <v>556</v>
      </c>
      <c r="E812" s="12" t="s">
        <v>557</v>
      </c>
      <c r="F812" s="19" t="s">
        <v>558</v>
      </c>
      <c r="G812" s="15">
        <v>50.4</v>
      </c>
      <c r="H812" s="15">
        <f>합산자재!H161</f>
        <v>373</v>
      </c>
      <c r="I812" s="36">
        <f>IF(G812*H812&lt;&gt;0, TRUNC(G812*H812, 1), "")</f>
        <v>18799.2</v>
      </c>
      <c r="J812" s="15">
        <v>50.4</v>
      </c>
      <c r="K812" s="15">
        <f>합산자재!I161</f>
        <v>661</v>
      </c>
      <c r="L812" s="36">
        <f t="shared" si="149"/>
        <v>33314.400000000001</v>
      </c>
      <c r="M812" s="15">
        <f>합산자재!J161</f>
        <v>346</v>
      </c>
      <c r="N812" s="36">
        <f t="shared" si="150"/>
        <v>17438.400000000001</v>
      </c>
      <c r="O812" s="15">
        <f t="shared" si="151"/>
        <v>1380</v>
      </c>
      <c r="P812" s="15">
        <f t="shared" si="152"/>
        <v>69552</v>
      </c>
      <c r="Q812" s="12" t="s">
        <v>749</v>
      </c>
      <c r="R812" s="2" t="s">
        <v>1333</v>
      </c>
    </row>
    <row r="813" spans="1:31" ht="23.25" customHeight="1">
      <c r="A813" s="13" t="s">
        <v>759</v>
      </c>
      <c r="B813" s="13" t="s">
        <v>1324</v>
      </c>
      <c r="C813" s="1" t="s">
        <v>579</v>
      </c>
      <c r="D813" s="12" t="s">
        <v>568</v>
      </c>
      <c r="E813" s="12" t="s">
        <v>580</v>
      </c>
      <c r="F813" s="19" t="s">
        <v>570</v>
      </c>
      <c r="G813" s="15">
        <f>일위노임!G381</f>
        <v>0.48899999999999999</v>
      </c>
      <c r="H813" s="15">
        <f>합산자재!H170</f>
        <v>0</v>
      </c>
      <c r="I813" s="36" t="str">
        <f>IF(G813*H813&lt;&gt;0, TRUNC(G813*H813, 1), "")</f>
        <v/>
      </c>
      <c r="J813" s="15">
        <v>0.48899999999999999</v>
      </c>
      <c r="K813" s="15">
        <f>합산자재!I170</f>
        <v>214222</v>
      </c>
      <c r="L813" s="36">
        <f t="shared" si="149"/>
        <v>104754.5</v>
      </c>
      <c r="M813" s="15">
        <f>합산자재!J170</f>
        <v>0</v>
      </c>
      <c r="N813" s="36" t="str">
        <f t="shared" si="150"/>
        <v/>
      </c>
      <c r="O813" s="15">
        <f t="shared" si="151"/>
        <v>214222</v>
      </c>
      <c r="P813" s="15">
        <f t="shared" si="152"/>
        <v>104754.5</v>
      </c>
      <c r="Q813" s="12"/>
      <c r="AE813" s="2">
        <f>L813</f>
        <v>104754.5</v>
      </c>
    </row>
    <row r="814" spans="1:31" ht="23.25" customHeight="1">
      <c r="A814" s="13" t="s">
        <v>761</v>
      </c>
      <c r="B814" s="13" t="s">
        <v>1324</v>
      </c>
      <c r="C814" s="1" t="s">
        <v>583</v>
      </c>
      <c r="D814" s="12" t="s">
        <v>568</v>
      </c>
      <c r="E814" s="12" t="s">
        <v>584</v>
      </c>
      <c r="F814" s="19" t="s">
        <v>570</v>
      </c>
      <c r="G814" s="15">
        <f>일위노임!G382</f>
        <v>1.4999999999999999E-2</v>
      </c>
      <c r="H814" s="15">
        <f>합산자재!H172</f>
        <v>0</v>
      </c>
      <c r="I814" s="36" t="str">
        <f>IF(G814*H814&lt;&gt;0, TRUNC(G814*H814, 1), "")</f>
        <v/>
      </c>
      <c r="J814" s="15">
        <v>1.4999999999999999E-2</v>
      </c>
      <c r="K814" s="15">
        <f>합산자재!I172</f>
        <v>195370</v>
      </c>
      <c r="L814" s="36">
        <f t="shared" si="149"/>
        <v>2930.5</v>
      </c>
      <c r="M814" s="15">
        <f>합산자재!J172</f>
        <v>0</v>
      </c>
      <c r="N814" s="36" t="str">
        <f t="shared" si="150"/>
        <v/>
      </c>
      <c r="O814" s="15">
        <f t="shared" si="151"/>
        <v>195370</v>
      </c>
      <c r="P814" s="15">
        <f t="shared" si="152"/>
        <v>2930.5</v>
      </c>
      <c r="Q814" s="12"/>
      <c r="AE814" s="2">
        <f>L814</f>
        <v>2930.5</v>
      </c>
    </row>
    <row r="815" spans="1:31" ht="23.25" customHeight="1">
      <c r="A815" s="13" t="s">
        <v>763</v>
      </c>
      <c r="B815" s="13" t="s">
        <v>1324</v>
      </c>
      <c r="C815" s="1" t="s">
        <v>587</v>
      </c>
      <c r="D815" s="12" t="s">
        <v>568</v>
      </c>
      <c r="E815" s="12" t="s">
        <v>588</v>
      </c>
      <c r="F815" s="19" t="s">
        <v>570</v>
      </c>
      <c r="G815" s="15">
        <f>일위노임!G383</f>
        <v>0.10199999999999999</v>
      </c>
      <c r="H815" s="15">
        <f>합산자재!H174</f>
        <v>0</v>
      </c>
      <c r="I815" s="36" t="str">
        <f>IF(G815*H815&lt;&gt;0, TRUNC(G815*H815, 1), "")</f>
        <v/>
      </c>
      <c r="J815" s="15">
        <v>0.10199999999999999</v>
      </c>
      <c r="K815" s="15">
        <f>합산자재!I174</f>
        <v>208713</v>
      </c>
      <c r="L815" s="36">
        <f t="shared" si="149"/>
        <v>21288.7</v>
      </c>
      <c r="M815" s="15">
        <f>합산자재!J174</f>
        <v>0</v>
      </c>
      <c r="N815" s="36" t="str">
        <f t="shared" si="150"/>
        <v/>
      </c>
      <c r="O815" s="15">
        <f t="shared" si="151"/>
        <v>208713</v>
      </c>
      <c r="P815" s="15">
        <f t="shared" si="152"/>
        <v>21288.7</v>
      </c>
      <c r="Q815" s="12"/>
      <c r="AE815" s="2">
        <f>L815</f>
        <v>21288.7</v>
      </c>
    </row>
    <row r="816" spans="1:31" ht="23.25" customHeight="1">
      <c r="A816" s="13" t="s">
        <v>1334</v>
      </c>
      <c r="B816" s="13" t="s">
        <v>1324</v>
      </c>
      <c r="C816" s="1" t="s">
        <v>1335</v>
      </c>
      <c r="D816" s="12" t="s">
        <v>1336</v>
      </c>
      <c r="E816" s="12" t="s">
        <v>1337</v>
      </c>
      <c r="F816" s="19" t="s">
        <v>529</v>
      </c>
      <c r="G816" s="15">
        <v>1</v>
      </c>
      <c r="H816" s="15">
        <f>IF(TRUNC((AD817+AC817)/$AE$3,1)*$AE$3-AD817 &lt;0, AC817, TRUNC((AD817+AC817)/$AE$3,1)*$AE$3-AD817)</f>
        <v>3869.1000000000058</v>
      </c>
      <c r="I816" s="36">
        <f>H816</f>
        <v>3869.1000000000058</v>
      </c>
      <c r="J816" s="15">
        <v>1</v>
      </c>
      <c r="K816" s="15"/>
      <c r="L816" s="36" t="str">
        <f t="shared" si="149"/>
        <v/>
      </c>
      <c r="M816" s="15"/>
      <c r="N816" s="36" t="str">
        <f t="shared" si="150"/>
        <v/>
      </c>
      <c r="O816" s="15">
        <f t="shared" si="151"/>
        <v>3869.1000000000058</v>
      </c>
      <c r="P816" s="15">
        <f t="shared" si="152"/>
        <v>3869.1000000000058</v>
      </c>
      <c r="Q816" s="12"/>
    </row>
    <row r="817" spans="1:31" ht="23.25" customHeight="1">
      <c r="B817" s="13" t="s">
        <v>1330</v>
      </c>
      <c r="D817" s="12" t="s">
        <v>1331</v>
      </c>
      <c r="E817" s="12"/>
      <c r="F817" s="19"/>
      <c r="G817" s="15"/>
      <c r="H817" s="15"/>
      <c r="I817" s="36">
        <f>TRUNC(SUM(I810:I816))</f>
        <v>462668</v>
      </c>
      <c r="J817" s="15"/>
      <c r="K817" s="15"/>
      <c r="L817" s="36">
        <f>TRUNC(SUM(L810:L816))</f>
        <v>162288</v>
      </c>
      <c r="M817" s="15"/>
      <c r="N817" s="36">
        <f>TRUNC(SUM(N810:N816))</f>
        <v>17438</v>
      </c>
      <c r="O817" s="15" t="str">
        <f t="shared" si="151"/>
        <v/>
      </c>
      <c r="P817" s="15">
        <f t="shared" si="152"/>
        <v>642394</v>
      </c>
      <c r="Q817" s="12"/>
      <c r="AC817" s="2">
        <f>TRUNC(AE817*옵션!$B$36/100,1)</f>
        <v>3869.1</v>
      </c>
      <c r="AD817" s="2">
        <f>TRUNC(SUM(L810:L815))</f>
        <v>162288</v>
      </c>
      <c r="AE817" s="2">
        <f>TRUNC(SUM(AE810:AE816))</f>
        <v>128973</v>
      </c>
    </row>
    <row r="818" spans="1:31" ht="23.25" customHeight="1">
      <c r="D818" s="12"/>
      <c r="E818" s="12"/>
      <c r="F818" s="19"/>
      <c r="G818" s="15"/>
      <c r="H818" s="15"/>
      <c r="I818" s="36"/>
      <c r="J818" s="15"/>
      <c r="K818" s="15"/>
      <c r="L818" s="36"/>
      <c r="M818" s="15"/>
      <c r="N818" s="36"/>
      <c r="O818" s="15"/>
      <c r="P818" s="15"/>
      <c r="Q818" s="12"/>
    </row>
    <row r="819" spans="1:31" ht="23.25" customHeight="1">
      <c r="A819" s="13" t="s">
        <v>1686</v>
      </c>
      <c r="B819" s="13" t="s">
        <v>1353</v>
      </c>
      <c r="C819" s="1" t="s">
        <v>1687</v>
      </c>
      <c r="D819" s="183" t="s">
        <v>1685</v>
      </c>
      <c r="E819" s="185"/>
      <c r="F819" s="19"/>
      <c r="G819" s="15"/>
      <c r="H819" s="15"/>
      <c r="I819" s="36"/>
      <c r="J819" s="15"/>
      <c r="K819" s="15"/>
      <c r="L819" s="36"/>
      <c r="M819" s="15"/>
      <c r="N819" s="36"/>
      <c r="O819" s="15"/>
      <c r="P819" s="15"/>
      <c r="Q819" s="12"/>
    </row>
    <row r="820" spans="1:31" ht="23.25" customHeight="1">
      <c r="A820" s="13" t="s">
        <v>712</v>
      </c>
      <c r="B820" s="13" t="s">
        <v>1328</v>
      </c>
      <c r="C820" s="1" t="s">
        <v>469</v>
      </c>
      <c r="D820" s="12" t="s">
        <v>472</v>
      </c>
      <c r="E820" s="12"/>
      <c r="F820" s="19" t="s">
        <v>473</v>
      </c>
      <c r="G820" s="15">
        <v>1</v>
      </c>
      <c r="H820" s="15">
        <f>합산자재!H126</f>
        <v>0</v>
      </c>
      <c r="I820" s="36" t="str">
        <f>IF(G820*H820&lt;&gt;0, TRUNC(G820*H820, 1), "")</f>
        <v/>
      </c>
      <c r="J820" s="15">
        <v>1</v>
      </c>
      <c r="K820" s="15">
        <f>합산자재!I126</f>
        <v>0</v>
      </c>
      <c r="L820" s="36" t="str">
        <f>IF(G820*K820&lt;&gt;0, TRUNC(G820*K820, 1), "")</f>
        <v/>
      </c>
      <c r="M820" s="15">
        <f>합산자재!J126</f>
        <v>0</v>
      </c>
      <c r="N820" s="36" t="str">
        <f>IF(G820*M820&lt;&gt;0, TRUNC(G820*M820, 1), "")</f>
        <v/>
      </c>
      <c r="O820" s="15" t="str">
        <f>IF((H820+K820+M820)=0, "", (H820+K820+M820))</f>
        <v/>
      </c>
      <c r="P820" s="15" t="str">
        <f>IF(SUM(I820,L820,N820)&lt;&gt;0,SUM(I820,L820,N820),"")</f>
        <v/>
      </c>
      <c r="Q820" s="12"/>
    </row>
    <row r="821" spans="1:31" ht="23.25" customHeight="1">
      <c r="A821" s="13" t="s">
        <v>754</v>
      </c>
      <c r="B821" s="13" t="s">
        <v>1328</v>
      </c>
      <c r="C821" s="1" t="s">
        <v>567</v>
      </c>
      <c r="D821" s="12" t="s">
        <v>568</v>
      </c>
      <c r="E821" s="12" t="s">
        <v>569</v>
      </c>
      <c r="F821" s="19" t="s">
        <v>570</v>
      </c>
      <c r="G821" s="15">
        <f>일위노임!G386</f>
        <v>1.548</v>
      </c>
      <c r="H821" s="15">
        <f>합산자재!H165</f>
        <v>0</v>
      </c>
      <c r="I821" s="36" t="str">
        <f>IF(G821*H821&lt;&gt;0, TRUNC(G821*H821, 1), "")</f>
        <v/>
      </c>
      <c r="J821" s="15">
        <v>1.548</v>
      </c>
      <c r="K821" s="15">
        <f>합산자재!I165</f>
        <v>270251</v>
      </c>
      <c r="L821" s="36">
        <f>IF(G821*K821&lt;&gt;0, TRUNC(G821*K821, 1), "")</f>
        <v>418348.5</v>
      </c>
      <c r="M821" s="15">
        <f>합산자재!J165</f>
        <v>0</v>
      </c>
      <c r="N821" s="36" t="str">
        <f>IF(G821*M821&lt;&gt;0, TRUNC(G821*M821, 1), "")</f>
        <v/>
      </c>
      <c r="O821" s="15">
        <f>IF((H821+K821+M821)=0, "", (H821+K821+M821))</f>
        <v>270251</v>
      </c>
      <c r="P821" s="15">
        <f>IF(SUM(I821,L821,N821)&lt;&gt;0,SUM(I821,L821,N821),"")</f>
        <v>418348.5</v>
      </c>
      <c r="Q821" s="12"/>
      <c r="AE821" s="2">
        <f>L821</f>
        <v>418348.5</v>
      </c>
    </row>
    <row r="822" spans="1:31" ht="23.25" customHeight="1">
      <c r="A822" s="13" t="s">
        <v>1334</v>
      </c>
      <c r="B822" s="13" t="s">
        <v>1328</v>
      </c>
      <c r="C822" s="1" t="s">
        <v>1335</v>
      </c>
      <c r="D822" s="12" t="s">
        <v>1336</v>
      </c>
      <c r="E822" s="12" t="s">
        <v>1337</v>
      </c>
      <c r="F822" s="19" t="s">
        <v>529</v>
      </c>
      <c r="G822" s="15">
        <v>1</v>
      </c>
      <c r="H822" s="15">
        <f>IF(TRUNC((AD823+AC823)/$AE$3,1)*$AE$3-AD823 &lt;0, AC823, TRUNC((AD823+AC823)/$AE$3,1)*$AE$3-AD823)</f>
        <v>12550.400000000023</v>
      </c>
      <c r="I822" s="36">
        <f>H822</f>
        <v>12550.400000000023</v>
      </c>
      <c r="J822" s="15">
        <v>1</v>
      </c>
      <c r="K822" s="15"/>
      <c r="L822" s="36" t="str">
        <f>IF(G822*K822&lt;&gt;0, TRUNC(G822*K822, 1), "")</f>
        <v/>
      </c>
      <c r="M822" s="15"/>
      <c r="N822" s="36" t="str">
        <f>IF(G822*M822&lt;&gt;0, TRUNC(G822*M822, 1), "")</f>
        <v/>
      </c>
      <c r="O822" s="15">
        <f>IF((H822+K822+M822)=0, "", (H822+K822+M822))</f>
        <v>12550.400000000023</v>
      </c>
      <c r="P822" s="15">
        <f>IF(SUM(I822,L822,N822)&lt;&gt;0,SUM(I822,L822,N822),"")</f>
        <v>12550.400000000023</v>
      </c>
      <c r="Q822" s="12"/>
    </row>
    <row r="823" spans="1:31" ht="23.25" customHeight="1">
      <c r="B823" s="13" t="s">
        <v>1330</v>
      </c>
      <c r="D823" s="12" t="s">
        <v>1331</v>
      </c>
      <c r="E823" s="12"/>
      <c r="F823" s="19"/>
      <c r="G823" s="15"/>
      <c r="H823" s="15"/>
      <c r="I823" s="36">
        <f>TRUNC(SUM(I819:I822))</f>
        <v>12550</v>
      </c>
      <c r="J823" s="15"/>
      <c r="K823" s="15"/>
      <c r="L823" s="36">
        <f>TRUNC(SUM(L819:L822))</f>
        <v>418348</v>
      </c>
      <c r="M823" s="15"/>
      <c r="N823" s="36">
        <f>TRUNC(SUM(N819:N822))</f>
        <v>0</v>
      </c>
      <c r="O823" s="15" t="str">
        <f>IF((H823+K823+M823)=0, "", (H823+K823+M823))</f>
        <v/>
      </c>
      <c r="P823" s="15">
        <f>IF(SUM(I823,L823,N823)&lt;&gt;0,SUM(I823,L823,N823),"")</f>
        <v>430898</v>
      </c>
      <c r="Q823" s="12"/>
      <c r="AC823" s="2">
        <f>TRUNC(AE823*옵션!$B$36/100,1)</f>
        <v>12550.4</v>
      </c>
      <c r="AD823" s="2">
        <f>TRUNC(SUM(L819:L821))</f>
        <v>418348</v>
      </c>
      <c r="AE823" s="2">
        <f>TRUNC(SUM(AE819:AE822))</f>
        <v>418348</v>
      </c>
    </row>
    <row r="824" spans="1:31" ht="23.25" customHeight="1">
      <c r="D824" s="12"/>
      <c r="E824" s="12"/>
      <c r="F824" s="19"/>
      <c r="G824" s="15"/>
      <c r="H824" s="15"/>
      <c r="I824" s="36"/>
      <c r="J824" s="15"/>
      <c r="K824" s="15"/>
      <c r="L824" s="36"/>
      <c r="M824" s="15"/>
      <c r="N824" s="36"/>
      <c r="O824" s="15"/>
      <c r="P824" s="15"/>
      <c r="Q824" s="12"/>
    </row>
    <row r="825" spans="1:31" ht="23.25" customHeight="1">
      <c r="D825" s="12"/>
      <c r="E825" s="12"/>
      <c r="F825" s="19"/>
      <c r="G825" s="15"/>
      <c r="H825" s="15"/>
      <c r="I825" s="36"/>
      <c r="J825" s="15"/>
      <c r="K825" s="15"/>
      <c r="L825" s="36"/>
      <c r="M825" s="15"/>
      <c r="N825" s="36"/>
      <c r="O825" s="15"/>
      <c r="P825" s="15"/>
      <c r="Q825" s="12"/>
    </row>
    <row r="826" spans="1:31" ht="23.25" customHeight="1">
      <c r="D826" s="12"/>
      <c r="E826" s="12"/>
      <c r="F826" s="19"/>
      <c r="G826" s="15"/>
      <c r="H826" s="15"/>
      <c r="I826" s="36"/>
      <c r="J826" s="15"/>
      <c r="K826" s="15"/>
      <c r="L826" s="36"/>
      <c r="M826" s="15"/>
      <c r="N826" s="36"/>
      <c r="O826" s="15"/>
      <c r="P826" s="15"/>
      <c r="Q826" s="12"/>
    </row>
    <row r="827" spans="1:31" ht="23.25" customHeight="1">
      <c r="D827" s="12"/>
      <c r="E827" s="12"/>
      <c r="F827" s="19"/>
      <c r="G827" s="15"/>
      <c r="H827" s="15"/>
      <c r="I827" s="36"/>
      <c r="J827" s="15"/>
      <c r="K827" s="15"/>
      <c r="L827" s="36"/>
      <c r="M827" s="15"/>
      <c r="N827" s="36"/>
      <c r="O827" s="15"/>
      <c r="P827" s="15"/>
      <c r="Q827" s="12"/>
    </row>
    <row r="828" spans="1:31" ht="23.25" customHeight="1">
      <c r="D828" s="12"/>
      <c r="E828" s="12"/>
      <c r="F828" s="19"/>
      <c r="G828" s="15"/>
      <c r="H828" s="15"/>
      <c r="I828" s="36"/>
      <c r="J828" s="15"/>
      <c r="K828" s="15"/>
      <c r="L828" s="36"/>
      <c r="M828" s="15"/>
      <c r="N828" s="36"/>
      <c r="O828" s="15"/>
      <c r="P828" s="15"/>
      <c r="Q828" s="12"/>
    </row>
    <row r="829" spans="1:31" ht="23.25" customHeight="1">
      <c r="D829" s="12"/>
      <c r="E829" s="12"/>
      <c r="F829" s="19"/>
      <c r="G829" s="15"/>
      <c r="H829" s="15"/>
      <c r="I829" s="36"/>
      <c r="J829" s="15"/>
      <c r="K829" s="15"/>
      <c r="L829" s="36"/>
      <c r="M829" s="15"/>
      <c r="N829" s="36"/>
      <c r="O829" s="15"/>
      <c r="P829" s="15"/>
      <c r="Q829" s="12"/>
    </row>
    <row r="830" spans="1:31" ht="23.25" customHeight="1">
      <c r="D830" s="12"/>
      <c r="E830" s="12"/>
      <c r="F830" s="19"/>
      <c r="G830" s="15"/>
      <c r="H830" s="15"/>
      <c r="I830" s="36"/>
      <c r="J830" s="15"/>
      <c r="K830" s="15"/>
      <c r="L830" s="36"/>
      <c r="M830" s="15"/>
      <c r="N830" s="36"/>
      <c r="O830" s="15"/>
      <c r="P830" s="15"/>
      <c r="Q830" s="12"/>
    </row>
    <row r="831" spans="1:31" ht="23.25" customHeight="1">
      <c r="D831" s="12"/>
      <c r="E831" s="12"/>
      <c r="F831" s="19"/>
      <c r="G831" s="15"/>
      <c r="H831" s="15"/>
      <c r="I831" s="36"/>
      <c r="J831" s="15"/>
      <c r="K831" s="15"/>
      <c r="L831" s="36"/>
      <c r="M831" s="15"/>
      <c r="N831" s="36"/>
      <c r="O831" s="15"/>
      <c r="P831" s="15"/>
      <c r="Q831" s="12"/>
    </row>
    <row r="832" spans="1:31" ht="23.25" customHeight="1">
      <c r="D832" s="12"/>
      <c r="E832" s="12"/>
      <c r="F832" s="19"/>
      <c r="G832" s="15"/>
      <c r="H832" s="15"/>
      <c r="I832" s="36"/>
      <c r="J832" s="15"/>
      <c r="K832" s="15"/>
      <c r="L832" s="36"/>
      <c r="M832" s="15"/>
      <c r="N832" s="36"/>
      <c r="O832" s="15"/>
      <c r="P832" s="15"/>
      <c r="Q832" s="12"/>
    </row>
    <row r="833" spans="4:17" ht="23.25" customHeight="1">
      <c r="D833" s="12"/>
      <c r="E833" s="12"/>
      <c r="F833" s="19"/>
      <c r="G833" s="15"/>
      <c r="H833" s="15"/>
      <c r="I833" s="36"/>
      <c r="J833" s="15"/>
      <c r="K833" s="15"/>
      <c r="L833" s="36"/>
      <c r="M833" s="15"/>
      <c r="N833" s="36"/>
      <c r="O833" s="15"/>
      <c r="P833" s="15"/>
      <c r="Q833" s="12"/>
    </row>
    <row r="834" spans="4:17" ht="23.25" customHeight="1">
      <c r="D834" s="12"/>
      <c r="E834" s="12"/>
      <c r="F834" s="19"/>
      <c r="G834" s="15"/>
      <c r="H834" s="15"/>
      <c r="I834" s="36"/>
      <c r="J834" s="15"/>
      <c r="K834" s="15"/>
      <c r="L834" s="36"/>
      <c r="M834" s="15"/>
      <c r="N834" s="36"/>
      <c r="O834" s="15"/>
      <c r="P834" s="15"/>
      <c r="Q834" s="12"/>
    </row>
    <row r="835" spans="4:17" ht="23.25" customHeight="1">
      <c r="D835" s="12"/>
      <c r="E835" s="12"/>
      <c r="F835" s="19"/>
      <c r="G835" s="15"/>
      <c r="H835" s="15"/>
      <c r="I835" s="36"/>
      <c r="J835" s="15"/>
      <c r="K835" s="15"/>
      <c r="L835" s="36"/>
      <c r="M835" s="15"/>
      <c r="N835" s="36"/>
      <c r="O835" s="15"/>
      <c r="P835" s="15"/>
      <c r="Q835" s="12"/>
    </row>
  </sheetData>
  <mergeCells count="126">
    <mergeCell ref="A2:A3"/>
    <mergeCell ref="E2:E3"/>
    <mergeCell ref="D2:D3"/>
    <mergeCell ref="D1:N1"/>
    <mergeCell ref="M2:N2"/>
    <mergeCell ref="W1:Y1"/>
    <mergeCell ref="B2:B3"/>
    <mergeCell ref="C2:C3"/>
    <mergeCell ref="Q2:Q3"/>
    <mergeCell ref="P2:P3"/>
    <mergeCell ref="J2:L2"/>
    <mergeCell ref="F2:F3"/>
    <mergeCell ref="G2:G3"/>
    <mergeCell ref="H2:I2"/>
    <mergeCell ref="D29:E29"/>
    <mergeCell ref="D33:E33"/>
    <mergeCell ref="D38:E38"/>
    <mergeCell ref="D58:E58"/>
    <mergeCell ref="D78:E78"/>
    <mergeCell ref="D4:E4"/>
    <mergeCell ref="D8:E8"/>
    <mergeCell ref="D12:E12"/>
    <mergeCell ref="D17:E17"/>
    <mergeCell ref="D22:E22"/>
    <mergeCell ref="D125:E125"/>
    <mergeCell ref="D135:E135"/>
    <mergeCell ref="D145:E145"/>
    <mergeCell ref="D155:E155"/>
    <mergeCell ref="D165:E165"/>
    <mergeCell ref="D84:E84"/>
    <mergeCell ref="D89:E89"/>
    <mergeCell ref="D99:E99"/>
    <mergeCell ref="D109:E109"/>
    <mergeCell ref="D115:E115"/>
    <mergeCell ref="D219:E219"/>
    <mergeCell ref="D227:E227"/>
    <mergeCell ref="D235:E235"/>
    <mergeCell ref="D243:E243"/>
    <mergeCell ref="D251:E251"/>
    <mergeCell ref="D175:E175"/>
    <mergeCell ref="D185:E185"/>
    <mergeCell ref="D195:E195"/>
    <mergeCell ref="D203:E203"/>
    <mergeCell ref="D211:E211"/>
    <mergeCell ref="D290:E290"/>
    <mergeCell ref="D296:E296"/>
    <mergeCell ref="D302:E302"/>
    <mergeCell ref="D312:E312"/>
    <mergeCell ref="D322:E322"/>
    <mergeCell ref="D258:E258"/>
    <mergeCell ref="D265:E265"/>
    <mergeCell ref="D272:E272"/>
    <mergeCell ref="D278:E278"/>
    <mergeCell ref="D284:E284"/>
    <mergeCell ref="D366:E366"/>
    <mergeCell ref="D372:E372"/>
    <mergeCell ref="D378:E378"/>
    <mergeCell ref="D384:E384"/>
    <mergeCell ref="D389:E389"/>
    <mergeCell ref="D332:E332"/>
    <mergeCell ref="D342:E342"/>
    <mergeCell ref="D348:E348"/>
    <mergeCell ref="D354:E354"/>
    <mergeCell ref="D360:E360"/>
    <mergeCell ref="D431:E431"/>
    <mergeCell ref="D437:E437"/>
    <mergeCell ref="D445:E445"/>
    <mergeCell ref="D453:E453"/>
    <mergeCell ref="D461:E461"/>
    <mergeCell ref="D395:E395"/>
    <mergeCell ref="D401:E401"/>
    <mergeCell ref="D407:E407"/>
    <mergeCell ref="D413:E413"/>
    <mergeCell ref="D422:E422"/>
    <mergeCell ref="D509:E509"/>
    <mergeCell ref="D517:E517"/>
    <mergeCell ref="D525:E525"/>
    <mergeCell ref="D533:E533"/>
    <mergeCell ref="D541:E541"/>
    <mergeCell ref="D469:E469"/>
    <mergeCell ref="D477:E477"/>
    <mergeCell ref="D485:E485"/>
    <mergeCell ref="D493:E493"/>
    <mergeCell ref="D501:E501"/>
    <mergeCell ref="D589:E589"/>
    <mergeCell ref="D597:E597"/>
    <mergeCell ref="D603:E603"/>
    <mergeCell ref="D609:E609"/>
    <mergeCell ref="D615:E615"/>
    <mergeCell ref="D549:E549"/>
    <mergeCell ref="D557:E557"/>
    <mergeCell ref="D565:E565"/>
    <mergeCell ref="D573:E573"/>
    <mergeCell ref="D581:E581"/>
    <mergeCell ref="D651:E651"/>
    <mergeCell ref="D657:E657"/>
    <mergeCell ref="D663:E663"/>
    <mergeCell ref="D669:E669"/>
    <mergeCell ref="D675:E675"/>
    <mergeCell ref="D621:E621"/>
    <mergeCell ref="D627:E627"/>
    <mergeCell ref="D633:E633"/>
    <mergeCell ref="D639:E639"/>
    <mergeCell ref="D645:E645"/>
    <mergeCell ref="D716:E716"/>
    <mergeCell ref="D722:E722"/>
    <mergeCell ref="D728:E728"/>
    <mergeCell ref="D734:E734"/>
    <mergeCell ref="D740:E740"/>
    <mergeCell ref="D681:E681"/>
    <mergeCell ref="D687:E687"/>
    <mergeCell ref="D698:E698"/>
    <mergeCell ref="D704:E704"/>
    <mergeCell ref="D710:E710"/>
    <mergeCell ref="D810:E810"/>
    <mergeCell ref="D819:E819"/>
    <mergeCell ref="D777:E777"/>
    <mergeCell ref="D783:E783"/>
    <mergeCell ref="D789:E789"/>
    <mergeCell ref="D795:E795"/>
    <mergeCell ref="D804:E804"/>
    <mergeCell ref="D747:E747"/>
    <mergeCell ref="D753:E753"/>
    <mergeCell ref="D759:E759"/>
    <mergeCell ref="D765:E765"/>
    <mergeCell ref="D771:E771"/>
  </mergeCells>
  <phoneticPr fontId="2" type="noConversion"/>
  <printOptions horizontalCentered="1" verticalCentered="1"/>
  <pageMargins left="0.74803149606299213" right="0.35433070866141736" top="0.59055118110236227" bottom="0.59055118110236227" header="0.51181102362204722" footer="0.47244094488188981"/>
  <pageSetup paperSize="9" scale="75" orientation="landscape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AJ393"/>
  <sheetViews>
    <sheetView showZeros="0" topLeftCell="D1" workbookViewId="0">
      <pane ySplit="3" topLeftCell="A4" activePane="bottomLeft" state="frozen"/>
      <selection activeCell="D4" sqref="D4:Q4"/>
      <selection pane="bottomLeft" activeCell="F23" sqref="F23"/>
    </sheetView>
  </sheetViews>
  <sheetFormatPr defaultRowHeight="21.95" customHeight="1"/>
  <cols>
    <col min="1" max="1" width="4.6640625" style="2" hidden="1" customWidth="1"/>
    <col min="2" max="2" width="6.5546875" style="13" hidden="1" customWidth="1"/>
    <col min="3" max="3" width="10.77734375" style="13" hidden="1" customWidth="1"/>
    <col min="4" max="5" width="24.33203125" style="13" customWidth="1"/>
    <col min="6" max="6" width="4.5546875" style="2" customWidth="1"/>
    <col min="7" max="7" width="10.109375" style="2" customWidth="1"/>
    <col min="8" max="8" width="9.33203125" style="2" customWidth="1"/>
    <col min="9" max="9" width="10" style="2" customWidth="1"/>
    <col min="10" max="10" width="5.21875" style="2" customWidth="1"/>
    <col min="11" max="11" width="4.77734375" style="13" hidden="1" customWidth="1"/>
    <col min="12" max="12" width="14.109375" style="2" customWidth="1"/>
    <col min="13" max="13" width="7.21875" style="2" customWidth="1"/>
    <col min="14" max="14" width="5.44140625" style="2" customWidth="1"/>
    <col min="15" max="15" width="8.77734375" style="2" customWidth="1"/>
    <col min="16" max="16" width="2.44140625" style="23" hidden="1" customWidth="1"/>
    <col min="17" max="17" width="1.21875" style="23" hidden="1" customWidth="1"/>
    <col min="18" max="18" width="5.109375" style="23" hidden="1" customWidth="1"/>
    <col min="19" max="19" width="9.21875" style="2" customWidth="1"/>
    <col min="20" max="20" width="11.109375" style="2" customWidth="1"/>
    <col min="21" max="29" width="8.88671875" style="2"/>
    <col min="30" max="55" width="11.77734375" style="2" customWidth="1"/>
    <col min="56" max="16384" width="8.88671875" style="2"/>
  </cols>
  <sheetData>
    <row r="1" spans="1:36" ht="21.95" customHeight="1">
      <c r="B1" s="13" t="s">
        <v>938</v>
      </c>
      <c r="D1" s="193" t="s">
        <v>1729</v>
      </c>
      <c r="E1" s="194"/>
      <c r="F1" s="194"/>
      <c r="G1" s="194"/>
      <c r="H1" s="194"/>
      <c r="I1" s="194"/>
      <c r="J1" s="194"/>
      <c r="K1" s="194"/>
      <c r="L1" s="194"/>
      <c r="M1" s="194"/>
      <c r="N1" s="194"/>
      <c r="O1" s="194"/>
      <c r="P1" s="26"/>
      <c r="Q1" s="26"/>
      <c r="R1" s="26"/>
      <c r="AA1" s="2" t="s">
        <v>765</v>
      </c>
      <c r="AB1" s="2" t="s">
        <v>766</v>
      </c>
      <c r="AC1" s="2" t="s">
        <v>767</v>
      </c>
      <c r="AD1" s="2" t="s">
        <v>768</v>
      </c>
      <c r="AE1" s="2" t="s">
        <v>769</v>
      </c>
      <c r="AF1" s="2" t="s">
        <v>770</v>
      </c>
      <c r="AG1" s="2" t="s">
        <v>771</v>
      </c>
      <c r="AH1" s="2" t="s">
        <v>772</v>
      </c>
      <c r="AI1" s="2" t="s">
        <v>773</v>
      </c>
      <c r="AJ1" s="2" t="s">
        <v>774</v>
      </c>
    </row>
    <row r="2" spans="1:36" s="14" customFormat="1" ht="21.95" customHeight="1">
      <c r="A2" s="198" t="s">
        <v>79</v>
      </c>
      <c r="B2" s="189" t="s">
        <v>80</v>
      </c>
      <c r="C2" s="189" t="s">
        <v>81</v>
      </c>
      <c r="D2" s="190" t="s">
        <v>82</v>
      </c>
      <c r="E2" s="190" t="s">
        <v>83</v>
      </c>
      <c r="F2" s="191" t="s">
        <v>84</v>
      </c>
      <c r="G2" s="191" t="s">
        <v>85</v>
      </c>
      <c r="H2" s="191"/>
      <c r="I2" s="191"/>
      <c r="J2" s="191"/>
      <c r="K2" s="190" t="s">
        <v>81</v>
      </c>
      <c r="L2" s="191" t="s">
        <v>86</v>
      </c>
      <c r="M2" s="191"/>
      <c r="N2" s="191"/>
      <c r="O2" s="191"/>
      <c r="P2" s="191" t="s">
        <v>87</v>
      </c>
      <c r="Q2" s="191"/>
      <c r="R2" s="191"/>
      <c r="S2" s="191" t="s">
        <v>88</v>
      </c>
      <c r="T2" s="191" t="s">
        <v>89</v>
      </c>
    </row>
    <row r="3" spans="1:36" s="14" customFormat="1" ht="21.95" customHeight="1">
      <c r="A3" s="198"/>
      <c r="B3" s="189"/>
      <c r="C3" s="189"/>
      <c r="D3" s="190"/>
      <c r="E3" s="190"/>
      <c r="F3" s="191"/>
      <c r="G3" s="16" t="s">
        <v>90</v>
      </c>
      <c r="H3" s="16" t="s">
        <v>91</v>
      </c>
      <c r="I3" s="16" t="s">
        <v>92</v>
      </c>
      <c r="J3" s="16" t="s">
        <v>93</v>
      </c>
      <c r="K3" s="197"/>
      <c r="L3" s="16" t="s">
        <v>94</v>
      </c>
      <c r="M3" s="16" t="s">
        <v>95</v>
      </c>
      <c r="N3" s="16" t="s">
        <v>96</v>
      </c>
      <c r="O3" s="16" t="s">
        <v>97</v>
      </c>
      <c r="P3" s="16" t="s">
        <v>98</v>
      </c>
      <c r="Q3" s="16" t="s">
        <v>99</v>
      </c>
      <c r="R3" s="16" t="s">
        <v>100</v>
      </c>
      <c r="S3" s="191"/>
      <c r="T3" s="191"/>
    </row>
    <row r="4" spans="1:36" ht="21.95" customHeight="1">
      <c r="B4" s="13" t="s">
        <v>831</v>
      </c>
      <c r="D4" s="183" t="s">
        <v>830</v>
      </c>
      <c r="E4" s="184"/>
      <c r="F4" s="184"/>
      <c r="G4" s="184"/>
      <c r="H4" s="184"/>
      <c r="I4" s="184"/>
      <c r="J4" s="184"/>
      <c r="K4" s="184"/>
      <c r="L4" s="184"/>
      <c r="M4" s="184"/>
      <c r="N4" s="184"/>
      <c r="O4" s="184"/>
      <c r="P4" s="184"/>
      <c r="Q4" s="184"/>
      <c r="R4" s="184"/>
      <c r="S4" s="184"/>
      <c r="T4" s="185"/>
    </row>
    <row r="5" spans="1:36" ht="21.95" customHeight="1">
      <c r="B5" s="13" t="s">
        <v>775</v>
      </c>
      <c r="C5" s="13" t="s">
        <v>776</v>
      </c>
      <c r="D5" s="12" t="s">
        <v>777</v>
      </c>
      <c r="E5" s="12" t="s">
        <v>778</v>
      </c>
      <c r="F5" s="15" t="s">
        <v>529</v>
      </c>
      <c r="G5" s="15">
        <v>1</v>
      </c>
      <c r="H5" s="15">
        <f>IF(I5&lt;&gt;0, G5-I5, "")</f>
        <v>0</v>
      </c>
      <c r="I5" s="15">
        <v>1</v>
      </c>
      <c r="J5" s="15"/>
      <c r="K5" s="12" t="s">
        <v>758</v>
      </c>
      <c r="L5" s="15" t="s">
        <v>578</v>
      </c>
      <c r="M5" s="15">
        <v>0.2</v>
      </c>
      <c r="N5" s="15">
        <v>100</v>
      </c>
      <c r="O5" s="15">
        <f>IF(I5*M5=0, "", I5*M5*(N5/100))</f>
        <v>0.2</v>
      </c>
      <c r="P5" s="25"/>
      <c r="Q5" s="25">
        <f>TRUNC(P5*M5*N5/100)</f>
        <v>0</v>
      </c>
      <c r="R5" s="25"/>
      <c r="S5" s="15" t="s">
        <v>779</v>
      </c>
      <c r="T5" s="15"/>
      <c r="AE5" s="2">
        <f>O5</f>
        <v>0.2</v>
      </c>
    </row>
    <row r="6" spans="1:36" ht="21.95" customHeight="1">
      <c r="B6" s="13" t="s">
        <v>775</v>
      </c>
      <c r="C6" s="13" t="s">
        <v>577</v>
      </c>
      <c r="D6" s="12" t="s">
        <v>568</v>
      </c>
      <c r="E6" s="12" t="s">
        <v>578</v>
      </c>
      <c r="F6" s="15" t="s">
        <v>570</v>
      </c>
      <c r="G6" s="15">
        <f>IF(H6*I6/100+0.000005 &lt;1, TRUNC(H6*I6/100+0.000005, 옵션!$E$13), TRUNC(H6*I6/100+0.000005, 옵션!$E$13))</f>
        <v>0.2</v>
      </c>
      <c r="H6" s="15">
        <f>옵션!$B$13</f>
        <v>100</v>
      </c>
      <c r="I6" s="15">
        <f>SUM(AE5:AE5)</f>
        <v>0.2</v>
      </c>
      <c r="J6" s="15"/>
      <c r="K6" s="12"/>
      <c r="L6" s="15"/>
      <c r="M6" s="15"/>
      <c r="N6" s="15"/>
      <c r="O6" s="15" t="str">
        <f>IF(I6*M6=0, "", I6*M6*(N6/100))</f>
        <v/>
      </c>
      <c r="P6" s="25"/>
      <c r="Q6" s="25">
        <f>TRUNC(P6*M6*N6/100)</f>
        <v>0</v>
      </c>
      <c r="R6" s="25"/>
      <c r="S6" s="15"/>
      <c r="T6" s="15"/>
      <c r="Z6" s="2" t="s">
        <v>780</v>
      </c>
      <c r="AE6" s="2">
        <f>SUM(AE5:AE5)</f>
        <v>0.2</v>
      </c>
    </row>
    <row r="7" spans="1:36" ht="21.95" customHeight="1">
      <c r="B7" s="13" t="s">
        <v>831</v>
      </c>
      <c r="D7" s="183" t="s">
        <v>832</v>
      </c>
      <c r="E7" s="184"/>
      <c r="F7" s="184"/>
      <c r="G7" s="184"/>
      <c r="H7" s="184"/>
      <c r="I7" s="184"/>
      <c r="J7" s="184"/>
      <c r="K7" s="184"/>
      <c r="L7" s="184"/>
      <c r="M7" s="184"/>
      <c r="N7" s="184"/>
      <c r="O7" s="184"/>
      <c r="P7" s="184"/>
      <c r="Q7" s="184"/>
      <c r="R7" s="184"/>
      <c r="S7" s="184"/>
      <c r="T7" s="185"/>
    </row>
    <row r="8" spans="1:36" ht="21.95" customHeight="1">
      <c r="B8" s="13" t="s">
        <v>775</v>
      </c>
      <c r="C8" s="13" t="s">
        <v>781</v>
      </c>
      <c r="D8" s="12" t="s">
        <v>777</v>
      </c>
      <c r="E8" s="12" t="s">
        <v>782</v>
      </c>
      <c r="F8" s="15" t="s">
        <v>529</v>
      </c>
      <c r="G8" s="15">
        <v>1</v>
      </c>
      <c r="H8" s="15">
        <f>IF(I8&lt;&gt;0, G8-I8, "")</f>
        <v>0</v>
      </c>
      <c r="I8" s="15">
        <v>1</v>
      </c>
      <c r="J8" s="15"/>
      <c r="K8" s="12" t="s">
        <v>758</v>
      </c>
      <c r="L8" s="15" t="s">
        <v>578</v>
      </c>
      <c r="M8" s="15">
        <v>0.11</v>
      </c>
      <c r="N8" s="15">
        <v>100</v>
      </c>
      <c r="O8" s="15">
        <f>IF(I8*M8=0, "", I8*M8*(N8/100))</f>
        <v>0.11</v>
      </c>
      <c r="P8" s="25"/>
      <c r="Q8" s="25">
        <f>TRUNC(P8*M8*N8/100)</f>
        <v>0</v>
      </c>
      <c r="R8" s="25"/>
      <c r="S8" s="15" t="s">
        <v>783</v>
      </c>
      <c r="T8" s="15"/>
      <c r="AE8" s="2">
        <f>O8</f>
        <v>0.11</v>
      </c>
    </row>
    <row r="9" spans="1:36" ht="21.95" customHeight="1">
      <c r="B9" s="13" t="s">
        <v>775</v>
      </c>
      <c r="C9" s="13" t="s">
        <v>577</v>
      </c>
      <c r="D9" s="12" t="s">
        <v>568</v>
      </c>
      <c r="E9" s="12" t="s">
        <v>578</v>
      </c>
      <c r="F9" s="15" t="s">
        <v>570</v>
      </c>
      <c r="G9" s="15">
        <f>IF(H9*I9/100+0.000005 &lt;1, TRUNC(H9*I9/100+0.000005, 옵션!$E$13), TRUNC(H9*I9/100+0.000005, 옵션!$E$13))</f>
        <v>0.11</v>
      </c>
      <c r="H9" s="15">
        <f>옵션!$B$13</f>
        <v>100</v>
      </c>
      <c r="I9" s="15">
        <f>SUM(AE8:AE8)</f>
        <v>0.11</v>
      </c>
      <c r="J9" s="15"/>
      <c r="K9" s="12"/>
      <c r="L9" s="15"/>
      <c r="M9" s="15"/>
      <c r="N9" s="15"/>
      <c r="O9" s="15" t="str">
        <f>IF(I9*M9=0, "", I9*M9*(N9/100))</f>
        <v/>
      </c>
      <c r="P9" s="25"/>
      <c r="Q9" s="25">
        <f>TRUNC(P9*M9*N9/100)</f>
        <v>0</v>
      </c>
      <c r="R9" s="25"/>
      <c r="S9" s="15"/>
      <c r="T9" s="15"/>
      <c r="Z9" s="2" t="s">
        <v>780</v>
      </c>
      <c r="AE9" s="2">
        <f>SUM(AE8:AE8)</f>
        <v>0.11</v>
      </c>
    </row>
    <row r="10" spans="1:36" ht="21.95" customHeight="1">
      <c r="B10" s="13" t="s">
        <v>831</v>
      </c>
      <c r="D10" s="183" t="s">
        <v>833</v>
      </c>
      <c r="E10" s="184"/>
      <c r="F10" s="184"/>
      <c r="G10" s="184"/>
      <c r="H10" s="184"/>
      <c r="I10" s="184"/>
      <c r="J10" s="184"/>
      <c r="K10" s="184"/>
      <c r="L10" s="184"/>
      <c r="M10" s="184"/>
      <c r="N10" s="184"/>
      <c r="O10" s="184"/>
      <c r="P10" s="184"/>
      <c r="Q10" s="184"/>
      <c r="R10" s="184"/>
      <c r="S10" s="184"/>
      <c r="T10" s="185"/>
    </row>
    <row r="11" spans="1:36" ht="21.95" customHeight="1">
      <c r="B11" s="13" t="s">
        <v>775</v>
      </c>
      <c r="C11" s="13" t="s">
        <v>374</v>
      </c>
      <c r="D11" s="12" t="s">
        <v>375</v>
      </c>
      <c r="E11" s="12" t="s">
        <v>376</v>
      </c>
      <c r="F11" s="15" t="s">
        <v>132</v>
      </c>
      <c r="G11" s="15">
        <v>1</v>
      </c>
      <c r="H11" s="15">
        <f>IF(I11&lt;&gt;0, G11-I11, "")</f>
        <v>0</v>
      </c>
      <c r="I11" s="15">
        <v>1</v>
      </c>
      <c r="J11" s="15"/>
      <c r="K11" s="12" t="s">
        <v>755</v>
      </c>
      <c r="L11" s="15" t="s">
        <v>572</v>
      </c>
      <c r="M11" s="15">
        <v>5.0000000000000001E-4</v>
      </c>
      <c r="N11" s="15">
        <v>100</v>
      </c>
      <c r="O11" s="15">
        <f>IF(I11*M11=0, "", I11*M11*(N11/100))</f>
        <v>5.0000000000000001E-4</v>
      </c>
      <c r="P11" s="25"/>
      <c r="Q11" s="25">
        <f>TRUNC(P11*M11*N11/100)</f>
        <v>0</v>
      </c>
      <c r="R11" s="25"/>
      <c r="S11" s="15" t="s">
        <v>784</v>
      </c>
      <c r="T11" s="15"/>
      <c r="AB11" s="2">
        <f>O11</f>
        <v>5.0000000000000001E-4</v>
      </c>
    </row>
    <row r="12" spans="1:36" ht="21.95" customHeight="1">
      <c r="B12" s="13" t="s">
        <v>775</v>
      </c>
      <c r="C12" s="13" t="s">
        <v>374</v>
      </c>
      <c r="D12" s="12"/>
      <c r="E12" s="12"/>
      <c r="F12" s="15"/>
      <c r="G12" s="15">
        <v>1</v>
      </c>
      <c r="H12" s="15">
        <f>IF(I12&lt;&gt;0, G12-I12, "")</f>
        <v>0</v>
      </c>
      <c r="I12" s="15">
        <v>1</v>
      </c>
      <c r="J12" s="15"/>
      <c r="K12" s="12" t="s">
        <v>758</v>
      </c>
      <c r="L12" s="15" t="s">
        <v>578</v>
      </c>
      <c r="M12" s="15">
        <v>1E-3</v>
      </c>
      <c r="N12" s="15">
        <v>100</v>
      </c>
      <c r="O12" s="15">
        <f>IF(I12*M12=0, "", I12*M12*(N12/100))</f>
        <v>1E-3</v>
      </c>
      <c r="P12" s="25"/>
      <c r="Q12" s="25">
        <f>TRUNC(P12*M12*N12/100)</f>
        <v>0</v>
      </c>
      <c r="R12" s="25"/>
      <c r="S12" s="15" t="s">
        <v>784</v>
      </c>
      <c r="T12" s="15"/>
      <c r="AE12" s="2">
        <f>O12</f>
        <v>1E-3</v>
      </c>
    </row>
    <row r="13" spans="1:36" ht="21.95" customHeight="1">
      <c r="B13" s="13" t="s">
        <v>775</v>
      </c>
      <c r="C13" s="13" t="s">
        <v>571</v>
      </c>
      <c r="D13" s="12" t="s">
        <v>568</v>
      </c>
      <c r="E13" s="12" t="s">
        <v>572</v>
      </c>
      <c r="F13" s="15" t="s">
        <v>570</v>
      </c>
      <c r="G13" s="15">
        <f>IF(H13*I13/100+0.000005 &lt;1, TRUNC(H13*I13/100+0.000005, 옵션!$E$13), TRUNC(H13*I13/100+0.000005, 옵션!$E$13))</f>
        <v>5.0000000000000001E-4</v>
      </c>
      <c r="H13" s="15">
        <f>옵션!$B$13</f>
        <v>100</v>
      </c>
      <c r="I13" s="15">
        <f>SUM(AB11:AB12)</f>
        <v>5.0000000000000001E-4</v>
      </c>
      <c r="J13" s="15"/>
      <c r="K13" s="12"/>
      <c r="L13" s="15"/>
      <c r="M13" s="15"/>
      <c r="N13" s="15"/>
      <c r="O13" s="15" t="str">
        <f>IF(I13*M13=0, "", I13*M13*(N13/100))</f>
        <v/>
      </c>
      <c r="P13" s="25"/>
      <c r="Q13" s="25">
        <f>TRUNC(P13*M13*N13/100)</f>
        <v>0</v>
      </c>
      <c r="R13" s="25"/>
      <c r="S13" s="15"/>
      <c r="T13" s="15"/>
      <c r="Z13" s="2" t="s">
        <v>780</v>
      </c>
      <c r="AB13" s="2">
        <f>SUM(AB11:AB12)</f>
        <v>5.0000000000000001E-4</v>
      </c>
      <c r="AE13" s="2">
        <f>SUM(AE11:AE12)</f>
        <v>1E-3</v>
      </c>
    </row>
    <row r="14" spans="1:36" ht="21.95" customHeight="1">
      <c r="B14" s="13" t="s">
        <v>775</v>
      </c>
      <c r="C14" s="13" t="s">
        <v>577</v>
      </c>
      <c r="D14" s="12" t="s">
        <v>568</v>
      </c>
      <c r="E14" s="12" t="s">
        <v>578</v>
      </c>
      <c r="F14" s="15" t="s">
        <v>570</v>
      </c>
      <c r="G14" s="15">
        <f>IF(H14*I14/100+0.000005 &lt;1, TRUNC(H14*I14/100+0.000005, 옵션!$E$13), TRUNC(H14*I14/100+0.000005, 옵션!$E$13))</f>
        <v>1E-3</v>
      </c>
      <c r="H14" s="15">
        <f>옵션!$B$13</f>
        <v>100</v>
      </c>
      <c r="I14" s="15">
        <f>SUM(AE11:AE12)</f>
        <v>1E-3</v>
      </c>
      <c r="J14" s="15"/>
      <c r="K14" s="12"/>
      <c r="L14" s="15"/>
      <c r="M14" s="15"/>
      <c r="N14" s="15"/>
      <c r="O14" s="15" t="str">
        <f>IF(I14*M14=0, "", I14*M14*(N14/100))</f>
        <v/>
      </c>
      <c r="P14" s="25"/>
      <c r="Q14" s="25">
        <f>TRUNC(P14*M14*N14/100)</f>
        <v>0</v>
      </c>
      <c r="R14" s="25"/>
      <c r="S14" s="15"/>
      <c r="T14" s="15"/>
    </row>
    <row r="15" spans="1:36" ht="21.95" customHeight="1">
      <c r="B15" s="13" t="s">
        <v>831</v>
      </c>
      <c r="D15" s="183" t="s">
        <v>834</v>
      </c>
      <c r="E15" s="184"/>
      <c r="F15" s="184"/>
      <c r="G15" s="184"/>
      <c r="H15" s="184"/>
      <c r="I15" s="184"/>
      <c r="J15" s="184"/>
      <c r="K15" s="184"/>
      <c r="L15" s="184"/>
      <c r="M15" s="184"/>
      <c r="N15" s="184"/>
      <c r="O15" s="184"/>
      <c r="P15" s="184"/>
      <c r="Q15" s="184"/>
      <c r="R15" s="184"/>
      <c r="S15" s="184"/>
      <c r="T15" s="185"/>
    </row>
    <row r="16" spans="1:36" ht="21.95" customHeight="1">
      <c r="B16" s="13" t="s">
        <v>775</v>
      </c>
      <c r="C16" s="13" t="s">
        <v>785</v>
      </c>
      <c r="D16" s="12" t="s">
        <v>777</v>
      </c>
      <c r="E16" s="12" t="s">
        <v>786</v>
      </c>
      <c r="F16" s="15" t="s">
        <v>529</v>
      </c>
      <c r="G16" s="15">
        <v>1</v>
      </c>
      <c r="H16" s="15">
        <f>IF(I16&lt;&gt;0, G16-I16, "")</f>
        <v>0</v>
      </c>
      <c r="I16" s="15">
        <v>1</v>
      </c>
      <c r="J16" s="15"/>
      <c r="K16" s="12" t="s">
        <v>758</v>
      </c>
      <c r="L16" s="15" t="s">
        <v>578</v>
      </c>
      <c r="M16" s="15">
        <v>0.2</v>
      </c>
      <c r="N16" s="15">
        <v>100</v>
      </c>
      <c r="O16" s="15">
        <f>IF(I16*M16=0, "", I16*M16*(N16/100))</f>
        <v>0.2</v>
      </c>
      <c r="P16" s="25"/>
      <c r="Q16" s="25">
        <f>TRUNC(P16*M16*N16/100)</f>
        <v>0</v>
      </c>
      <c r="R16" s="25"/>
      <c r="S16" s="15" t="s">
        <v>779</v>
      </c>
      <c r="T16" s="15"/>
      <c r="AE16" s="2">
        <f>O16</f>
        <v>0.2</v>
      </c>
    </row>
    <row r="17" spans="2:36" ht="21.95" customHeight="1">
      <c r="B17" s="13" t="s">
        <v>775</v>
      </c>
      <c r="C17" s="13" t="s">
        <v>577</v>
      </c>
      <c r="D17" s="12" t="s">
        <v>568</v>
      </c>
      <c r="E17" s="12" t="s">
        <v>578</v>
      </c>
      <c r="F17" s="15" t="s">
        <v>570</v>
      </c>
      <c r="G17" s="15">
        <f>IF(H17*I17/100+0.000005 &lt;1, TRUNC(H17*I17/100+0.000005, 옵션!$E$13), TRUNC(H17*I17/100+0.000005, 옵션!$E$13))</f>
        <v>0.2</v>
      </c>
      <c r="H17" s="15">
        <f>옵션!$B$13</f>
        <v>100</v>
      </c>
      <c r="I17" s="15">
        <f>SUM(AE16:AE16)</f>
        <v>0.2</v>
      </c>
      <c r="J17" s="15"/>
      <c r="K17" s="12"/>
      <c r="L17" s="15"/>
      <c r="M17" s="15"/>
      <c r="N17" s="15"/>
      <c r="O17" s="15" t="str">
        <f>IF(I17*M17=0, "", I17*M17*(N17/100))</f>
        <v/>
      </c>
      <c r="P17" s="25"/>
      <c r="Q17" s="25">
        <f>TRUNC(P17*M17*N17/100)</f>
        <v>0</v>
      </c>
      <c r="R17" s="25"/>
      <c r="S17" s="15"/>
      <c r="T17" s="15"/>
      <c r="Z17" s="2" t="s">
        <v>780</v>
      </c>
      <c r="AE17" s="2">
        <f>SUM(AE16:AE16)</f>
        <v>0.2</v>
      </c>
    </row>
    <row r="18" spans="2:36" ht="21.95" customHeight="1">
      <c r="B18" s="13" t="s">
        <v>831</v>
      </c>
      <c r="D18" s="183" t="s">
        <v>835</v>
      </c>
      <c r="E18" s="184"/>
      <c r="F18" s="184"/>
      <c r="G18" s="184"/>
      <c r="H18" s="184"/>
      <c r="I18" s="184"/>
      <c r="J18" s="184"/>
      <c r="K18" s="184"/>
      <c r="L18" s="184"/>
      <c r="M18" s="184"/>
      <c r="N18" s="184"/>
      <c r="O18" s="184"/>
      <c r="P18" s="184"/>
      <c r="Q18" s="184"/>
      <c r="R18" s="184"/>
      <c r="S18" s="184"/>
      <c r="T18" s="185"/>
    </row>
    <row r="19" spans="2:36" ht="21.95" customHeight="1">
      <c r="B19" s="13" t="s">
        <v>775</v>
      </c>
      <c r="C19" s="13" t="s">
        <v>787</v>
      </c>
      <c r="D19" s="12" t="s">
        <v>777</v>
      </c>
      <c r="E19" s="12" t="s">
        <v>788</v>
      </c>
      <c r="F19" s="15" t="s">
        <v>529</v>
      </c>
      <c r="G19" s="15">
        <v>1</v>
      </c>
      <c r="H19" s="15">
        <f>IF(I19&lt;&gt;0, G19-I19, "")</f>
        <v>0</v>
      </c>
      <c r="I19" s="15">
        <v>1</v>
      </c>
      <c r="J19" s="15"/>
      <c r="K19" s="12" t="s">
        <v>758</v>
      </c>
      <c r="L19" s="15" t="s">
        <v>578</v>
      </c>
      <c r="M19" s="15">
        <v>1.7999999999999999E-2</v>
      </c>
      <c r="N19" s="15">
        <v>100</v>
      </c>
      <c r="O19" s="15">
        <f>IF(I19*M19=0, "", I19*M19*(N19/100))</f>
        <v>1.7999999999999999E-2</v>
      </c>
      <c r="P19" s="25"/>
      <c r="Q19" s="25">
        <f>TRUNC(P19*M19*N19/100)</f>
        <v>0</v>
      </c>
      <c r="R19" s="25"/>
      <c r="S19" s="15" t="s">
        <v>789</v>
      </c>
      <c r="T19" s="15"/>
      <c r="AE19" s="2">
        <f>O19</f>
        <v>1.7999999999999999E-2</v>
      </c>
    </row>
    <row r="20" spans="2:36" ht="21.95" customHeight="1">
      <c r="B20" s="13" t="s">
        <v>775</v>
      </c>
      <c r="C20" s="13" t="s">
        <v>577</v>
      </c>
      <c r="D20" s="12" t="s">
        <v>568</v>
      </c>
      <c r="E20" s="12" t="s">
        <v>578</v>
      </c>
      <c r="F20" s="15" t="s">
        <v>570</v>
      </c>
      <c r="G20" s="15">
        <f>IF(H20*I20/100+0.000005 &lt;1, TRUNC(H20*I20/100+0.000005, 옵션!$E$13), TRUNC(H20*I20/100+0.000005, 옵션!$E$13))</f>
        <v>1.7999999999999999E-2</v>
      </c>
      <c r="H20" s="15">
        <f>옵션!$B$13</f>
        <v>100</v>
      </c>
      <c r="I20" s="15">
        <f>SUM(AE19:AE19)</f>
        <v>1.7999999999999999E-2</v>
      </c>
      <c r="J20" s="15"/>
      <c r="K20" s="12"/>
      <c r="L20" s="15"/>
      <c r="M20" s="15"/>
      <c r="N20" s="15"/>
      <c r="O20" s="15" t="str">
        <f>IF(I20*M20=0, "", I20*M20*(N20/100))</f>
        <v/>
      </c>
      <c r="P20" s="25"/>
      <c r="Q20" s="25">
        <f>TRUNC(P20*M20*N20/100)</f>
        <v>0</v>
      </c>
      <c r="R20" s="25"/>
      <c r="S20" s="15"/>
      <c r="T20" s="15"/>
      <c r="Z20" s="2" t="s">
        <v>780</v>
      </c>
      <c r="AE20" s="2">
        <f>SUM(AE19:AE19)</f>
        <v>1.7999999999999999E-2</v>
      </c>
    </row>
    <row r="21" spans="2:36" ht="21.95" customHeight="1">
      <c r="B21" s="13" t="s">
        <v>831</v>
      </c>
      <c r="D21" s="183" t="s">
        <v>836</v>
      </c>
      <c r="E21" s="184"/>
      <c r="F21" s="184"/>
      <c r="G21" s="184"/>
      <c r="H21" s="184"/>
      <c r="I21" s="184"/>
      <c r="J21" s="184"/>
      <c r="K21" s="184"/>
      <c r="L21" s="184"/>
      <c r="M21" s="184"/>
      <c r="N21" s="184"/>
      <c r="O21" s="184"/>
      <c r="P21" s="184"/>
      <c r="Q21" s="184"/>
      <c r="R21" s="184"/>
      <c r="S21" s="184"/>
      <c r="T21" s="185"/>
    </row>
    <row r="22" spans="2:36" ht="21.95" customHeight="1">
      <c r="B22" s="13" t="s">
        <v>775</v>
      </c>
      <c r="C22" s="13" t="s">
        <v>378</v>
      </c>
      <c r="D22" s="12" t="s">
        <v>379</v>
      </c>
      <c r="E22" s="12" t="s">
        <v>380</v>
      </c>
      <c r="F22" s="15" t="s">
        <v>166</v>
      </c>
      <c r="G22" s="15">
        <v>1</v>
      </c>
      <c r="H22" s="15">
        <f t="shared" ref="H22:H29" si="0">IF(I22&lt;&gt;0, G22-I22, "")</f>
        <v>0</v>
      </c>
      <c r="I22" s="15">
        <v>1</v>
      </c>
      <c r="J22" s="15"/>
      <c r="K22" s="12" t="s">
        <v>759</v>
      </c>
      <c r="L22" s="15" t="s">
        <v>580</v>
      </c>
      <c r="M22" s="15">
        <v>1.63</v>
      </c>
      <c r="N22" s="15">
        <v>100</v>
      </c>
      <c r="O22" s="15">
        <f t="shared" ref="O22:O35" si="1">IF(I22*M22=0, "", I22*M22*(N22/100))</f>
        <v>1.63</v>
      </c>
      <c r="P22" s="25"/>
      <c r="Q22" s="25">
        <f t="shared" ref="Q22:Q35" si="2">TRUNC(P22*M22*N22/100)</f>
        <v>0</v>
      </c>
      <c r="R22" s="25"/>
      <c r="S22" s="15" t="s">
        <v>790</v>
      </c>
      <c r="T22" s="15"/>
      <c r="AF22" s="2">
        <f>O22</f>
        <v>1.63</v>
      </c>
    </row>
    <row r="23" spans="2:36" ht="21.95" customHeight="1">
      <c r="B23" s="13" t="s">
        <v>775</v>
      </c>
      <c r="C23" s="13" t="s">
        <v>378</v>
      </c>
      <c r="D23" s="12"/>
      <c r="E23" s="12"/>
      <c r="F23" s="15"/>
      <c r="G23" s="15">
        <v>1</v>
      </c>
      <c r="H23" s="15">
        <f t="shared" si="0"/>
        <v>0</v>
      </c>
      <c r="I23" s="15">
        <v>1</v>
      </c>
      <c r="J23" s="15"/>
      <c r="K23" s="12" t="s">
        <v>763</v>
      </c>
      <c r="L23" s="15" t="s">
        <v>588</v>
      </c>
      <c r="M23" s="15">
        <v>0.34</v>
      </c>
      <c r="N23" s="15">
        <v>100</v>
      </c>
      <c r="O23" s="15">
        <f t="shared" si="1"/>
        <v>0.34</v>
      </c>
      <c r="P23" s="25"/>
      <c r="Q23" s="25">
        <f t="shared" si="2"/>
        <v>0</v>
      </c>
      <c r="R23" s="25"/>
      <c r="S23" s="15" t="s">
        <v>790</v>
      </c>
      <c r="T23" s="15"/>
      <c r="AJ23" s="2">
        <f>O23</f>
        <v>0.34</v>
      </c>
    </row>
    <row r="24" spans="2:36" ht="21.95" customHeight="1">
      <c r="B24" s="13" t="s">
        <v>775</v>
      </c>
      <c r="C24" s="13" t="s">
        <v>378</v>
      </c>
      <c r="D24" s="12"/>
      <c r="E24" s="12"/>
      <c r="F24" s="15"/>
      <c r="G24" s="15">
        <v>1</v>
      </c>
      <c r="H24" s="15">
        <f t="shared" si="0"/>
        <v>0</v>
      </c>
      <c r="I24" s="15">
        <v>1</v>
      </c>
      <c r="J24" s="15"/>
      <c r="K24" s="12" t="s">
        <v>761</v>
      </c>
      <c r="L24" s="15" t="s">
        <v>584</v>
      </c>
      <c r="M24" s="15">
        <v>0.05</v>
      </c>
      <c r="N24" s="15">
        <v>100</v>
      </c>
      <c r="O24" s="15">
        <f t="shared" si="1"/>
        <v>0.05</v>
      </c>
      <c r="P24" s="25"/>
      <c r="Q24" s="25">
        <f t="shared" si="2"/>
        <v>0</v>
      </c>
      <c r="R24" s="25"/>
      <c r="S24" s="15" t="s">
        <v>790</v>
      </c>
      <c r="T24" s="15"/>
      <c r="AH24" s="2">
        <f>O24</f>
        <v>0.05</v>
      </c>
    </row>
    <row r="25" spans="2:36" ht="21.95" customHeight="1">
      <c r="B25" s="13" t="s">
        <v>775</v>
      </c>
      <c r="C25" s="13" t="s">
        <v>385</v>
      </c>
      <c r="D25" s="12" t="s">
        <v>386</v>
      </c>
      <c r="E25" s="12"/>
      <c r="F25" s="15" t="s">
        <v>166</v>
      </c>
      <c r="G25" s="15">
        <v>1</v>
      </c>
      <c r="H25" s="15">
        <f t="shared" si="0"/>
        <v>0</v>
      </c>
      <c r="I25" s="15">
        <v>1</v>
      </c>
      <c r="J25" s="15"/>
      <c r="K25" s="12" t="s">
        <v>756</v>
      </c>
      <c r="L25" s="15" t="s">
        <v>574</v>
      </c>
      <c r="M25" s="15">
        <v>0.36</v>
      </c>
      <c r="N25" s="15">
        <v>100</v>
      </c>
      <c r="O25" s="15">
        <f t="shared" si="1"/>
        <v>0.36</v>
      </c>
      <c r="P25" s="25"/>
      <c r="Q25" s="25">
        <f t="shared" si="2"/>
        <v>0</v>
      </c>
      <c r="R25" s="25"/>
      <c r="S25" s="15" t="s">
        <v>791</v>
      </c>
      <c r="T25" s="15"/>
      <c r="AC25" s="2">
        <f>O25</f>
        <v>0.36</v>
      </c>
    </row>
    <row r="26" spans="2:36" ht="21.95" customHeight="1">
      <c r="B26" s="13" t="s">
        <v>775</v>
      </c>
      <c r="C26" s="13" t="s">
        <v>385</v>
      </c>
      <c r="D26" s="12"/>
      <c r="E26" s="12"/>
      <c r="F26" s="15"/>
      <c r="G26" s="15">
        <v>1</v>
      </c>
      <c r="H26" s="15">
        <f t="shared" si="0"/>
        <v>0</v>
      </c>
      <c r="I26" s="15">
        <v>1</v>
      </c>
      <c r="J26" s="15"/>
      <c r="K26" s="12" t="s">
        <v>758</v>
      </c>
      <c r="L26" s="15" t="s">
        <v>578</v>
      </c>
      <c r="M26" s="15">
        <v>0.36</v>
      </c>
      <c r="N26" s="15">
        <v>100</v>
      </c>
      <c r="O26" s="15">
        <f t="shared" si="1"/>
        <v>0.36</v>
      </c>
      <c r="P26" s="25"/>
      <c r="Q26" s="25">
        <f t="shared" si="2"/>
        <v>0</v>
      </c>
      <c r="R26" s="25"/>
      <c r="S26" s="15" t="s">
        <v>791</v>
      </c>
      <c r="T26" s="15"/>
      <c r="AE26" s="2">
        <f>O26</f>
        <v>0.36</v>
      </c>
    </row>
    <row r="27" spans="2:36" ht="21.95" customHeight="1">
      <c r="B27" s="13" t="s">
        <v>775</v>
      </c>
      <c r="C27" s="13" t="s">
        <v>285</v>
      </c>
      <c r="D27" s="12" t="s">
        <v>273</v>
      </c>
      <c r="E27" s="12" t="s">
        <v>286</v>
      </c>
      <c r="F27" s="15" t="s">
        <v>132</v>
      </c>
      <c r="G27" s="15">
        <v>5</v>
      </c>
      <c r="H27" s="15">
        <f t="shared" si="0"/>
        <v>0</v>
      </c>
      <c r="I27" s="15">
        <v>5</v>
      </c>
      <c r="J27" s="15">
        <v>10</v>
      </c>
      <c r="K27" s="12" t="s">
        <v>754</v>
      </c>
      <c r="L27" s="15" t="s">
        <v>569</v>
      </c>
      <c r="M27" s="15">
        <v>7.0000000000000001E-3</v>
      </c>
      <c r="N27" s="15">
        <v>150</v>
      </c>
      <c r="O27" s="15">
        <f t="shared" si="1"/>
        <v>5.2500000000000005E-2</v>
      </c>
      <c r="P27" s="25"/>
      <c r="Q27" s="25">
        <f t="shared" si="2"/>
        <v>0</v>
      </c>
      <c r="R27" s="25"/>
      <c r="S27" s="15" t="s">
        <v>792</v>
      </c>
      <c r="T27" s="15"/>
      <c r="AA27" s="2">
        <f>O27</f>
        <v>5.2500000000000005E-2</v>
      </c>
    </row>
    <row r="28" spans="2:36" ht="21.95" customHeight="1">
      <c r="B28" s="13" t="s">
        <v>775</v>
      </c>
      <c r="C28" s="13" t="s">
        <v>343</v>
      </c>
      <c r="D28" s="12" t="s">
        <v>344</v>
      </c>
      <c r="E28" s="12" t="s">
        <v>345</v>
      </c>
      <c r="F28" s="15" t="s">
        <v>155</v>
      </c>
      <c r="G28" s="15">
        <v>1</v>
      </c>
      <c r="H28" s="15">
        <f t="shared" si="0"/>
        <v>0</v>
      </c>
      <c r="I28" s="15">
        <v>1</v>
      </c>
      <c r="J28" s="15"/>
      <c r="K28" s="12" t="s">
        <v>754</v>
      </c>
      <c r="L28" s="15" t="s">
        <v>569</v>
      </c>
      <c r="M28" s="15">
        <v>0.11</v>
      </c>
      <c r="N28" s="15">
        <v>100</v>
      </c>
      <c r="O28" s="15">
        <f t="shared" si="1"/>
        <v>0.11</v>
      </c>
      <c r="P28" s="25"/>
      <c r="Q28" s="25">
        <f t="shared" si="2"/>
        <v>0</v>
      </c>
      <c r="R28" s="25"/>
      <c r="S28" s="15" t="s">
        <v>792</v>
      </c>
      <c r="T28" s="15"/>
      <c r="AA28" s="2">
        <f>O28</f>
        <v>0.11</v>
      </c>
    </row>
    <row r="29" spans="2:36" ht="21.95" customHeight="1">
      <c r="B29" s="13" t="s">
        <v>775</v>
      </c>
      <c r="C29" s="13" t="s">
        <v>343</v>
      </c>
      <c r="D29" s="12"/>
      <c r="E29" s="12"/>
      <c r="F29" s="15"/>
      <c r="G29" s="15">
        <v>1</v>
      </c>
      <c r="H29" s="15">
        <f t="shared" si="0"/>
        <v>0</v>
      </c>
      <c r="I29" s="15">
        <v>1</v>
      </c>
      <c r="J29" s="15"/>
      <c r="K29" s="12" t="s">
        <v>758</v>
      </c>
      <c r="L29" s="15" t="s">
        <v>578</v>
      </c>
      <c r="M29" s="15">
        <v>0.08</v>
      </c>
      <c r="N29" s="15">
        <v>100</v>
      </c>
      <c r="O29" s="15">
        <f t="shared" si="1"/>
        <v>0.08</v>
      </c>
      <c r="P29" s="25"/>
      <c r="Q29" s="25">
        <f t="shared" si="2"/>
        <v>0</v>
      </c>
      <c r="R29" s="25"/>
      <c r="S29" s="15" t="s">
        <v>792</v>
      </c>
      <c r="T29" s="15"/>
      <c r="AE29" s="2">
        <f>O29</f>
        <v>0.08</v>
      </c>
    </row>
    <row r="30" spans="2:36" ht="21.95" customHeight="1">
      <c r="B30" s="13" t="s">
        <v>775</v>
      </c>
      <c r="C30" s="13" t="s">
        <v>567</v>
      </c>
      <c r="D30" s="12" t="s">
        <v>568</v>
      </c>
      <c r="E30" s="12" t="s">
        <v>569</v>
      </c>
      <c r="F30" s="15" t="s">
        <v>570</v>
      </c>
      <c r="G30" s="15">
        <f>IF(H30*I30/100+0.000005 &lt;1, TRUNC(H30*I30/100+0.000005, 옵션!$E$13), TRUNC(H30*I30/100+0.000005, 옵션!$E$13))</f>
        <v>0.16250000000000001</v>
      </c>
      <c r="H30" s="15">
        <f>옵션!$B$13</f>
        <v>100</v>
      </c>
      <c r="I30" s="15">
        <f>SUM(AA22:AA29)</f>
        <v>0.16250000000000001</v>
      </c>
      <c r="J30" s="15"/>
      <c r="K30" s="12"/>
      <c r="L30" s="15"/>
      <c r="M30" s="15"/>
      <c r="N30" s="15"/>
      <c r="O30" s="15" t="str">
        <f t="shared" si="1"/>
        <v/>
      </c>
      <c r="P30" s="25"/>
      <c r="Q30" s="25">
        <f t="shared" si="2"/>
        <v>0</v>
      </c>
      <c r="R30" s="25"/>
      <c r="S30" s="15"/>
      <c r="T30" s="15"/>
      <c r="Z30" s="2" t="s">
        <v>780</v>
      </c>
      <c r="AA30" s="2">
        <f>SUM(AA22:AA29)</f>
        <v>0.16250000000000001</v>
      </c>
      <c r="AC30" s="2">
        <f>SUM(AC22:AC29)</f>
        <v>0.36</v>
      </c>
      <c r="AE30" s="2">
        <f>SUM(AE22:AE29)</f>
        <v>0.44</v>
      </c>
      <c r="AF30" s="2">
        <f>SUM(AF22:AF29)</f>
        <v>1.63</v>
      </c>
      <c r="AH30" s="2">
        <f>SUM(AH22:AH29)</f>
        <v>0.05</v>
      </c>
      <c r="AJ30" s="2">
        <f>SUM(AJ22:AJ29)</f>
        <v>0.34</v>
      </c>
    </row>
    <row r="31" spans="2:36" ht="21.95" customHeight="1">
      <c r="B31" s="13" t="s">
        <v>775</v>
      </c>
      <c r="C31" s="13" t="s">
        <v>573</v>
      </c>
      <c r="D31" s="12" t="s">
        <v>568</v>
      </c>
      <c r="E31" s="12" t="s">
        <v>574</v>
      </c>
      <c r="F31" s="15" t="s">
        <v>570</v>
      </c>
      <c r="G31" s="15">
        <f>IF(H31*I31/100+0.000005 &lt;1, TRUNC(H31*I31/100+0.000005, 옵션!$E$13), TRUNC(H31*I31/100+0.000005, 옵션!$E$13))</f>
        <v>0.36</v>
      </c>
      <c r="H31" s="15">
        <f>옵션!$B$13</f>
        <v>100</v>
      </c>
      <c r="I31" s="15">
        <f>SUM(AC22:AC29)</f>
        <v>0.36</v>
      </c>
      <c r="J31" s="15"/>
      <c r="K31" s="12"/>
      <c r="L31" s="15"/>
      <c r="M31" s="15"/>
      <c r="N31" s="15"/>
      <c r="O31" s="15" t="str">
        <f t="shared" si="1"/>
        <v/>
      </c>
      <c r="P31" s="25"/>
      <c r="Q31" s="25">
        <f t="shared" si="2"/>
        <v>0</v>
      </c>
      <c r="R31" s="25"/>
      <c r="S31" s="15"/>
      <c r="T31" s="15"/>
    </row>
    <row r="32" spans="2:36" ht="21.95" customHeight="1">
      <c r="B32" s="13" t="s">
        <v>775</v>
      </c>
      <c r="C32" s="13" t="s">
        <v>577</v>
      </c>
      <c r="D32" s="12" t="s">
        <v>568</v>
      </c>
      <c r="E32" s="12" t="s">
        <v>578</v>
      </c>
      <c r="F32" s="15" t="s">
        <v>570</v>
      </c>
      <c r="G32" s="15">
        <f>IF(H32*I32/100+0.000005 &lt;1, TRUNC(H32*I32/100+0.000005, 옵션!$E$13), TRUNC(H32*I32/100+0.000005, 옵션!$E$13))</f>
        <v>0.44</v>
      </c>
      <c r="H32" s="15">
        <f>옵션!$B$13</f>
        <v>100</v>
      </c>
      <c r="I32" s="15">
        <f>SUM(AE22:AE29)</f>
        <v>0.44</v>
      </c>
      <c r="J32" s="15"/>
      <c r="K32" s="12"/>
      <c r="L32" s="15"/>
      <c r="M32" s="15"/>
      <c r="N32" s="15"/>
      <c r="O32" s="15" t="str">
        <f t="shared" si="1"/>
        <v/>
      </c>
      <c r="P32" s="25"/>
      <c r="Q32" s="25">
        <f t="shared" si="2"/>
        <v>0</v>
      </c>
      <c r="R32" s="25"/>
      <c r="S32" s="15"/>
      <c r="T32" s="15"/>
    </row>
    <row r="33" spans="2:36" ht="21.95" customHeight="1">
      <c r="B33" s="13" t="s">
        <v>775</v>
      </c>
      <c r="C33" s="13" t="s">
        <v>579</v>
      </c>
      <c r="D33" s="12" t="s">
        <v>568</v>
      </c>
      <c r="E33" s="12" t="s">
        <v>580</v>
      </c>
      <c r="F33" s="15" t="s">
        <v>570</v>
      </c>
      <c r="G33" s="15">
        <f>IF(H33*I33/100+0.000005 &lt;1, TRUNC(H33*I33/100+0.000005, 옵션!$E$13), TRUNC(H33*I33/100+0.000005, 옵션!$E$13))</f>
        <v>1.63</v>
      </c>
      <c r="H33" s="15">
        <f>옵션!$B$13</f>
        <v>100</v>
      </c>
      <c r="I33" s="15">
        <f>SUM(AF22:AF29)</f>
        <v>1.63</v>
      </c>
      <c r="J33" s="15"/>
      <c r="K33" s="12"/>
      <c r="L33" s="15"/>
      <c r="M33" s="15"/>
      <c r="N33" s="15"/>
      <c r="O33" s="15" t="str">
        <f t="shared" si="1"/>
        <v/>
      </c>
      <c r="P33" s="25"/>
      <c r="Q33" s="25">
        <f t="shared" si="2"/>
        <v>0</v>
      </c>
      <c r="R33" s="25"/>
      <c r="S33" s="15"/>
      <c r="T33" s="15"/>
    </row>
    <row r="34" spans="2:36" ht="21.95" customHeight="1">
      <c r="B34" s="13" t="s">
        <v>775</v>
      </c>
      <c r="C34" s="13" t="s">
        <v>583</v>
      </c>
      <c r="D34" s="12" t="s">
        <v>568</v>
      </c>
      <c r="E34" s="12" t="s">
        <v>584</v>
      </c>
      <c r="F34" s="15" t="s">
        <v>570</v>
      </c>
      <c r="G34" s="15">
        <f>IF(H34*I34/100+0.000005 &lt;1, TRUNC(H34*I34/100+0.000005, 옵션!$E$13), TRUNC(H34*I34/100+0.000005, 옵션!$E$13))</f>
        <v>0.05</v>
      </c>
      <c r="H34" s="15">
        <f>옵션!$B$13</f>
        <v>100</v>
      </c>
      <c r="I34" s="15">
        <f>SUM(AH22:AH29)</f>
        <v>0.05</v>
      </c>
      <c r="J34" s="15"/>
      <c r="K34" s="12"/>
      <c r="L34" s="15"/>
      <c r="M34" s="15"/>
      <c r="N34" s="15"/>
      <c r="O34" s="15" t="str">
        <f t="shared" si="1"/>
        <v/>
      </c>
      <c r="P34" s="25"/>
      <c r="Q34" s="25">
        <f t="shared" si="2"/>
        <v>0</v>
      </c>
      <c r="R34" s="25"/>
      <c r="S34" s="15"/>
      <c r="T34" s="15"/>
    </row>
    <row r="35" spans="2:36" ht="21.95" customHeight="1">
      <c r="B35" s="13" t="s">
        <v>775</v>
      </c>
      <c r="C35" s="13" t="s">
        <v>587</v>
      </c>
      <c r="D35" s="12" t="s">
        <v>568</v>
      </c>
      <c r="E35" s="12" t="s">
        <v>588</v>
      </c>
      <c r="F35" s="15" t="s">
        <v>570</v>
      </c>
      <c r="G35" s="15">
        <f>IF(H35*I35/100+0.000005 &lt;1, TRUNC(H35*I35/100+0.000005, 옵션!$E$13), TRUNC(H35*I35/100+0.000005, 옵션!$E$13))</f>
        <v>0.34</v>
      </c>
      <c r="H35" s="15">
        <f>옵션!$B$13</f>
        <v>100</v>
      </c>
      <c r="I35" s="15">
        <f>SUM(AJ22:AJ29)</f>
        <v>0.34</v>
      </c>
      <c r="J35" s="15"/>
      <c r="K35" s="12"/>
      <c r="L35" s="15"/>
      <c r="M35" s="15"/>
      <c r="N35" s="15"/>
      <c r="O35" s="15" t="str">
        <f t="shared" si="1"/>
        <v/>
      </c>
      <c r="P35" s="25"/>
      <c r="Q35" s="25">
        <f t="shared" si="2"/>
        <v>0</v>
      </c>
      <c r="R35" s="25"/>
      <c r="S35" s="15"/>
      <c r="T35" s="15"/>
    </row>
    <row r="36" spans="2:36" ht="21.95" customHeight="1">
      <c r="B36" s="13" t="s">
        <v>831</v>
      </c>
      <c r="D36" s="183" t="s">
        <v>837</v>
      </c>
      <c r="E36" s="184"/>
      <c r="F36" s="184"/>
      <c r="G36" s="184"/>
      <c r="H36" s="184"/>
      <c r="I36" s="184"/>
      <c r="J36" s="184"/>
      <c r="K36" s="184"/>
      <c r="L36" s="184"/>
      <c r="M36" s="184"/>
      <c r="N36" s="184"/>
      <c r="O36" s="184"/>
      <c r="P36" s="184"/>
      <c r="Q36" s="184"/>
      <c r="R36" s="184"/>
      <c r="S36" s="184"/>
      <c r="T36" s="185"/>
    </row>
    <row r="37" spans="2:36" ht="21.95" customHeight="1">
      <c r="B37" s="13" t="s">
        <v>775</v>
      </c>
      <c r="C37" s="13" t="s">
        <v>383</v>
      </c>
      <c r="D37" s="12" t="s">
        <v>379</v>
      </c>
      <c r="E37" s="12" t="s">
        <v>384</v>
      </c>
      <c r="F37" s="15" t="s">
        <v>166</v>
      </c>
      <c r="G37" s="15">
        <v>1</v>
      </c>
      <c r="H37" s="15">
        <f t="shared" ref="H37:H44" si="3">IF(I37&lt;&gt;0, G37-I37, "")</f>
        <v>0</v>
      </c>
      <c r="I37" s="15">
        <v>1</v>
      </c>
      <c r="J37" s="15"/>
      <c r="K37" s="12" t="s">
        <v>759</v>
      </c>
      <c r="L37" s="15" t="s">
        <v>580</v>
      </c>
      <c r="M37" s="15">
        <v>1.63</v>
      </c>
      <c r="N37" s="15">
        <v>100</v>
      </c>
      <c r="O37" s="15">
        <f t="shared" ref="O37:O50" si="4">IF(I37*M37=0, "", I37*M37*(N37/100))</f>
        <v>1.63</v>
      </c>
      <c r="P37" s="25"/>
      <c r="Q37" s="25">
        <f t="shared" ref="Q37:Q50" si="5">TRUNC(P37*M37*N37/100)</f>
        <v>0</v>
      </c>
      <c r="R37" s="25"/>
      <c r="S37" s="15" t="s">
        <v>790</v>
      </c>
      <c r="T37" s="15"/>
      <c r="AF37" s="2">
        <f>O37</f>
        <v>1.63</v>
      </c>
    </row>
    <row r="38" spans="2:36" ht="21.95" customHeight="1">
      <c r="B38" s="13" t="s">
        <v>775</v>
      </c>
      <c r="C38" s="13" t="s">
        <v>383</v>
      </c>
      <c r="D38" s="12"/>
      <c r="E38" s="12"/>
      <c r="F38" s="15"/>
      <c r="G38" s="15">
        <v>1</v>
      </c>
      <c r="H38" s="15">
        <f t="shared" si="3"/>
        <v>0</v>
      </c>
      <c r="I38" s="15">
        <v>1</v>
      </c>
      <c r="J38" s="15"/>
      <c r="K38" s="12" t="s">
        <v>763</v>
      </c>
      <c r="L38" s="15" t="s">
        <v>588</v>
      </c>
      <c r="M38" s="15">
        <v>0.34</v>
      </c>
      <c r="N38" s="15">
        <v>100</v>
      </c>
      <c r="O38" s="15">
        <f t="shared" si="4"/>
        <v>0.34</v>
      </c>
      <c r="P38" s="25"/>
      <c r="Q38" s="25">
        <f t="shared" si="5"/>
        <v>0</v>
      </c>
      <c r="R38" s="25"/>
      <c r="S38" s="15" t="s">
        <v>790</v>
      </c>
      <c r="T38" s="15"/>
      <c r="AJ38" s="2">
        <f>O38</f>
        <v>0.34</v>
      </c>
    </row>
    <row r="39" spans="2:36" ht="21.95" customHeight="1">
      <c r="B39" s="13" t="s">
        <v>775</v>
      </c>
      <c r="C39" s="13" t="s">
        <v>383</v>
      </c>
      <c r="D39" s="12"/>
      <c r="E39" s="12"/>
      <c r="F39" s="15"/>
      <c r="G39" s="15">
        <v>1</v>
      </c>
      <c r="H39" s="15">
        <f t="shared" si="3"/>
        <v>0</v>
      </c>
      <c r="I39" s="15">
        <v>1</v>
      </c>
      <c r="J39" s="15"/>
      <c r="K39" s="12" t="s">
        <v>761</v>
      </c>
      <c r="L39" s="15" t="s">
        <v>584</v>
      </c>
      <c r="M39" s="15">
        <v>0.05</v>
      </c>
      <c r="N39" s="15">
        <v>100</v>
      </c>
      <c r="O39" s="15">
        <f t="shared" si="4"/>
        <v>0.05</v>
      </c>
      <c r="P39" s="25"/>
      <c r="Q39" s="25">
        <f t="shared" si="5"/>
        <v>0</v>
      </c>
      <c r="R39" s="25"/>
      <c r="S39" s="15" t="s">
        <v>790</v>
      </c>
      <c r="T39" s="15"/>
      <c r="AH39" s="2">
        <f>O39</f>
        <v>0.05</v>
      </c>
    </row>
    <row r="40" spans="2:36" ht="21.95" customHeight="1">
      <c r="B40" s="13" t="s">
        <v>775</v>
      </c>
      <c r="C40" s="13" t="s">
        <v>385</v>
      </c>
      <c r="D40" s="12" t="s">
        <v>386</v>
      </c>
      <c r="E40" s="12"/>
      <c r="F40" s="15" t="s">
        <v>166</v>
      </c>
      <c r="G40" s="15">
        <v>1</v>
      </c>
      <c r="H40" s="15">
        <f t="shared" si="3"/>
        <v>0</v>
      </c>
      <c r="I40" s="15">
        <v>1</v>
      </c>
      <c r="J40" s="15"/>
      <c r="K40" s="12" t="s">
        <v>756</v>
      </c>
      <c r="L40" s="15" t="s">
        <v>574</v>
      </c>
      <c r="M40" s="15">
        <v>0.36</v>
      </c>
      <c r="N40" s="15">
        <v>100</v>
      </c>
      <c r="O40" s="15">
        <f t="shared" si="4"/>
        <v>0.36</v>
      </c>
      <c r="P40" s="25"/>
      <c r="Q40" s="25">
        <f t="shared" si="5"/>
        <v>0</v>
      </c>
      <c r="R40" s="25"/>
      <c r="S40" s="15" t="s">
        <v>791</v>
      </c>
      <c r="T40" s="15"/>
      <c r="AC40" s="2">
        <f>O40</f>
        <v>0.36</v>
      </c>
    </row>
    <row r="41" spans="2:36" ht="21.95" customHeight="1">
      <c r="B41" s="13" t="s">
        <v>775</v>
      </c>
      <c r="C41" s="13" t="s">
        <v>385</v>
      </c>
      <c r="D41" s="12"/>
      <c r="E41" s="12"/>
      <c r="F41" s="15"/>
      <c r="G41" s="15">
        <v>1</v>
      </c>
      <c r="H41" s="15">
        <f t="shared" si="3"/>
        <v>0</v>
      </c>
      <c r="I41" s="15">
        <v>1</v>
      </c>
      <c r="J41" s="15"/>
      <c r="K41" s="12" t="s">
        <v>758</v>
      </c>
      <c r="L41" s="15" t="s">
        <v>578</v>
      </c>
      <c r="M41" s="15">
        <v>0.36</v>
      </c>
      <c r="N41" s="15">
        <v>100</v>
      </c>
      <c r="O41" s="15">
        <f t="shared" si="4"/>
        <v>0.36</v>
      </c>
      <c r="P41" s="25"/>
      <c r="Q41" s="25">
        <f t="shared" si="5"/>
        <v>0</v>
      </c>
      <c r="R41" s="25"/>
      <c r="S41" s="15" t="s">
        <v>791</v>
      </c>
      <c r="T41" s="15"/>
      <c r="AE41" s="2">
        <f>O41</f>
        <v>0.36</v>
      </c>
    </row>
    <row r="42" spans="2:36" ht="21.95" customHeight="1">
      <c r="B42" s="13" t="s">
        <v>775</v>
      </c>
      <c r="C42" s="13" t="s">
        <v>285</v>
      </c>
      <c r="D42" s="12" t="s">
        <v>273</v>
      </c>
      <c r="E42" s="12" t="s">
        <v>286</v>
      </c>
      <c r="F42" s="15" t="s">
        <v>132</v>
      </c>
      <c r="G42" s="15">
        <v>5</v>
      </c>
      <c r="H42" s="15">
        <f t="shared" si="3"/>
        <v>0</v>
      </c>
      <c r="I42" s="15">
        <v>5</v>
      </c>
      <c r="J42" s="15">
        <v>10</v>
      </c>
      <c r="K42" s="12" t="s">
        <v>754</v>
      </c>
      <c r="L42" s="15" t="s">
        <v>569</v>
      </c>
      <c r="M42" s="15">
        <v>7.0000000000000001E-3</v>
      </c>
      <c r="N42" s="15">
        <v>150</v>
      </c>
      <c r="O42" s="15">
        <f t="shared" si="4"/>
        <v>5.2500000000000005E-2</v>
      </c>
      <c r="P42" s="25"/>
      <c r="Q42" s="25">
        <f t="shared" si="5"/>
        <v>0</v>
      </c>
      <c r="R42" s="25"/>
      <c r="S42" s="15" t="s">
        <v>792</v>
      </c>
      <c r="T42" s="15"/>
      <c r="AA42" s="2">
        <f>O42</f>
        <v>5.2500000000000005E-2</v>
      </c>
    </row>
    <row r="43" spans="2:36" ht="21.95" customHeight="1">
      <c r="B43" s="13" t="s">
        <v>775</v>
      </c>
      <c r="C43" s="13" t="s">
        <v>343</v>
      </c>
      <c r="D43" s="12" t="s">
        <v>344</v>
      </c>
      <c r="E43" s="12" t="s">
        <v>345</v>
      </c>
      <c r="F43" s="15" t="s">
        <v>155</v>
      </c>
      <c r="G43" s="15">
        <v>1</v>
      </c>
      <c r="H43" s="15">
        <f t="shared" si="3"/>
        <v>0</v>
      </c>
      <c r="I43" s="15">
        <v>1</v>
      </c>
      <c r="J43" s="15"/>
      <c r="K43" s="12" t="s">
        <v>754</v>
      </c>
      <c r="L43" s="15" t="s">
        <v>569</v>
      </c>
      <c r="M43" s="15">
        <v>0.11</v>
      </c>
      <c r="N43" s="15">
        <v>100</v>
      </c>
      <c r="O43" s="15">
        <f t="shared" si="4"/>
        <v>0.11</v>
      </c>
      <c r="P43" s="25"/>
      <c r="Q43" s="25">
        <f t="shared" si="5"/>
        <v>0</v>
      </c>
      <c r="R43" s="25"/>
      <c r="S43" s="15" t="s">
        <v>792</v>
      </c>
      <c r="T43" s="15"/>
      <c r="AA43" s="2">
        <f>O43</f>
        <v>0.11</v>
      </c>
    </row>
    <row r="44" spans="2:36" ht="21.95" customHeight="1">
      <c r="B44" s="13" t="s">
        <v>775</v>
      </c>
      <c r="C44" s="13" t="s">
        <v>343</v>
      </c>
      <c r="D44" s="12"/>
      <c r="E44" s="12"/>
      <c r="F44" s="15"/>
      <c r="G44" s="15">
        <v>1</v>
      </c>
      <c r="H44" s="15">
        <f t="shared" si="3"/>
        <v>0</v>
      </c>
      <c r="I44" s="15">
        <v>1</v>
      </c>
      <c r="J44" s="15"/>
      <c r="K44" s="12" t="s">
        <v>758</v>
      </c>
      <c r="L44" s="15" t="s">
        <v>578</v>
      </c>
      <c r="M44" s="15">
        <v>0.08</v>
      </c>
      <c r="N44" s="15">
        <v>100</v>
      </c>
      <c r="O44" s="15">
        <f t="shared" si="4"/>
        <v>0.08</v>
      </c>
      <c r="P44" s="25"/>
      <c r="Q44" s="25">
        <f t="shared" si="5"/>
        <v>0</v>
      </c>
      <c r="R44" s="25"/>
      <c r="S44" s="15" t="s">
        <v>792</v>
      </c>
      <c r="T44" s="15"/>
      <c r="AE44" s="2">
        <f>O44</f>
        <v>0.08</v>
      </c>
    </row>
    <row r="45" spans="2:36" ht="21.95" customHeight="1">
      <c r="B45" s="13" t="s">
        <v>775</v>
      </c>
      <c r="C45" s="13" t="s">
        <v>567</v>
      </c>
      <c r="D45" s="12" t="s">
        <v>568</v>
      </c>
      <c r="E45" s="12" t="s">
        <v>569</v>
      </c>
      <c r="F45" s="15" t="s">
        <v>570</v>
      </c>
      <c r="G45" s="15">
        <f>IF(H45*I45/100+0.000005 &lt;1, TRUNC(H45*I45/100+0.000005, 옵션!$E$13), TRUNC(H45*I45/100+0.000005, 옵션!$E$13))</f>
        <v>0.16250000000000001</v>
      </c>
      <c r="H45" s="15">
        <f>옵션!$B$13</f>
        <v>100</v>
      </c>
      <c r="I45" s="15">
        <f>SUM(AA37:AA44)</f>
        <v>0.16250000000000001</v>
      </c>
      <c r="J45" s="15"/>
      <c r="K45" s="12"/>
      <c r="L45" s="15"/>
      <c r="M45" s="15"/>
      <c r="N45" s="15"/>
      <c r="O45" s="15" t="str">
        <f t="shared" si="4"/>
        <v/>
      </c>
      <c r="P45" s="25"/>
      <c r="Q45" s="25">
        <f t="shared" si="5"/>
        <v>0</v>
      </c>
      <c r="R45" s="25"/>
      <c r="S45" s="15"/>
      <c r="T45" s="15"/>
      <c r="Z45" s="2" t="s">
        <v>780</v>
      </c>
      <c r="AA45" s="2">
        <f>SUM(AA37:AA44)</f>
        <v>0.16250000000000001</v>
      </c>
      <c r="AC45" s="2">
        <f>SUM(AC37:AC44)</f>
        <v>0.36</v>
      </c>
      <c r="AE45" s="2">
        <f>SUM(AE37:AE44)</f>
        <v>0.44</v>
      </c>
      <c r="AF45" s="2">
        <f>SUM(AF37:AF44)</f>
        <v>1.63</v>
      </c>
      <c r="AH45" s="2">
        <f>SUM(AH37:AH44)</f>
        <v>0.05</v>
      </c>
      <c r="AJ45" s="2">
        <f>SUM(AJ37:AJ44)</f>
        <v>0.34</v>
      </c>
    </row>
    <row r="46" spans="2:36" ht="21.95" customHeight="1">
      <c r="B46" s="13" t="s">
        <v>775</v>
      </c>
      <c r="C46" s="13" t="s">
        <v>573</v>
      </c>
      <c r="D46" s="12" t="s">
        <v>568</v>
      </c>
      <c r="E46" s="12" t="s">
        <v>574</v>
      </c>
      <c r="F46" s="15" t="s">
        <v>570</v>
      </c>
      <c r="G46" s="15">
        <f>IF(H46*I46/100+0.000005 &lt;1, TRUNC(H46*I46/100+0.000005, 옵션!$E$13), TRUNC(H46*I46/100+0.000005, 옵션!$E$13))</f>
        <v>0.36</v>
      </c>
      <c r="H46" s="15">
        <f>옵션!$B$13</f>
        <v>100</v>
      </c>
      <c r="I46" s="15">
        <f>SUM(AC37:AC44)</f>
        <v>0.36</v>
      </c>
      <c r="J46" s="15"/>
      <c r="K46" s="12"/>
      <c r="L46" s="15"/>
      <c r="M46" s="15"/>
      <c r="N46" s="15"/>
      <c r="O46" s="15" t="str">
        <f t="shared" si="4"/>
        <v/>
      </c>
      <c r="P46" s="25"/>
      <c r="Q46" s="25">
        <f t="shared" si="5"/>
        <v>0</v>
      </c>
      <c r="R46" s="25"/>
      <c r="S46" s="15"/>
      <c r="T46" s="15"/>
    </row>
    <row r="47" spans="2:36" ht="21.95" customHeight="1">
      <c r="B47" s="13" t="s">
        <v>775</v>
      </c>
      <c r="C47" s="13" t="s">
        <v>577</v>
      </c>
      <c r="D47" s="12" t="s">
        <v>568</v>
      </c>
      <c r="E47" s="12" t="s">
        <v>578</v>
      </c>
      <c r="F47" s="15" t="s">
        <v>570</v>
      </c>
      <c r="G47" s="15">
        <f>IF(H47*I47/100+0.000005 &lt;1, TRUNC(H47*I47/100+0.000005, 옵션!$E$13), TRUNC(H47*I47/100+0.000005, 옵션!$E$13))</f>
        <v>0.44</v>
      </c>
      <c r="H47" s="15">
        <f>옵션!$B$13</f>
        <v>100</v>
      </c>
      <c r="I47" s="15">
        <f>SUM(AE37:AE44)</f>
        <v>0.44</v>
      </c>
      <c r="J47" s="15"/>
      <c r="K47" s="12"/>
      <c r="L47" s="15"/>
      <c r="M47" s="15"/>
      <c r="N47" s="15"/>
      <c r="O47" s="15" t="str">
        <f t="shared" si="4"/>
        <v/>
      </c>
      <c r="P47" s="25"/>
      <c r="Q47" s="25">
        <f t="shared" si="5"/>
        <v>0</v>
      </c>
      <c r="R47" s="25"/>
      <c r="S47" s="15"/>
      <c r="T47" s="15"/>
    </row>
    <row r="48" spans="2:36" ht="21.95" customHeight="1">
      <c r="B48" s="13" t="s">
        <v>775</v>
      </c>
      <c r="C48" s="13" t="s">
        <v>579</v>
      </c>
      <c r="D48" s="12" t="s">
        <v>568</v>
      </c>
      <c r="E48" s="12" t="s">
        <v>580</v>
      </c>
      <c r="F48" s="15" t="s">
        <v>570</v>
      </c>
      <c r="G48" s="15">
        <f>IF(H48*I48/100+0.000005 &lt;1, TRUNC(H48*I48/100+0.000005, 옵션!$E$13), TRUNC(H48*I48/100+0.000005, 옵션!$E$13))</f>
        <v>1.63</v>
      </c>
      <c r="H48" s="15">
        <f>옵션!$B$13</f>
        <v>100</v>
      </c>
      <c r="I48" s="15">
        <f>SUM(AF37:AF44)</f>
        <v>1.63</v>
      </c>
      <c r="J48" s="15"/>
      <c r="K48" s="12"/>
      <c r="L48" s="15"/>
      <c r="M48" s="15"/>
      <c r="N48" s="15"/>
      <c r="O48" s="15" t="str">
        <f t="shared" si="4"/>
        <v/>
      </c>
      <c r="P48" s="25"/>
      <c r="Q48" s="25">
        <f t="shared" si="5"/>
        <v>0</v>
      </c>
      <c r="R48" s="25"/>
      <c r="S48" s="15"/>
      <c r="T48" s="15"/>
    </row>
    <row r="49" spans="2:35" ht="21.95" customHeight="1">
      <c r="B49" s="13" t="s">
        <v>775</v>
      </c>
      <c r="C49" s="13" t="s">
        <v>583</v>
      </c>
      <c r="D49" s="12" t="s">
        <v>568</v>
      </c>
      <c r="E49" s="12" t="s">
        <v>584</v>
      </c>
      <c r="F49" s="15" t="s">
        <v>570</v>
      </c>
      <c r="G49" s="15">
        <f>IF(H49*I49/100+0.000005 &lt;1, TRUNC(H49*I49/100+0.000005, 옵션!$E$13), TRUNC(H49*I49/100+0.000005, 옵션!$E$13))</f>
        <v>0.05</v>
      </c>
      <c r="H49" s="15">
        <f>옵션!$B$13</f>
        <v>100</v>
      </c>
      <c r="I49" s="15">
        <f>SUM(AH37:AH44)</f>
        <v>0.05</v>
      </c>
      <c r="J49" s="15"/>
      <c r="K49" s="12"/>
      <c r="L49" s="15"/>
      <c r="M49" s="15"/>
      <c r="N49" s="15"/>
      <c r="O49" s="15" t="str">
        <f t="shared" si="4"/>
        <v/>
      </c>
      <c r="P49" s="25"/>
      <c r="Q49" s="25">
        <f t="shared" si="5"/>
        <v>0</v>
      </c>
      <c r="R49" s="25"/>
      <c r="S49" s="15"/>
      <c r="T49" s="15"/>
    </row>
    <row r="50" spans="2:35" ht="21.95" customHeight="1">
      <c r="B50" s="13" t="s">
        <v>775</v>
      </c>
      <c r="C50" s="13" t="s">
        <v>587</v>
      </c>
      <c r="D50" s="12" t="s">
        <v>568</v>
      </c>
      <c r="E50" s="12" t="s">
        <v>588</v>
      </c>
      <c r="F50" s="15" t="s">
        <v>570</v>
      </c>
      <c r="G50" s="15">
        <f>IF(H50*I50/100+0.000005 &lt;1, TRUNC(H50*I50/100+0.000005, 옵션!$E$13), TRUNC(H50*I50/100+0.000005, 옵션!$E$13))</f>
        <v>0.34</v>
      </c>
      <c r="H50" s="15">
        <f>옵션!$B$13</f>
        <v>100</v>
      </c>
      <c r="I50" s="15">
        <f>SUM(AJ37:AJ44)</f>
        <v>0.34</v>
      </c>
      <c r="J50" s="15"/>
      <c r="K50" s="12"/>
      <c r="L50" s="15"/>
      <c r="M50" s="15"/>
      <c r="N50" s="15"/>
      <c r="O50" s="15" t="str">
        <f t="shared" si="4"/>
        <v/>
      </c>
      <c r="P50" s="25"/>
      <c r="Q50" s="25">
        <f t="shared" si="5"/>
        <v>0</v>
      </c>
      <c r="R50" s="25"/>
      <c r="S50" s="15"/>
      <c r="T50" s="15"/>
    </row>
    <row r="51" spans="2:35" ht="21.95" customHeight="1">
      <c r="B51" s="13" t="s">
        <v>831</v>
      </c>
      <c r="D51" s="183" t="s">
        <v>838</v>
      </c>
      <c r="E51" s="184"/>
      <c r="F51" s="184"/>
      <c r="G51" s="184"/>
      <c r="H51" s="184"/>
      <c r="I51" s="184"/>
      <c r="J51" s="184"/>
      <c r="K51" s="184"/>
      <c r="L51" s="184"/>
      <c r="M51" s="184"/>
      <c r="N51" s="184"/>
      <c r="O51" s="184"/>
      <c r="P51" s="184"/>
      <c r="Q51" s="184"/>
      <c r="R51" s="184"/>
      <c r="S51" s="184"/>
      <c r="T51" s="185"/>
    </row>
    <row r="52" spans="2:35" ht="21.95" customHeight="1">
      <c r="B52" s="13" t="s">
        <v>775</v>
      </c>
      <c r="C52" s="13" t="s">
        <v>793</v>
      </c>
      <c r="D52" s="12" t="s">
        <v>777</v>
      </c>
      <c r="E52" s="12" t="s">
        <v>794</v>
      </c>
      <c r="F52" s="15" t="s">
        <v>529</v>
      </c>
      <c r="G52" s="15">
        <v>1</v>
      </c>
      <c r="H52" s="15">
        <f>IF(I52&lt;&gt;0, G52-I52, "")</f>
        <v>0</v>
      </c>
      <c r="I52" s="15">
        <v>1</v>
      </c>
      <c r="J52" s="15"/>
      <c r="K52" s="12" t="s">
        <v>758</v>
      </c>
      <c r="L52" s="15" t="s">
        <v>578</v>
      </c>
      <c r="M52" s="15">
        <v>7.6E-3</v>
      </c>
      <c r="N52" s="15">
        <v>100</v>
      </c>
      <c r="O52" s="15">
        <f>IF(I52*M52=0, "", I52*M52*(N52/100))</f>
        <v>7.6E-3</v>
      </c>
      <c r="P52" s="25"/>
      <c r="Q52" s="25">
        <f>TRUNC(P52*M52*N52/100)</f>
        <v>0</v>
      </c>
      <c r="R52" s="25"/>
      <c r="S52" s="15" t="s">
        <v>795</v>
      </c>
      <c r="T52" s="15"/>
      <c r="AE52" s="2">
        <f>O52</f>
        <v>7.6E-3</v>
      </c>
    </row>
    <row r="53" spans="2:35" ht="21.95" customHeight="1">
      <c r="B53" s="13" t="s">
        <v>775</v>
      </c>
      <c r="C53" s="13" t="s">
        <v>577</v>
      </c>
      <c r="D53" s="12" t="s">
        <v>568</v>
      </c>
      <c r="E53" s="12" t="s">
        <v>578</v>
      </c>
      <c r="F53" s="15" t="s">
        <v>570</v>
      </c>
      <c r="G53" s="15">
        <f>IF(H53*I53/100+0.000005 &lt;1, TRUNC(H53*I53/100+0.000005, 옵션!$E$13), TRUNC(H53*I53/100+0.000005, 옵션!$E$13))</f>
        <v>7.6E-3</v>
      </c>
      <c r="H53" s="15">
        <f>옵션!$B$13</f>
        <v>100</v>
      </c>
      <c r="I53" s="15">
        <f>SUM(AE52:AE52)</f>
        <v>7.6E-3</v>
      </c>
      <c r="J53" s="15"/>
      <c r="K53" s="12"/>
      <c r="L53" s="15"/>
      <c r="M53" s="15"/>
      <c r="N53" s="15"/>
      <c r="O53" s="15" t="str">
        <f>IF(I53*M53=0, "", I53*M53*(N53/100))</f>
        <v/>
      </c>
      <c r="P53" s="25"/>
      <c r="Q53" s="25">
        <f>TRUNC(P53*M53*N53/100)</f>
        <v>0</v>
      </c>
      <c r="R53" s="25"/>
      <c r="S53" s="15"/>
      <c r="T53" s="15"/>
      <c r="Z53" s="2" t="s">
        <v>780</v>
      </c>
      <c r="AE53" s="2">
        <f>SUM(AE52:AE52)</f>
        <v>7.6E-3</v>
      </c>
    </row>
    <row r="54" spans="2:35" ht="21.95" customHeight="1">
      <c r="B54" s="13" t="s">
        <v>831</v>
      </c>
      <c r="D54" s="183" t="s">
        <v>839</v>
      </c>
      <c r="E54" s="184"/>
      <c r="F54" s="184"/>
      <c r="G54" s="184"/>
      <c r="H54" s="184"/>
      <c r="I54" s="184"/>
      <c r="J54" s="184"/>
      <c r="K54" s="184"/>
      <c r="L54" s="184"/>
      <c r="M54" s="184"/>
      <c r="N54" s="184"/>
      <c r="O54" s="184"/>
      <c r="P54" s="184"/>
      <c r="Q54" s="184"/>
      <c r="R54" s="184"/>
      <c r="S54" s="184"/>
      <c r="T54" s="185"/>
    </row>
    <row r="55" spans="2:35" ht="21.95" customHeight="1">
      <c r="B55" s="13" t="s">
        <v>775</v>
      </c>
      <c r="C55" s="13" t="s">
        <v>796</v>
      </c>
      <c r="D55" s="12" t="s">
        <v>777</v>
      </c>
      <c r="E55" s="12" t="s">
        <v>797</v>
      </c>
      <c r="F55" s="15" t="s">
        <v>529</v>
      </c>
      <c r="G55" s="15">
        <v>1</v>
      </c>
      <c r="H55" s="15">
        <f>IF(I55&lt;&gt;0, G55-I55, "")</f>
        <v>0</v>
      </c>
      <c r="I55" s="15">
        <v>1</v>
      </c>
      <c r="J55" s="15"/>
      <c r="K55" s="12" t="s">
        <v>759</v>
      </c>
      <c r="L55" s="15" t="s">
        <v>580</v>
      </c>
      <c r="M55" s="15">
        <v>1.52</v>
      </c>
      <c r="N55" s="15">
        <v>100</v>
      </c>
      <c r="O55" s="15">
        <f>IF(I55*M55=0, "", I55*M55*(N55/100))</f>
        <v>1.52</v>
      </c>
      <c r="P55" s="25"/>
      <c r="Q55" s="25">
        <f>TRUNC(P55*M55*N55/100)</f>
        <v>0</v>
      </c>
      <c r="R55" s="25"/>
      <c r="S55" s="15" t="s">
        <v>798</v>
      </c>
      <c r="T55" s="15"/>
      <c r="AF55" s="2">
        <f>O55</f>
        <v>1.52</v>
      </c>
    </row>
    <row r="56" spans="2:35" ht="21.95" customHeight="1">
      <c r="B56" s="13" t="s">
        <v>775</v>
      </c>
      <c r="C56" s="13" t="s">
        <v>579</v>
      </c>
      <c r="D56" s="12" t="s">
        <v>568</v>
      </c>
      <c r="E56" s="12" t="s">
        <v>580</v>
      </c>
      <c r="F56" s="15" t="s">
        <v>570</v>
      </c>
      <c r="G56" s="15">
        <f>IF(H56*I56/100+0.000005 &lt;1, TRUNC(H56*I56/100+0.000005, 옵션!$E$13), TRUNC(H56*I56/100+0.000005, 옵션!$E$13))</f>
        <v>1.52</v>
      </c>
      <c r="H56" s="15">
        <f>옵션!$B$13</f>
        <v>100</v>
      </c>
      <c r="I56" s="15">
        <f>SUM(AF55:AF55)</f>
        <v>1.52</v>
      </c>
      <c r="J56" s="15"/>
      <c r="K56" s="12"/>
      <c r="L56" s="15"/>
      <c r="M56" s="15"/>
      <c r="N56" s="15"/>
      <c r="O56" s="15" t="str">
        <f>IF(I56*M56=0, "", I56*M56*(N56/100))</f>
        <v/>
      </c>
      <c r="P56" s="25"/>
      <c r="Q56" s="25">
        <f>TRUNC(P56*M56*N56/100)</f>
        <v>0</v>
      </c>
      <c r="R56" s="25"/>
      <c r="S56" s="15"/>
      <c r="T56" s="15"/>
      <c r="Z56" s="2" t="s">
        <v>780</v>
      </c>
      <c r="AF56" s="2">
        <f>SUM(AF55:AF55)</f>
        <v>1.52</v>
      </c>
    </row>
    <row r="57" spans="2:35" ht="21.95" customHeight="1">
      <c r="B57" s="13" t="s">
        <v>831</v>
      </c>
      <c r="D57" s="183" t="s">
        <v>840</v>
      </c>
      <c r="E57" s="184"/>
      <c r="F57" s="184"/>
      <c r="G57" s="184"/>
      <c r="H57" s="184"/>
      <c r="I57" s="184"/>
      <c r="J57" s="184"/>
      <c r="K57" s="184"/>
      <c r="L57" s="184"/>
      <c r="M57" s="184"/>
      <c r="N57" s="184"/>
      <c r="O57" s="184"/>
      <c r="P57" s="184"/>
      <c r="Q57" s="184"/>
      <c r="R57" s="184"/>
      <c r="S57" s="184"/>
      <c r="T57" s="185"/>
    </row>
    <row r="58" spans="2:35" ht="21.95" customHeight="1">
      <c r="B58" s="13" t="s">
        <v>775</v>
      </c>
      <c r="C58" s="13" t="s">
        <v>799</v>
      </c>
      <c r="D58" s="12" t="s">
        <v>777</v>
      </c>
      <c r="E58" s="12" t="s">
        <v>800</v>
      </c>
      <c r="F58" s="15" t="s">
        <v>529</v>
      </c>
      <c r="G58" s="15">
        <v>1</v>
      </c>
      <c r="H58" s="15">
        <f>IF(I58&lt;&gt;0, G58-I58, "")</f>
        <v>0</v>
      </c>
      <c r="I58" s="15">
        <v>1</v>
      </c>
      <c r="J58" s="15"/>
      <c r="K58" s="12" t="s">
        <v>758</v>
      </c>
      <c r="L58" s="15" t="s">
        <v>578</v>
      </c>
      <c r="M58" s="15">
        <v>3.3E-3</v>
      </c>
      <c r="N58" s="15">
        <v>100</v>
      </c>
      <c r="O58" s="15">
        <f>IF(I58*M58=0, "", I58*M58*(N58/100))</f>
        <v>3.3E-3</v>
      </c>
      <c r="P58" s="25"/>
      <c r="Q58" s="25">
        <f>TRUNC(P58*M58*N58/100)</f>
        <v>0</v>
      </c>
      <c r="R58" s="25"/>
      <c r="S58" s="15"/>
      <c r="T58" s="15"/>
      <c r="AE58" s="2">
        <f>O58</f>
        <v>3.3E-3</v>
      </c>
    </row>
    <row r="59" spans="2:35" ht="21.95" customHeight="1">
      <c r="B59" s="13" t="s">
        <v>775</v>
      </c>
      <c r="C59" s="13" t="s">
        <v>799</v>
      </c>
      <c r="D59" s="12"/>
      <c r="E59" s="12"/>
      <c r="F59" s="15"/>
      <c r="G59" s="15">
        <v>1</v>
      </c>
      <c r="H59" s="15">
        <f>IF(I59&lt;&gt;0, G59-I59, "")</f>
        <v>0</v>
      </c>
      <c r="I59" s="15">
        <v>1</v>
      </c>
      <c r="J59" s="15"/>
      <c r="K59" s="12" t="s">
        <v>762</v>
      </c>
      <c r="L59" s="15" t="s">
        <v>586</v>
      </c>
      <c r="M59" s="15">
        <v>6.7000000000000002E-3</v>
      </c>
      <c r="N59" s="15">
        <v>100</v>
      </c>
      <c r="O59" s="15">
        <f>IF(I59*M59=0, "", I59*M59*(N59/100))</f>
        <v>6.7000000000000002E-3</v>
      </c>
      <c r="P59" s="25"/>
      <c r="Q59" s="25">
        <f>TRUNC(P59*M59*N59/100)</f>
        <v>0</v>
      </c>
      <c r="R59" s="25"/>
      <c r="S59" s="15"/>
      <c r="T59" s="15"/>
      <c r="AI59" s="2">
        <f>O59</f>
        <v>6.7000000000000002E-3</v>
      </c>
    </row>
    <row r="60" spans="2:35" ht="21.95" customHeight="1">
      <c r="B60" s="13" t="s">
        <v>775</v>
      </c>
      <c r="C60" s="13" t="s">
        <v>577</v>
      </c>
      <c r="D60" s="12" t="s">
        <v>568</v>
      </c>
      <c r="E60" s="12" t="s">
        <v>578</v>
      </c>
      <c r="F60" s="15" t="s">
        <v>570</v>
      </c>
      <c r="G60" s="15">
        <f>IF(H60*I60/100+0.000005 &lt;1, TRUNC(H60*I60/100+0.000005, 옵션!$E$13), TRUNC(H60*I60/100+0.000005, 옵션!$E$13))</f>
        <v>3.3E-3</v>
      </c>
      <c r="H60" s="15">
        <f>옵션!$B$13</f>
        <v>100</v>
      </c>
      <c r="I60" s="15">
        <f>SUM(AE58:AE59)</f>
        <v>3.3E-3</v>
      </c>
      <c r="J60" s="15"/>
      <c r="K60" s="12"/>
      <c r="L60" s="15"/>
      <c r="M60" s="15"/>
      <c r="N60" s="15"/>
      <c r="O60" s="15" t="str">
        <f>IF(I60*M60=0, "", I60*M60*(N60/100))</f>
        <v/>
      </c>
      <c r="P60" s="25"/>
      <c r="Q60" s="25">
        <f>TRUNC(P60*M60*N60/100)</f>
        <v>0</v>
      </c>
      <c r="R60" s="25"/>
      <c r="S60" s="15"/>
      <c r="T60" s="15"/>
      <c r="Z60" s="2" t="s">
        <v>780</v>
      </c>
      <c r="AE60" s="2">
        <f>SUM(AE58:AE59)</f>
        <v>3.3E-3</v>
      </c>
      <c r="AI60" s="2">
        <f>SUM(AI58:AI59)</f>
        <v>6.7000000000000002E-3</v>
      </c>
    </row>
    <row r="61" spans="2:35" ht="21.95" customHeight="1">
      <c r="B61" s="13" t="s">
        <v>775</v>
      </c>
      <c r="C61" s="13" t="s">
        <v>585</v>
      </c>
      <c r="D61" s="12" t="s">
        <v>568</v>
      </c>
      <c r="E61" s="12" t="s">
        <v>586</v>
      </c>
      <c r="F61" s="15" t="s">
        <v>570</v>
      </c>
      <c r="G61" s="15">
        <f>IF(H61*I61/100+0.000005 &lt;1, TRUNC(H61*I61/100+0.000005, 옵션!$E$13), TRUNC(H61*I61/100+0.000005, 옵션!$E$13))</f>
        <v>6.7000000000000002E-3</v>
      </c>
      <c r="H61" s="15">
        <f>옵션!$B$13</f>
        <v>100</v>
      </c>
      <c r="I61" s="15">
        <f>SUM(AI58:AI59)</f>
        <v>6.7000000000000002E-3</v>
      </c>
      <c r="J61" s="15"/>
      <c r="K61" s="12"/>
      <c r="L61" s="15"/>
      <c r="M61" s="15"/>
      <c r="N61" s="15"/>
      <c r="O61" s="15" t="str">
        <f>IF(I61*M61=0, "", I61*M61*(N61/100))</f>
        <v/>
      </c>
      <c r="P61" s="25"/>
      <c r="Q61" s="25">
        <f>TRUNC(P61*M61*N61/100)</f>
        <v>0</v>
      </c>
      <c r="R61" s="25"/>
      <c r="S61" s="15"/>
      <c r="T61" s="15"/>
    </row>
    <row r="62" spans="2:35" ht="21.95" customHeight="1">
      <c r="B62" s="13" t="s">
        <v>831</v>
      </c>
      <c r="D62" s="183" t="s">
        <v>841</v>
      </c>
      <c r="E62" s="184"/>
      <c r="F62" s="184"/>
      <c r="G62" s="184"/>
      <c r="H62" s="184"/>
      <c r="I62" s="184"/>
      <c r="J62" s="184"/>
      <c r="K62" s="184"/>
      <c r="L62" s="184"/>
      <c r="M62" s="184"/>
      <c r="N62" s="184"/>
      <c r="O62" s="184"/>
      <c r="P62" s="184"/>
      <c r="Q62" s="184"/>
      <c r="R62" s="184"/>
      <c r="S62" s="184"/>
      <c r="T62" s="185"/>
    </row>
    <row r="63" spans="2:35" ht="21.95" customHeight="1">
      <c r="B63" s="13" t="s">
        <v>775</v>
      </c>
      <c r="C63" s="13" t="s">
        <v>801</v>
      </c>
      <c r="D63" s="12" t="s">
        <v>777</v>
      </c>
      <c r="E63" s="12" t="s">
        <v>802</v>
      </c>
      <c r="F63" s="15" t="s">
        <v>529</v>
      </c>
      <c r="G63" s="15">
        <v>1</v>
      </c>
      <c r="H63" s="15">
        <f>IF(I63&lt;&gt;0, G63-I63, "")</f>
        <v>0</v>
      </c>
      <c r="I63" s="15">
        <v>1</v>
      </c>
      <c r="J63" s="15"/>
      <c r="K63" s="12" t="s">
        <v>758</v>
      </c>
      <c r="L63" s="15" t="s">
        <v>578</v>
      </c>
      <c r="M63" s="15">
        <v>3.0999999999999999E-3</v>
      </c>
      <c r="N63" s="15">
        <v>100</v>
      </c>
      <c r="O63" s="15">
        <f>IF(I63*M63=0, "", I63*M63*(N63/100))</f>
        <v>3.0999999999999999E-3</v>
      </c>
      <c r="P63" s="25"/>
      <c r="Q63" s="25">
        <f>TRUNC(P63*M63*N63/100)</f>
        <v>0</v>
      </c>
      <c r="R63" s="25"/>
      <c r="S63" s="15"/>
      <c r="T63" s="15"/>
      <c r="AE63" s="2">
        <f>O63</f>
        <v>3.0999999999999999E-3</v>
      </c>
    </row>
    <row r="64" spans="2:35" ht="21.95" customHeight="1">
      <c r="B64" s="13" t="s">
        <v>775</v>
      </c>
      <c r="C64" s="13" t="s">
        <v>801</v>
      </c>
      <c r="D64" s="12"/>
      <c r="E64" s="12"/>
      <c r="F64" s="15"/>
      <c r="G64" s="15">
        <v>1</v>
      </c>
      <c r="H64" s="15">
        <f>IF(I64&lt;&gt;0, G64-I64, "")</f>
        <v>0</v>
      </c>
      <c r="I64" s="15">
        <v>1</v>
      </c>
      <c r="J64" s="15"/>
      <c r="K64" s="12" t="s">
        <v>762</v>
      </c>
      <c r="L64" s="15" t="s">
        <v>586</v>
      </c>
      <c r="M64" s="15">
        <v>6.3E-3</v>
      </c>
      <c r="N64" s="15">
        <v>100</v>
      </c>
      <c r="O64" s="15">
        <f>IF(I64*M64=0, "", I64*M64*(N64/100))</f>
        <v>6.3E-3</v>
      </c>
      <c r="P64" s="25"/>
      <c r="Q64" s="25">
        <f>TRUNC(P64*M64*N64/100)</f>
        <v>0</v>
      </c>
      <c r="R64" s="25"/>
      <c r="S64" s="15"/>
      <c r="T64" s="15"/>
      <c r="AI64" s="2">
        <f>O64</f>
        <v>6.3E-3</v>
      </c>
    </row>
    <row r="65" spans="2:35" ht="21.95" customHeight="1">
      <c r="B65" s="13" t="s">
        <v>775</v>
      </c>
      <c r="C65" s="13" t="s">
        <v>577</v>
      </c>
      <c r="D65" s="12" t="s">
        <v>568</v>
      </c>
      <c r="E65" s="12" t="s">
        <v>578</v>
      </c>
      <c r="F65" s="15" t="s">
        <v>570</v>
      </c>
      <c r="G65" s="15">
        <f>IF(H65*I65/100+0.000005 &lt;1, TRUNC(H65*I65/100+0.000005, 옵션!$E$13), TRUNC(H65*I65/100+0.000005, 옵션!$E$13))</f>
        <v>3.0999999999999999E-3</v>
      </c>
      <c r="H65" s="15">
        <f>옵션!$B$13</f>
        <v>100</v>
      </c>
      <c r="I65" s="15">
        <f>SUM(AE63:AE64)</f>
        <v>3.0999999999999999E-3</v>
      </c>
      <c r="J65" s="15"/>
      <c r="K65" s="12"/>
      <c r="L65" s="15"/>
      <c r="M65" s="15"/>
      <c r="N65" s="15"/>
      <c r="O65" s="15" t="str">
        <f>IF(I65*M65=0, "", I65*M65*(N65/100))</f>
        <v/>
      </c>
      <c r="P65" s="25"/>
      <c r="Q65" s="25">
        <f>TRUNC(P65*M65*N65/100)</f>
        <v>0</v>
      </c>
      <c r="R65" s="25"/>
      <c r="S65" s="15"/>
      <c r="T65" s="15"/>
      <c r="Z65" s="2" t="s">
        <v>780</v>
      </c>
      <c r="AE65" s="2">
        <f>SUM(AE63:AE64)</f>
        <v>3.0999999999999999E-3</v>
      </c>
      <c r="AI65" s="2">
        <f>SUM(AI63:AI64)</f>
        <v>6.3E-3</v>
      </c>
    </row>
    <row r="66" spans="2:35" ht="21.95" customHeight="1">
      <c r="B66" s="13" t="s">
        <v>775</v>
      </c>
      <c r="C66" s="13" t="s">
        <v>585</v>
      </c>
      <c r="D66" s="12" t="s">
        <v>568</v>
      </c>
      <c r="E66" s="12" t="s">
        <v>586</v>
      </c>
      <c r="F66" s="15" t="s">
        <v>570</v>
      </c>
      <c r="G66" s="15">
        <f>IF(H66*I66/100+0.000005 &lt;1, TRUNC(H66*I66/100+0.000005, 옵션!$E$13), TRUNC(H66*I66/100+0.000005, 옵션!$E$13))</f>
        <v>6.3E-3</v>
      </c>
      <c r="H66" s="15">
        <f>옵션!$B$13</f>
        <v>100</v>
      </c>
      <c r="I66" s="15">
        <f>SUM(AI63:AI64)</f>
        <v>6.3E-3</v>
      </c>
      <c r="J66" s="15"/>
      <c r="K66" s="12"/>
      <c r="L66" s="15"/>
      <c r="M66" s="15"/>
      <c r="N66" s="15"/>
      <c r="O66" s="15" t="str">
        <f>IF(I66*M66=0, "", I66*M66*(N66/100))</f>
        <v/>
      </c>
      <c r="P66" s="25"/>
      <c r="Q66" s="25">
        <f>TRUNC(P66*M66*N66/100)</f>
        <v>0</v>
      </c>
      <c r="R66" s="25"/>
      <c r="S66" s="15"/>
      <c r="T66" s="15"/>
    </row>
    <row r="67" spans="2:35" ht="21.95" customHeight="1">
      <c r="B67" s="13" t="s">
        <v>831</v>
      </c>
      <c r="D67" s="183" t="s">
        <v>842</v>
      </c>
      <c r="E67" s="184"/>
      <c r="F67" s="184"/>
      <c r="G67" s="184"/>
      <c r="H67" s="184"/>
      <c r="I67" s="184"/>
      <c r="J67" s="184"/>
      <c r="K67" s="184"/>
      <c r="L67" s="184"/>
      <c r="M67" s="184"/>
      <c r="N67" s="184"/>
      <c r="O67" s="184"/>
      <c r="P67" s="184"/>
      <c r="Q67" s="184"/>
      <c r="R67" s="184"/>
      <c r="S67" s="184"/>
      <c r="T67" s="185"/>
    </row>
    <row r="68" spans="2:35" ht="21.95" customHeight="1">
      <c r="B68" s="13" t="s">
        <v>775</v>
      </c>
      <c r="C68" s="13" t="s">
        <v>129</v>
      </c>
      <c r="D68" s="12" t="s">
        <v>130</v>
      </c>
      <c r="E68" s="12" t="s">
        <v>131</v>
      </c>
      <c r="F68" s="15" t="s">
        <v>132</v>
      </c>
      <c r="G68" s="15">
        <v>1</v>
      </c>
      <c r="H68" s="15">
        <f>IF(I68&lt;&gt;0, G68-I68, "")</f>
        <v>0</v>
      </c>
      <c r="I68" s="15">
        <v>1</v>
      </c>
      <c r="J68" s="15"/>
      <c r="K68" s="12" t="s">
        <v>757</v>
      </c>
      <c r="L68" s="15" t="s">
        <v>576</v>
      </c>
      <c r="M68" s="15">
        <v>5.0000000000000001E-3</v>
      </c>
      <c r="N68" s="15">
        <v>100</v>
      </c>
      <c r="O68" s="15">
        <f>IF(I68*M68=0, "", I68*M68*(N68/100))</f>
        <v>5.0000000000000001E-3</v>
      </c>
      <c r="P68" s="25"/>
      <c r="Q68" s="25">
        <f>TRUNC(P68*M68*N68/100)</f>
        <v>0</v>
      </c>
      <c r="R68" s="25"/>
      <c r="S68" s="15" t="s">
        <v>803</v>
      </c>
      <c r="T68" s="15"/>
      <c r="AD68" s="2">
        <f>O68</f>
        <v>5.0000000000000001E-3</v>
      </c>
    </row>
    <row r="69" spans="2:35" ht="21.95" customHeight="1">
      <c r="B69" s="13" t="s">
        <v>775</v>
      </c>
      <c r="C69" s="13" t="s">
        <v>129</v>
      </c>
      <c r="D69" s="12"/>
      <c r="E69" s="12"/>
      <c r="F69" s="15"/>
      <c r="G69" s="15">
        <v>1</v>
      </c>
      <c r="H69" s="15">
        <f>IF(I69&lt;&gt;0, G69-I69, "")</f>
        <v>0</v>
      </c>
      <c r="I69" s="15">
        <v>1</v>
      </c>
      <c r="J69" s="15"/>
      <c r="K69" s="12" t="s">
        <v>758</v>
      </c>
      <c r="L69" s="15" t="s">
        <v>578</v>
      </c>
      <c r="M69" s="15">
        <v>1.2E-2</v>
      </c>
      <c r="N69" s="15">
        <v>100</v>
      </c>
      <c r="O69" s="15">
        <f>IF(I69*M69=0, "", I69*M69*(N69/100))</f>
        <v>1.2E-2</v>
      </c>
      <c r="P69" s="25"/>
      <c r="Q69" s="25">
        <f>TRUNC(P69*M69*N69/100)</f>
        <v>0</v>
      </c>
      <c r="R69" s="25"/>
      <c r="S69" s="15" t="s">
        <v>803</v>
      </c>
      <c r="T69" s="15"/>
      <c r="AE69" s="2">
        <f>O69</f>
        <v>1.2E-2</v>
      </c>
    </row>
    <row r="70" spans="2:35" ht="21.95" customHeight="1">
      <c r="B70" s="13" t="s">
        <v>775</v>
      </c>
      <c r="C70" s="13" t="s">
        <v>575</v>
      </c>
      <c r="D70" s="12" t="s">
        <v>568</v>
      </c>
      <c r="E70" s="12" t="s">
        <v>576</v>
      </c>
      <c r="F70" s="15" t="s">
        <v>570</v>
      </c>
      <c r="G70" s="15">
        <f>IF(H70*I70/100+0.000005 &lt;1, TRUNC(H70*I70/100+0.000005, 옵션!$E$13), TRUNC(H70*I70/100+0.000005, 옵션!$E$13))</f>
        <v>5.0000000000000001E-3</v>
      </c>
      <c r="H70" s="15">
        <f>옵션!$B$13</f>
        <v>100</v>
      </c>
      <c r="I70" s="15">
        <f>SUM(AD68:AD69)</f>
        <v>5.0000000000000001E-3</v>
      </c>
      <c r="J70" s="15"/>
      <c r="K70" s="12"/>
      <c r="L70" s="15"/>
      <c r="M70" s="15"/>
      <c r="N70" s="15"/>
      <c r="O70" s="15" t="str">
        <f>IF(I70*M70=0, "", I70*M70*(N70/100))</f>
        <v/>
      </c>
      <c r="P70" s="25"/>
      <c r="Q70" s="25">
        <f>TRUNC(P70*M70*N70/100)</f>
        <v>0</v>
      </c>
      <c r="R70" s="25"/>
      <c r="S70" s="15"/>
      <c r="T70" s="15"/>
      <c r="Z70" s="2" t="s">
        <v>780</v>
      </c>
      <c r="AD70" s="2">
        <f>SUM(AD68:AD69)</f>
        <v>5.0000000000000001E-3</v>
      </c>
      <c r="AE70" s="2">
        <f>SUM(AE68:AE69)</f>
        <v>1.2E-2</v>
      </c>
    </row>
    <row r="71" spans="2:35" ht="21.95" customHeight="1">
      <c r="B71" s="13" t="s">
        <v>775</v>
      </c>
      <c r="C71" s="13" t="s">
        <v>577</v>
      </c>
      <c r="D71" s="12" t="s">
        <v>568</v>
      </c>
      <c r="E71" s="12" t="s">
        <v>578</v>
      </c>
      <c r="F71" s="15" t="s">
        <v>570</v>
      </c>
      <c r="G71" s="15">
        <f>IF(H71*I71/100+0.000005 &lt;1, TRUNC(H71*I71/100+0.000005, 옵션!$E$13), TRUNC(H71*I71/100+0.000005, 옵션!$E$13))</f>
        <v>1.2E-2</v>
      </c>
      <c r="H71" s="15">
        <f>옵션!$B$13</f>
        <v>100</v>
      </c>
      <c r="I71" s="15">
        <f>SUM(AE68:AE69)</f>
        <v>1.2E-2</v>
      </c>
      <c r="J71" s="15"/>
      <c r="K71" s="12"/>
      <c r="L71" s="15"/>
      <c r="M71" s="15"/>
      <c r="N71" s="15"/>
      <c r="O71" s="15" t="str">
        <f>IF(I71*M71=0, "", I71*M71*(N71/100))</f>
        <v/>
      </c>
      <c r="P71" s="25"/>
      <c r="Q71" s="25">
        <f>TRUNC(P71*M71*N71/100)</f>
        <v>0</v>
      </c>
      <c r="R71" s="25"/>
      <c r="S71" s="15"/>
      <c r="T71" s="15"/>
    </row>
    <row r="72" spans="2:35" ht="21.95" customHeight="1">
      <c r="B72" s="13" t="s">
        <v>831</v>
      </c>
      <c r="D72" s="183" t="s">
        <v>843</v>
      </c>
      <c r="E72" s="184"/>
      <c r="F72" s="184"/>
      <c r="G72" s="184"/>
      <c r="H72" s="184"/>
      <c r="I72" s="184"/>
      <c r="J72" s="184"/>
      <c r="K72" s="184"/>
      <c r="L72" s="184"/>
      <c r="M72" s="184"/>
      <c r="N72" s="184"/>
      <c r="O72" s="184"/>
      <c r="P72" s="184"/>
      <c r="Q72" s="184"/>
      <c r="R72" s="184"/>
      <c r="S72" s="184"/>
      <c r="T72" s="185"/>
    </row>
    <row r="73" spans="2:35" ht="21.95" customHeight="1">
      <c r="B73" s="13" t="s">
        <v>775</v>
      </c>
      <c r="C73" s="13" t="s">
        <v>136</v>
      </c>
      <c r="D73" s="12" t="s">
        <v>130</v>
      </c>
      <c r="E73" s="12" t="s">
        <v>137</v>
      </c>
      <c r="F73" s="15" t="s">
        <v>132</v>
      </c>
      <c r="G73" s="15">
        <v>1</v>
      </c>
      <c r="H73" s="15">
        <f>IF(I73&lt;&gt;0, G73-I73, "")</f>
        <v>0</v>
      </c>
      <c r="I73" s="15">
        <v>1</v>
      </c>
      <c r="J73" s="15"/>
      <c r="K73" s="12" t="s">
        <v>757</v>
      </c>
      <c r="L73" s="15" t="s">
        <v>576</v>
      </c>
      <c r="M73" s="15">
        <v>7.0000000000000001E-3</v>
      </c>
      <c r="N73" s="15">
        <v>150</v>
      </c>
      <c r="O73" s="15">
        <f>IF(I73*M73=0, "", I73*M73*(N73/100))</f>
        <v>1.0500000000000001E-2</v>
      </c>
      <c r="P73" s="25"/>
      <c r="Q73" s="25">
        <f>TRUNC(P73*M73*N73/100)</f>
        <v>0</v>
      </c>
      <c r="R73" s="25"/>
      <c r="S73" s="15" t="s">
        <v>803</v>
      </c>
      <c r="T73" s="15"/>
      <c r="AD73" s="2">
        <f>O73</f>
        <v>1.0500000000000001E-2</v>
      </c>
    </row>
    <row r="74" spans="2:35" ht="21.95" customHeight="1">
      <c r="B74" s="13" t="s">
        <v>775</v>
      </c>
      <c r="C74" s="13" t="s">
        <v>136</v>
      </c>
      <c r="D74" s="12"/>
      <c r="E74" s="12"/>
      <c r="F74" s="15"/>
      <c r="G74" s="15">
        <v>1</v>
      </c>
      <c r="H74" s="15">
        <f>IF(I74&lt;&gt;0, G74-I74, "")</f>
        <v>0</v>
      </c>
      <c r="I74" s="15">
        <v>1</v>
      </c>
      <c r="J74" s="15"/>
      <c r="K74" s="12" t="s">
        <v>758</v>
      </c>
      <c r="L74" s="15" t="s">
        <v>578</v>
      </c>
      <c r="M74" s="15">
        <v>1.7999999999999999E-2</v>
      </c>
      <c r="N74" s="15">
        <v>150</v>
      </c>
      <c r="O74" s="15">
        <f>IF(I74*M74=0, "", I74*M74*(N74/100))</f>
        <v>2.6999999999999996E-2</v>
      </c>
      <c r="P74" s="25"/>
      <c r="Q74" s="25">
        <f>TRUNC(P74*M74*N74/100)</f>
        <v>0</v>
      </c>
      <c r="R74" s="25"/>
      <c r="S74" s="15" t="s">
        <v>803</v>
      </c>
      <c r="T74" s="15"/>
      <c r="AE74" s="2">
        <f>O74</f>
        <v>2.6999999999999996E-2</v>
      </c>
    </row>
    <row r="75" spans="2:35" ht="21.95" customHeight="1">
      <c r="B75" s="13" t="s">
        <v>775</v>
      </c>
      <c r="C75" s="13" t="s">
        <v>575</v>
      </c>
      <c r="D75" s="12" t="s">
        <v>568</v>
      </c>
      <c r="E75" s="12" t="s">
        <v>576</v>
      </c>
      <c r="F75" s="15" t="s">
        <v>570</v>
      </c>
      <c r="G75" s="15">
        <f>IF(H75*I75/100+0.000005 &lt;1, TRUNC(H75*I75/100+0.000005, 옵션!$E$13), TRUNC(H75*I75/100+0.000005, 옵션!$E$13))</f>
        <v>1.0500000000000001E-2</v>
      </c>
      <c r="H75" s="15">
        <f>옵션!$B$13</f>
        <v>100</v>
      </c>
      <c r="I75" s="15">
        <f>SUM(AD73:AD74)</f>
        <v>1.0500000000000001E-2</v>
      </c>
      <c r="J75" s="15"/>
      <c r="K75" s="12"/>
      <c r="L75" s="15"/>
      <c r="M75" s="15"/>
      <c r="N75" s="15"/>
      <c r="O75" s="15" t="str">
        <f>IF(I75*M75=0, "", I75*M75*(N75/100))</f>
        <v/>
      </c>
      <c r="P75" s="25"/>
      <c r="Q75" s="25">
        <f>TRUNC(P75*M75*N75/100)</f>
        <v>0</v>
      </c>
      <c r="R75" s="25"/>
      <c r="S75" s="15"/>
      <c r="T75" s="15"/>
      <c r="Z75" s="2" t="s">
        <v>780</v>
      </c>
      <c r="AD75" s="2">
        <f>SUM(AD73:AD74)</f>
        <v>1.0500000000000001E-2</v>
      </c>
      <c r="AE75" s="2">
        <f>SUM(AE73:AE74)</f>
        <v>2.6999999999999996E-2</v>
      </c>
    </row>
    <row r="76" spans="2:35" ht="21.95" customHeight="1">
      <c r="B76" s="13" t="s">
        <v>775</v>
      </c>
      <c r="C76" s="13" t="s">
        <v>577</v>
      </c>
      <c r="D76" s="12" t="s">
        <v>568</v>
      </c>
      <c r="E76" s="12" t="s">
        <v>578</v>
      </c>
      <c r="F76" s="15" t="s">
        <v>570</v>
      </c>
      <c r="G76" s="15">
        <f>IF(H76*I76/100+0.000005 &lt;1, TRUNC(H76*I76/100+0.000005, 옵션!$E$13), TRUNC(H76*I76/100+0.000005, 옵션!$E$13))</f>
        <v>2.7E-2</v>
      </c>
      <c r="H76" s="15">
        <f>옵션!$B$13</f>
        <v>100</v>
      </c>
      <c r="I76" s="15">
        <f>SUM(AE73:AE74)</f>
        <v>2.6999999999999996E-2</v>
      </c>
      <c r="J76" s="15"/>
      <c r="K76" s="12"/>
      <c r="L76" s="15"/>
      <c r="M76" s="15"/>
      <c r="N76" s="15"/>
      <c r="O76" s="15" t="str">
        <f>IF(I76*M76=0, "", I76*M76*(N76/100))</f>
        <v/>
      </c>
      <c r="P76" s="25"/>
      <c r="Q76" s="25">
        <f>TRUNC(P76*M76*N76/100)</f>
        <v>0</v>
      </c>
      <c r="R76" s="25"/>
      <c r="S76" s="15"/>
      <c r="T76" s="15"/>
    </row>
    <row r="77" spans="2:35" ht="21.95" customHeight="1">
      <c r="B77" s="13" t="s">
        <v>831</v>
      </c>
      <c r="D77" s="183" t="s">
        <v>844</v>
      </c>
      <c r="E77" s="184"/>
      <c r="F77" s="184"/>
      <c r="G77" s="184"/>
      <c r="H77" s="184"/>
      <c r="I77" s="184"/>
      <c r="J77" s="184"/>
      <c r="K77" s="184"/>
      <c r="L77" s="184"/>
      <c r="M77" s="184"/>
      <c r="N77" s="184"/>
      <c r="O77" s="184"/>
      <c r="P77" s="184"/>
      <c r="Q77" s="184"/>
      <c r="R77" s="184"/>
      <c r="S77" s="184"/>
      <c r="T77" s="185"/>
    </row>
    <row r="78" spans="2:35" ht="21.95" customHeight="1">
      <c r="B78" s="13" t="s">
        <v>775</v>
      </c>
      <c r="C78" s="13" t="s">
        <v>138</v>
      </c>
      <c r="D78" s="12" t="s">
        <v>130</v>
      </c>
      <c r="E78" s="12" t="s">
        <v>139</v>
      </c>
      <c r="F78" s="15" t="s">
        <v>132</v>
      </c>
      <c r="G78" s="15">
        <v>1</v>
      </c>
      <c r="H78" s="15">
        <f>IF(I78&lt;&gt;0, G78-I78, "")</f>
        <v>0</v>
      </c>
      <c r="I78" s="15">
        <v>1</v>
      </c>
      <c r="J78" s="15"/>
      <c r="K78" s="12" t="s">
        <v>757</v>
      </c>
      <c r="L78" s="15" t="s">
        <v>576</v>
      </c>
      <c r="M78" s="15">
        <v>7.0000000000000001E-3</v>
      </c>
      <c r="N78" s="15">
        <v>150</v>
      </c>
      <c r="O78" s="15">
        <f>IF(I78*M78=0, "", I78*M78*(N78/100))</f>
        <v>1.0500000000000001E-2</v>
      </c>
      <c r="P78" s="25"/>
      <c r="Q78" s="25">
        <f>TRUNC(P78*M78*N78/100)</f>
        <v>0</v>
      </c>
      <c r="R78" s="25"/>
      <c r="S78" s="15" t="s">
        <v>803</v>
      </c>
      <c r="T78" s="15"/>
      <c r="AD78" s="2">
        <f>O78</f>
        <v>1.0500000000000001E-2</v>
      </c>
    </row>
    <row r="79" spans="2:35" ht="21.95" customHeight="1">
      <c r="B79" s="13" t="s">
        <v>775</v>
      </c>
      <c r="C79" s="13" t="s">
        <v>138</v>
      </c>
      <c r="D79" s="12"/>
      <c r="E79" s="12"/>
      <c r="F79" s="15"/>
      <c r="G79" s="15">
        <v>1</v>
      </c>
      <c r="H79" s="15">
        <f>IF(I79&lt;&gt;0, G79-I79, "")</f>
        <v>0</v>
      </c>
      <c r="I79" s="15">
        <v>1</v>
      </c>
      <c r="J79" s="15"/>
      <c r="K79" s="12" t="s">
        <v>758</v>
      </c>
      <c r="L79" s="15" t="s">
        <v>578</v>
      </c>
      <c r="M79" s="15">
        <v>1.7999999999999999E-2</v>
      </c>
      <c r="N79" s="15">
        <v>150</v>
      </c>
      <c r="O79" s="15">
        <f>IF(I79*M79=0, "", I79*M79*(N79/100))</f>
        <v>2.6999999999999996E-2</v>
      </c>
      <c r="P79" s="25"/>
      <c r="Q79" s="25">
        <f>TRUNC(P79*M79*N79/100)</f>
        <v>0</v>
      </c>
      <c r="R79" s="25"/>
      <c r="S79" s="15" t="s">
        <v>803</v>
      </c>
      <c r="T79" s="15"/>
      <c r="AE79" s="2">
        <f>O79</f>
        <v>2.6999999999999996E-2</v>
      </c>
    </row>
    <row r="80" spans="2:35" ht="21.95" customHeight="1">
      <c r="B80" s="13" t="s">
        <v>775</v>
      </c>
      <c r="C80" s="13" t="s">
        <v>575</v>
      </c>
      <c r="D80" s="12" t="s">
        <v>568</v>
      </c>
      <c r="E80" s="12" t="s">
        <v>576</v>
      </c>
      <c r="F80" s="15" t="s">
        <v>570</v>
      </c>
      <c r="G80" s="15">
        <f>IF(H80*I80/100+0.000005 &lt;1, TRUNC(H80*I80/100+0.000005, 옵션!$E$13), TRUNC(H80*I80/100+0.000005, 옵션!$E$13))</f>
        <v>1.0500000000000001E-2</v>
      </c>
      <c r="H80" s="15">
        <f>옵션!$B$13</f>
        <v>100</v>
      </c>
      <c r="I80" s="15">
        <f>SUM(AD78:AD79)</f>
        <v>1.0500000000000001E-2</v>
      </c>
      <c r="J80" s="15"/>
      <c r="K80" s="12"/>
      <c r="L80" s="15"/>
      <c r="M80" s="15"/>
      <c r="N80" s="15"/>
      <c r="O80" s="15" t="str">
        <f>IF(I80*M80=0, "", I80*M80*(N80/100))</f>
        <v/>
      </c>
      <c r="P80" s="25"/>
      <c r="Q80" s="25">
        <f>TRUNC(P80*M80*N80/100)</f>
        <v>0</v>
      </c>
      <c r="R80" s="25"/>
      <c r="S80" s="15"/>
      <c r="T80" s="15"/>
      <c r="Z80" s="2" t="s">
        <v>780</v>
      </c>
      <c r="AD80" s="2">
        <f>SUM(AD78:AD79)</f>
        <v>1.0500000000000001E-2</v>
      </c>
      <c r="AE80" s="2">
        <f>SUM(AE78:AE79)</f>
        <v>2.6999999999999996E-2</v>
      </c>
    </row>
    <row r="81" spans="2:31" ht="21.95" customHeight="1">
      <c r="B81" s="13" t="s">
        <v>775</v>
      </c>
      <c r="C81" s="13" t="s">
        <v>577</v>
      </c>
      <c r="D81" s="12" t="s">
        <v>568</v>
      </c>
      <c r="E81" s="12" t="s">
        <v>578</v>
      </c>
      <c r="F81" s="15" t="s">
        <v>570</v>
      </c>
      <c r="G81" s="15">
        <f>IF(H81*I81/100+0.000005 &lt;1, TRUNC(H81*I81/100+0.000005, 옵션!$E$13), TRUNC(H81*I81/100+0.000005, 옵션!$E$13))</f>
        <v>2.7E-2</v>
      </c>
      <c r="H81" s="15">
        <f>옵션!$B$13</f>
        <v>100</v>
      </c>
      <c r="I81" s="15">
        <f>SUM(AE78:AE79)</f>
        <v>2.6999999999999996E-2</v>
      </c>
      <c r="J81" s="15"/>
      <c r="K81" s="12"/>
      <c r="L81" s="15"/>
      <c r="M81" s="15"/>
      <c r="N81" s="15"/>
      <c r="O81" s="15" t="str">
        <f>IF(I81*M81=0, "", I81*M81*(N81/100))</f>
        <v/>
      </c>
      <c r="P81" s="25"/>
      <c r="Q81" s="25">
        <f>TRUNC(P81*M81*N81/100)</f>
        <v>0</v>
      </c>
      <c r="R81" s="25"/>
      <c r="S81" s="15"/>
      <c r="T81" s="15"/>
    </row>
    <row r="82" spans="2:31" ht="21.95" customHeight="1">
      <c r="B82" s="13" t="s">
        <v>831</v>
      </c>
      <c r="D82" s="183" t="s">
        <v>845</v>
      </c>
      <c r="E82" s="184"/>
      <c r="F82" s="184"/>
      <c r="G82" s="184"/>
      <c r="H82" s="184"/>
      <c r="I82" s="184"/>
      <c r="J82" s="184"/>
      <c r="K82" s="184"/>
      <c r="L82" s="184"/>
      <c r="M82" s="184"/>
      <c r="N82" s="184"/>
      <c r="O82" s="184"/>
      <c r="P82" s="184"/>
      <c r="Q82" s="184"/>
      <c r="R82" s="184"/>
      <c r="S82" s="184"/>
      <c r="T82" s="185"/>
    </row>
    <row r="83" spans="2:31" ht="21.95" customHeight="1">
      <c r="B83" s="13" t="s">
        <v>775</v>
      </c>
      <c r="C83" s="13" t="s">
        <v>140</v>
      </c>
      <c r="D83" s="12" t="s">
        <v>141</v>
      </c>
      <c r="E83" s="12" t="s">
        <v>142</v>
      </c>
      <c r="F83" s="15" t="s">
        <v>132</v>
      </c>
      <c r="G83" s="15">
        <v>1</v>
      </c>
      <c r="H83" s="15">
        <f>IF(I83&lt;&gt;0, G83-I83, "")</f>
        <v>0</v>
      </c>
      <c r="I83" s="15">
        <v>1</v>
      </c>
      <c r="J83" s="15"/>
      <c r="K83" s="12" t="s">
        <v>757</v>
      </c>
      <c r="L83" s="15" t="s">
        <v>576</v>
      </c>
      <c r="M83" s="15">
        <v>6.0000000000000001E-3</v>
      </c>
      <c r="N83" s="15">
        <v>150</v>
      </c>
      <c r="O83" s="15">
        <f>IF(I83*M83=0, "", I83*M83*(N83/100))</f>
        <v>9.0000000000000011E-3</v>
      </c>
      <c r="P83" s="25"/>
      <c r="Q83" s="25">
        <f>TRUNC(P83*M83*N83/100)</f>
        <v>0</v>
      </c>
      <c r="R83" s="25"/>
      <c r="S83" s="15" t="s">
        <v>803</v>
      </c>
      <c r="T83" s="15"/>
      <c r="AD83" s="2">
        <f>O83</f>
        <v>9.0000000000000011E-3</v>
      </c>
    </row>
    <row r="84" spans="2:31" ht="21.95" customHeight="1">
      <c r="B84" s="13" t="s">
        <v>775</v>
      </c>
      <c r="C84" s="13" t="s">
        <v>140</v>
      </c>
      <c r="D84" s="12"/>
      <c r="E84" s="12"/>
      <c r="F84" s="15"/>
      <c r="G84" s="15">
        <v>1</v>
      </c>
      <c r="H84" s="15">
        <f>IF(I84&lt;&gt;0, G84-I84, "")</f>
        <v>0</v>
      </c>
      <c r="I84" s="15">
        <v>1</v>
      </c>
      <c r="J84" s="15"/>
      <c r="K84" s="12" t="s">
        <v>758</v>
      </c>
      <c r="L84" s="15" t="s">
        <v>578</v>
      </c>
      <c r="M84" s="15">
        <v>1.4E-2</v>
      </c>
      <c r="N84" s="15">
        <v>150</v>
      </c>
      <c r="O84" s="15">
        <f>IF(I84*M84=0, "", I84*M84*(N84/100))</f>
        <v>2.1000000000000001E-2</v>
      </c>
      <c r="P84" s="25"/>
      <c r="Q84" s="25">
        <f>TRUNC(P84*M84*N84/100)</f>
        <v>0</v>
      </c>
      <c r="R84" s="25"/>
      <c r="S84" s="15" t="s">
        <v>803</v>
      </c>
      <c r="T84" s="15"/>
      <c r="AE84" s="2">
        <f>O84</f>
        <v>2.1000000000000001E-2</v>
      </c>
    </row>
    <row r="85" spans="2:31" ht="21.95" customHeight="1">
      <c r="B85" s="13" t="s">
        <v>775</v>
      </c>
      <c r="C85" s="13" t="s">
        <v>575</v>
      </c>
      <c r="D85" s="12" t="s">
        <v>568</v>
      </c>
      <c r="E85" s="12" t="s">
        <v>576</v>
      </c>
      <c r="F85" s="15" t="s">
        <v>570</v>
      </c>
      <c r="G85" s="15">
        <f>IF(H85*I85/100+0.000005 &lt;1, TRUNC(H85*I85/100+0.000005, 옵션!$E$13), TRUNC(H85*I85/100+0.000005, 옵션!$E$13))</f>
        <v>8.9999999999999993E-3</v>
      </c>
      <c r="H85" s="15">
        <f>옵션!$B$13</f>
        <v>100</v>
      </c>
      <c r="I85" s="15">
        <f>SUM(AD83:AD84)</f>
        <v>9.0000000000000011E-3</v>
      </c>
      <c r="J85" s="15"/>
      <c r="K85" s="12"/>
      <c r="L85" s="15"/>
      <c r="M85" s="15"/>
      <c r="N85" s="15"/>
      <c r="O85" s="15" t="str">
        <f>IF(I85*M85=0, "", I85*M85*(N85/100))</f>
        <v/>
      </c>
      <c r="P85" s="25"/>
      <c r="Q85" s="25">
        <f>TRUNC(P85*M85*N85/100)</f>
        <v>0</v>
      </c>
      <c r="R85" s="25"/>
      <c r="S85" s="15"/>
      <c r="T85" s="15"/>
      <c r="Z85" s="2" t="s">
        <v>780</v>
      </c>
      <c r="AD85" s="2">
        <f>SUM(AD83:AD84)</f>
        <v>9.0000000000000011E-3</v>
      </c>
      <c r="AE85" s="2">
        <f>SUM(AE83:AE84)</f>
        <v>2.1000000000000001E-2</v>
      </c>
    </row>
    <row r="86" spans="2:31" ht="21.95" customHeight="1">
      <c r="B86" s="13" t="s">
        <v>775</v>
      </c>
      <c r="C86" s="13" t="s">
        <v>577</v>
      </c>
      <c r="D86" s="12" t="s">
        <v>568</v>
      </c>
      <c r="E86" s="12" t="s">
        <v>578</v>
      </c>
      <c r="F86" s="15" t="s">
        <v>570</v>
      </c>
      <c r="G86" s="15">
        <f>IF(H86*I86/100+0.000005 &lt;1, TRUNC(H86*I86/100+0.000005, 옵션!$E$13), TRUNC(H86*I86/100+0.000005, 옵션!$E$13))</f>
        <v>2.1000000000000001E-2</v>
      </c>
      <c r="H86" s="15">
        <f>옵션!$B$13</f>
        <v>100</v>
      </c>
      <c r="I86" s="15">
        <f>SUM(AE83:AE84)</f>
        <v>2.1000000000000001E-2</v>
      </c>
      <c r="J86" s="15"/>
      <c r="K86" s="12"/>
      <c r="L86" s="15"/>
      <c r="M86" s="15"/>
      <c r="N86" s="15"/>
      <c r="O86" s="15" t="str">
        <f>IF(I86*M86=0, "", I86*M86*(N86/100))</f>
        <v/>
      </c>
      <c r="P86" s="25"/>
      <c r="Q86" s="25">
        <f>TRUNC(P86*M86*N86/100)</f>
        <v>0</v>
      </c>
      <c r="R86" s="25"/>
      <c r="S86" s="15"/>
      <c r="T86" s="15"/>
    </row>
    <row r="87" spans="2:31" ht="21.95" customHeight="1">
      <c r="B87" s="13" t="s">
        <v>831</v>
      </c>
      <c r="D87" s="183" t="s">
        <v>846</v>
      </c>
      <c r="E87" s="184"/>
      <c r="F87" s="184"/>
      <c r="G87" s="184"/>
      <c r="H87" s="184"/>
      <c r="I87" s="184"/>
      <c r="J87" s="184"/>
      <c r="K87" s="184"/>
      <c r="L87" s="184"/>
      <c r="M87" s="184"/>
      <c r="N87" s="184"/>
      <c r="O87" s="184"/>
      <c r="P87" s="184"/>
      <c r="Q87" s="184"/>
      <c r="R87" s="184"/>
      <c r="S87" s="184"/>
      <c r="T87" s="185"/>
    </row>
    <row r="88" spans="2:31" ht="21.95" customHeight="1">
      <c r="B88" s="13" t="s">
        <v>775</v>
      </c>
      <c r="C88" s="13" t="s">
        <v>146</v>
      </c>
      <c r="D88" s="12" t="s">
        <v>141</v>
      </c>
      <c r="E88" s="12" t="s">
        <v>147</v>
      </c>
      <c r="F88" s="15" t="s">
        <v>132</v>
      </c>
      <c r="G88" s="15">
        <v>1</v>
      </c>
      <c r="H88" s="15">
        <f>IF(I88&lt;&gt;0, G88-I88, "")</f>
        <v>0</v>
      </c>
      <c r="I88" s="15">
        <v>1</v>
      </c>
      <c r="J88" s="15"/>
      <c r="K88" s="12" t="s">
        <v>757</v>
      </c>
      <c r="L88" s="15" t="s">
        <v>576</v>
      </c>
      <c r="M88" s="15">
        <v>7.0000000000000001E-3</v>
      </c>
      <c r="N88" s="15">
        <v>150</v>
      </c>
      <c r="O88" s="15">
        <f>IF(I88*M88=0, "", I88*M88*(N88/100))</f>
        <v>1.0500000000000001E-2</v>
      </c>
      <c r="P88" s="25"/>
      <c r="Q88" s="25">
        <f>TRUNC(P88*M88*N88/100)</f>
        <v>0</v>
      </c>
      <c r="R88" s="25"/>
      <c r="S88" s="15" t="s">
        <v>803</v>
      </c>
      <c r="T88" s="15"/>
      <c r="AD88" s="2">
        <f>O88</f>
        <v>1.0500000000000001E-2</v>
      </c>
    </row>
    <row r="89" spans="2:31" ht="21.95" customHeight="1">
      <c r="B89" s="13" t="s">
        <v>775</v>
      </c>
      <c r="C89" s="13" t="s">
        <v>146</v>
      </c>
      <c r="D89" s="12"/>
      <c r="E89" s="12"/>
      <c r="F89" s="15"/>
      <c r="G89" s="15">
        <v>1</v>
      </c>
      <c r="H89" s="15">
        <f>IF(I89&lt;&gt;0, G89-I89, "")</f>
        <v>0</v>
      </c>
      <c r="I89" s="15">
        <v>1</v>
      </c>
      <c r="J89" s="15"/>
      <c r="K89" s="12" t="s">
        <v>758</v>
      </c>
      <c r="L89" s="15" t="s">
        <v>578</v>
      </c>
      <c r="M89" s="15">
        <v>1.7999999999999999E-2</v>
      </c>
      <c r="N89" s="15">
        <v>150</v>
      </c>
      <c r="O89" s="15">
        <f>IF(I89*M89=0, "", I89*M89*(N89/100))</f>
        <v>2.6999999999999996E-2</v>
      </c>
      <c r="P89" s="25"/>
      <c r="Q89" s="25">
        <f>TRUNC(P89*M89*N89/100)</f>
        <v>0</v>
      </c>
      <c r="R89" s="25"/>
      <c r="S89" s="15" t="s">
        <v>803</v>
      </c>
      <c r="T89" s="15"/>
      <c r="AE89" s="2">
        <f>O89</f>
        <v>2.6999999999999996E-2</v>
      </c>
    </row>
    <row r="90" spans="2:31" ht="21.95" customHeight="1">
      <c r="B90" s="13" t="s">
        <v>775</v>
      </c>
      <c r="C90" s="13" t="s">
        <v>575</v>
      </c>
      <c r="D90" s="12" t="s">
        <v>568</v>
      </c>
      <c r="E90" s="12" t="s">
        <v>576</v>
      </c>
      <c r="F90" s="15" t="s">
        <v>570</v>
      </c>
      <c r="G90" s="15">
        <f>IF(H90*I90/100+0.000005 &lt;1, TRUNC(H90*I90/100+0.000005, 옵션!$E$13), TRUNC(H90*I90/100+0.000005, 옵션!$E$13))</f>
        <v>1.0500000000000001E-2</v>
      </c>
      <c r="H90" s="15">
        <f>옵션!$B$13</f>
        <v>100</v>
      </c>
      <c r="I90" s="15">
        <f>SUM(AD88:AD89)</f>
        <v>1.0500000000000001E-2</v>
      </c>
      <c r="J90" s="15"/>
      <c r="K90" s="12"/>
      <c r="L90" s="15"/>
      <c r="M90" s="15"/>
      <c r="N90" s="15"/>
      <c r="O90" s="15" t="str">
        <f>IF(I90*M90=0, "", I90*M90*(N90/100))</f>
        <v/>
      </c>
      <c r="P90" s="25"/>
      <c r="Q90" s="25">
        <f>TRUNC(P90*M90*N90/100)</f>
        <v>0</v>
      </c>
      <c r="R90" s="25"/>
      <c r="S90" s="15"/>
      <c r="T90" s="15"/>
      <c r="Z90" s="2" t="s">
        <v>780</v>
      </c>
      <c r="AD90" s="2">
        <f>SUM(AD88:AD89)</f>
        <v>1.0500000000000001E-2</v>
      </c>
      <c r="AE90" s="2">
        <f>SUM(AE88:AE89)</f>
        <v>2.6999999999999996E-2</v>
      </c>
    </row>
    <row r="91" spans="2:31" ht="21.95" customHeight="1">
      <c r="B91" s="13" t="s">
        <v>775</v>
      </c>
      <c r="C91" s="13" t="s">
        <v>577</v>
      </c>
      <c r="D91" s="12" t="s">
        <v>568</v>
      </c>
      <c r="E91" s="12" t="s">
        <v>578</v>
      </c>
      <c r="F91" s="15" t="s">
        <v>570</v>
      </c>
      <c r="G91" s="15">
        <f>IF(H91*I91/100+0.000005 &lt;1, TRUNC(H91*I91/100+0.000005, 옵션!$E$13), TRUNC(H91*I91/100+0.000005, 옵션!$E$13))</f>
        <v>2.7E-2</v>
      </c>
      <c r="H91" s="15">
        <f>옵션!$B$13</f>
        <v>100</v>
      </c>
      <c r="I91" s="15">
        <f>SUM(AE88:AE89)</f>
        <v>2.6999999999999996E-2</v>
      </c>
      <c r="J91" s="15"/>
      <c r="K91" s="12"/>
      <c r="L91" s="15"/>
      <c r="M91" s="15"/>
      <c r="N91" s="15"/>
      <c r="O91" s="15" t="str">
        <f>IF(I91*M91=0, "", I91*M91*(N91/100))</f>
        <v/>
      </c>
      <c r="P91" s="25"/>
      <c r="Q91" s="25">
        <f>TRUNC(P91*M91*N91/100)</f>
        <v>0</v>
      </c>
      <c r="R91" s="25"/>
      <c r="S91" s="15"/>
      <c r="T91" s="15"/>
    </row>
    <row r="92" spans="2:31" ht="21.95" customHeight="1">
      <c r="B92" s="13" t="s">
        <v>831</v>
      </c>
      <c r="D92" s="183" t="s">
        <v>847</v>
      </c>
      <c r="E92" s="184"/>
      <c r="F92" s="184"/>
      <c r="G92" s="184"/>
      <c r="H92" s="184"/>
      <c r="I92" s="184"/>
      <c r="J92" s="184"/>
      <c r="K92" s="184"/>
      <c r="L92" s="184"/>
      <c r="M92" s="184"/>
      <c r="N92" s="184"/>
      <c r="O92" s="184"/>
      <c r="P92" s="184"/>
      <c r="Q92" s="184"/>
      <c r="R92" s="184"/>
      <c r="S92" s="184"/>
      <c r="T92" s="185"/>
    </row>
    <row r="93" spans="2:31" ht="21.95" customHeight="1">
      <c r="B93" s="13" t="s">
        <v>775</v>
      </c>
      <c r="C93" s="13" t="s">
        <v>140</v>
      </c>
      <c r="D93" s="12" t="s">
        <v>141</v>
      </c>
      <c r="E93" s="12" t="s">
        <v>142</v>
      </c>
      <c r="F93" s="15" t="s">
        <v>132</v>
      </c>
      <c r="G93" s="15">
        <v>1</v>
      </c>
      <c r="H93" s="15">
        <f>IF(I93&lt;&gt;0, G93-I93, "")</f>
        <v>0</v>
      </c>
      <c r="I93" s="15">
        <v>1</v>
      </c>
      <c r="J93" s="15"/>
      <c r="K93" s="12" t="s">
        <v>757</v>
      </c>
      <c r="L93" s="15" t="s">
        <v>576</v>
      </c>
      <c r="M93" s="15">
        <v>6.0000000000000001E-3</v>
      </c>
      <c r="N93" s="15">
        <v>100</v>
      </c>
      <c r="O93" s="15">
        <f>IF(I93*M93=0, "", I93*M93*(N93/100))</f>
        <v>6.0000000000000001E-3</v>
      </c>
      <c r="P93" s="25"/>
      <c r="Q93" s="25">
        <f>TRUNC(P93*M93*N93/100)</f>
        <v>0</v>
      </c>
      <c r="R93" s="25"/>
      <c r="S93" s="15" t="s">
        <v>803</v>
      </c>
      <c r="T93" s="15"/>
      <c r="AD93" s="2">
        <f>O93</f>
        <v>6.0000000000000001E-3</v>
      </c>
    </row>
    <row r="94" spans="2:31" ht="21.95" customHeight="1">
      <c r="B94" s="13" t="s">
        <v>775</v>
      </c>
      <c r="C94" s="13" t="s">
        <v>140</v>
      </c>
      <c r="D94" s="12"/>
      <c r="E94" s="12"/>
      <c r="F94" s="15"/>
      <c r="G94" s="15">
        <v>1</v>
      </c>
      <c r="H94" s="15">
        <f>IF(I94&lt;&gt;0, G94-I94, "")</f>
        <v>0</v>
      </c>
      <c r="I94" s="15">
        <v>1</v>
      </c>
      <c r="J94" s="15"/>
      <c r="K94" s="12" t="s">
        <v>758</v>
      </c>
      <c r="L94" s="15" t="s">
        <v>578</v>
      </c>
      <c r="M94" s="15">
        <v>1.4E-2</v>
      </c>
      <c r="N94" s="15">
        <v>100</v>
      </c>
      <c r="O94" s="15">
        <f>IF(I94*M94=0, "", I94*M94*(N94/100))</f>
        <v>1.4E-2</v>
      </c>
      <c r="P94" s="25"/>
      <c r="Q94" s="25">
        <f>TRUNC(P94*M94*N94/100)</f>
        <v>0</v>
      </c>
      <c r="R94" s="25"/>
      <c r="S94" s="15" t="s">
        <v>803</v>
      </c>
      <c r="T94" s="15"/>
      <c r="AE94" s="2">
        <f>O94</f>
        <v>1.4E-2</v>
      </c>
    </row>
    <row r="95" spans="2:31" ht="21.95" customHeight="1">
      <c r="B95" s="13" t="s">
        <v>775</v>
      </c>
      <c r="C95" s="13" t="s">
        <v>575</v>
      </c>
      <c r="D95" s="12" t="s">
        <v>568</v>
      </c>
      <c r="E95" s="12" t="s">
        <v>576</v>
      </c>
      <c r="F95" s="15" t="s">
        <v>570</v>
      </c>
      <c r="G95" s="15">
        <f>IF(H95*I95/100+0.000005 &lt;1, TRUNC(H95*I95/100+0.000005, 옵션!$E$13), TRUNC(H95*I95/100+0.000005, 옵션!$E$13))</f>
        <v>6.0000000000000001E-3</v>
      </c>
      <c r="H95" s="15">
        <f>옵션!$B$13</f>
        <v>100</v>
      </c>
      <c r="I95" s="15">
        <f>SUM(AD93:AD94)</f>
        <v>6.0000000000000001E-3</v>
      </c>
      <c r="J95" s="15"/>
      <c r="K95" s="12"/>
      <c r="L95" s="15"/>
      <c r="M95" s="15"/>
      <c r="N95" s="15"/>
      <c r="O95" s="15" t="str">
        <f>IF(I95*M95=0, "", I95*M95*(N95/100))</f>
        <v/>
      </c>
      <c r="P95" s="25"/>
      <c r="Q95" s="25">
        <f>TRUNC(P95*M95*N95/100)</f>
        <v>0</v>
      </c>
      <c r="R95" s="25"/>
      <c r="S95" s="15"/>
      <c r="T95" s="15"/>
      <c r="Z95" s="2" t="s">
        <v>780</v>
      </c>
      <c r="AD95" s="2">
        <f>SUM(AD93:AD94)</f>
        <v>6.0000000000000001E-3</v>
      </c>
      <c r="AE95" s="2">
        <f>SUM(AE93:AE94)</f>
        <v>1.4E-2</v>
      </c>
    </row>
    <row r="96" spans="2:31" ht="21.95" customHeight="1">
      <c r="B96" s="13" t="s">
        <v>775</v>
      </c>
      <c r="C96" s="13" t="s">
        <v>577</v>
      </c>
      <c r="D96" s="12" t="s">
        <v>568</v>
      </c>
      <c r="E96" s="12" t="s">
        <v>578</v>
      </c>
      <c r="F96" s="15" t="s">
        <v>570</v>
      </c>
      <c r="G96" s="15">
        <f>IF(H96*I96/100+0.000005 &lt;1, TRUNC(H96*I96/100+0.000005, 옵션!$E$13), TRUNC(H96*I96/100+0.000005, 옵션!$E$13))</f>
        <v>1.4E-2</v>
      </c>
      <c r="H96" s="15">
        <f>옵션!$B$13</f>
        <v>100</v>
      </c>
      <c r="I96" s="15">
        <f>SUM(AE93:AE94)</f>
        <v>1.4E-2</v>
      </c>
      <c r="J96" s="15"/>
      <c r="K96" s="12"/>
      <c r="L96" s="15"/>
      <c r="M96" s="15"/>
      <c r="N96" s="15"/>
      <c r="O96" s="15" t="str">
        <f>IF(I96*M96=0, "", I96*M96*(N96/100))</f>
        <v/>
      </c>
      <c r="P96" s="25"/>
      <c r="Q96" s="25">
        <f>TRUNC(P96*M96*N96/100)</f>
        <v>0</v>
      </c>
      <c r="R96" s="25"/>
      <c r="S96" s="15"/>
      <c r="T96" s="15"/>
    </row>
    <row r="97" spans="2:31" ht="21.95" customHeight="1">
      <c r="B97" s="13" t="s">
        <v>831</v>
      </c>
      <c r="D97" s="183" t="s">
        <v>848</v>
      </c>
      <c r="E97" s="184"/>
      <c r="F97" s="184"/>
      <c r="G97" s="184"/>
      <c r="H97" s="184"/>
      <c r="I97" s="184"/>
      <c r="J97" s="184"/>
      <c r="K97" s="184"/>
      <c r="L97" s="184"/>
      <c r="M97" s="184"/>
      <c r="N97" s="184"/>
      <c r="O97" s="184"/>
      <c r="P97" s="184"/>
      <c r="Q97" s="184"/>
      <c r="R97" s="184"/>
      <c r="S97" s="184"/>
      <c r="T97" s="185"/>
    </row>
    <row r="98" spans="2:31" ht="21.95" customHeight="1">
      <c r="B98" s="13" t="s">
        <v>775</v>
      </c>
      <c r="C98" s="13" t="s">
        <v>150</v>
      </c>
      <c r="D98" s="12" t="s">
        <v>141</v>
      </c>
      <c r="E98" s="12" t="s">
        <v>151</v>
      </c>
      <c r="F98" s="15" t="s">
        <v>132</v>
      </c>
      <c r="G98" s="15">
        <v>1</v>
      </c>
      <c r="H98" s="15">
        <f>IF(I98&lt;&gt;0, G98-I98, "")</f>
        <v>0</v>
      </c>
      <c r="I98" s="15">
        <v>1</v>
      </c>
      <c r="J98" s="15"/>
      <c r="K98" s="12" t="s">
        <v>757</v>
      </c>
      <c r="L98" s="15" t="s">
        <v>576</v>
      </c>
      <c r="M98" s="15">
        <v>7.0000000000000001E-3</v>
      </c>
      <c r="N98" s="15">
        <v>100</v>
      </c>
      <c r="O98" s="15">
        <f>IF(I98*M98=0, "", I98*M98*(N98/100))</f>
        <v>7.0000000000000001E-3</v>
      </c>
      <c r="P98" s="25"/>
      <c r="Q98" s="25">
        <f>TRUNC(P98*M98*N98/100)</f>
        <v>0</v>
      </c>
      <c r="R98" s="25"/>
      <c r="S98" s="15" t="s">
        <v>803</v>
      </c>
      <c r="T98" s="15"/>
      <c r="AD98" s="2">
        <f>O98</f>
        <v>7.0000000000000001E-3</v>
      </c>
    </row>
    <row r="99" spans="2:31" ht="21.95" customHeight="1">
      <c r="B99" s="13" t="s">
        <v>775</v>
      </c>
      <c r="C99" s="13" t="s">
        <v>150</v>
      </c>
      <c r="D99" s="12"/>
      <c r="E99" s="12"/>
      <c r="F99" s="15"/>
      <c r="G99" s="15">
        <v>1</v>
      </c>
      <c r="H99" s="15">
        <f>IF(I99&lt;&gt;0, G99-I99, "")</f>
        <v>0</v>
      </c>
      <c r="I99" s="15">
        <v>1</v>
      </c>
      <c r="J99" s="15"/>
      <c r="K99" s="12" t="s">
        <v>758</v>
      </c>
      <c r="L99" s="15" t="s">
        <v>578</v>
      </c>
      <c r="M99" s="15">
        <v>1.7999999999999999E-2</v>
      </c>
      <c r="N99" s="15">
        <v>100</v>
      </c>
      <c r="O99" s="15">
        <f>IF(I99*M99=0, "", I99*M99*(N99/100))</f>
        <v>1.7999999999999999E-2</v>
      </c>
      <c r="P99" s="25"/>
      <c r="Q99" s="25">
        <f>TRUNC(P99*M99*N99/100)</f>
        <v>0</v>
      </c>
      <c r="R99" s="25"/>
      <c r="S99" s="15" t="s">
        <v>803</v>
      </c>
      <c r="T99" s="15"/>
      <c r="AE99" s="2">
        <f>O99</f>
        <v>1.7999999999999999E-2</v>
      </c>
    </row>
    <row r="100" spans="2:31" ht="21.95" customHeight="1">
      <c r="B100" s="13" t="s">
        <v>775</v>
      </c>
      <c r="C100" s="13" t="s">
        <v>575</v>
      </c>
      <c r="D100" s="12" t="s">
        <v>568</v>
      </c>
      <c r="E100" s="12" t="s">
        <v>576</v>
      </c>
      <c r="F100" s="15" t="s">
        <v>570</v>
      </c>
      <c r="G100" s="15">
        <f>IF(H100*I100/100+0.000005 &lt;1, TRUNC(H100*I100/100+0.000005, 옵션!$E$13), TRUNC(H100*I100/100+0.000005, 옵션!$E$13))</f>
        <v>7.0000000000000001E-3</v>
      </c>
      <c r="H100" s="15">
        <f>옵션!$B$13</f>
        <v>100</v>
      </c>
      <c r="I100" s="15">
        <f>SUM(AD98:AD99)</f>
        <v>7.0000000000000001E-3</v>
      </c>
      <c r="J100" s="15"/>
      <c r="K100" s="12"/>
      <c r="L100" s="15"/>
      <c r="M100" s="15"/>
      <c r="N100" s="15"/>
      <c r="O100" s="15" t="str">
        <f>IF(I100*M100=0, "", I100*M100*(N100/100))</f>
        <v/>
      </c>
      <c r="P100" s="25"/>
      <c r="Q100" s="25">
        <f>TRUNC(P100*M100*N100/100)</f>
        <v>0</v>
      </c>
      <c r="R100" s="25"/>
      <c r="S100" s="15"/>
      <c r="T100" s="15"/>
      <c r="Z100" s="2" t="s">
        <v>780</v>
      </c>
      <c r="AD100" s="2">
        <f>SUM(AD98:AD99)</f>
        <v>7.0000000000000001E-3</v>
      </c>
      <c r="AE100" s="2">
        <f>SUM(AE98:AE99)</f>
        <v>1.7999999999999999E-2</v>
      </c>
    </row>
    <row r="101" spans="2:31" ht="21.95" customHeight="1">
      <c r="B101" s="13" t="s">
        <v>775</v>
      </c>
      <c r="C101" s="13" t="s">
        <v>577</v>
      </c>
      <c r="D101" s="12" t="s">
        <v>568</v>
      </c>
      <c r="E101" s="12" t="s">
        <v>578</v>
      </c>
      <c r="F101" s="15" t="s">
        <v>570</v>
      </c>
      <c r="G101" s="15">
        <f>IF(H101*I101/100+0.000005 &lt;1, TRUNC(H101*I101/100+0.000005, 옵션!$E$13), TRUNC(H101*I101/100+0.000005, 옵션!$E$13))</f>
        <v>1.7999999999999999E-2</v>
      </c>
      <c r="H101" s="15">
        <f>옵션!$B$13</f>
        <v>100</v>
      </c>
      <c r="I101" s="15">
        <f>SUM(AE98:AE99)</f>
        <v>1.7999999999999999E-2</v>
      </c>
      <c r="J101" s="15"/>
      <c r="K101" s="12"/>
      <c r="L101" s="15"/>
      <c r="M101" s="15"/>
      <c r="N101" s="15"/>
      <c r="O101" s="15" t="str">
        <f>IF(I101*M101=0, "", I101*M101*(N101/100))</f>
        <v/>
      </c>
      <c r="P101" s="25"/>
      <c r="Q101" s="25">
        <f>TRUNC(P101*M101*N101/100)</f>
        <v>0</v>
      </c>
      <c r="R101" s="25"/>
      <c r="S101" s="15"/>
      <c r="T101" s="15"/>
    </row>
    <row r="102" spans="2:31" ht="21.95" customHeight="1">
      <c r="B102" s="13" t="s">
        <v>831</v>
      </c>
      <c r="D102" s="183" t="s">
        <v>849</v>
      </c>
      <c r="E102" s="184"/>
      <c r="F102" s="184"/>
      <c r="G102" s="184"/>
      <c r="H102" s="184"/>
      <c r="I102" s="184"/>
      <c r="J102" s="184"/>
      <c r="K102" s="184"/>
      <c r="L102" s="184"/>
      <c r="M102" s="184"/>
      <c r="N102" s="184"/>
      <c r="O102" s="184"/>
      <c r="P102" s="184"/>
      <c r="Q102" s="184"/>
      <c r="R102" s="184"/>
      <c r="S102" s="184"/>
      <c r="T102" s="185"/>
    </row>
    <row r="103" spans="2:31" ht="21.95" customHeight="1">
      <c r="B103" s="13" t="s">
        <v>775</v>
      </c>
      <c r="C103" s="13" t="s">
        <v>148</v>
      </c>
      <c r="D103" s="12" t="s">
        <v>141</v>
      </c>
      <c r="E103" s="12" t="s">
        <v>149</v>
      </c>
      <c r="F103" s="15" t="s">
        <v>132</v>
      </c>
      <c r="G103" s="15">
        <v>1</v>
      </c>
      <c r="H103" s="15">
        <f>IF(I103&lt;&gt;0, G103-I103, "")</f>
        <v>0</v>
      </c>
      <c r="I103" s="15">
        <v>1</v>
      </c>
      <c r="J103" s="15"/>
      <c r="K103" s="12" t="s">
        <v>757</v>
      </c>
      <c r="L103" s="15" t="s">
        <v>576</v>
      </c>
      <c r="M103" s="15">
        <v>1.6E-2</v>
      </c>
      <c r="N103" s="15">
        <v>135</v>
      </c>
      <c r="O103" s="15">
        <f>IF(I103*M103=0, "", I103*M103*(N103/100))</f>
        <v>2.1600000000000001E-2</v>
      </c>
      <c r="P103" s="25"/>
      <c r="Q103" s="25">
        <f>TRUNC(P103*M103*N103/100)</f>
        <v>0</v>
      </c>
      <c r="R103" s="25"/>
      <c r="S103" s="15" t="s">
        <v>803</v>
      </c>
      <c r="T103" s="15"/>
      <c r="AD103" s="2">
        <f>O103</f>
        <v>2.1600000000000001E-2</v>
      </c>
    </row>
    <row r="104" spans="2:31" ht="21.95" customHeight="1">
      <c r="B104" s="13" t="s">
        <v>775</v>
      </c>
      <c r="C104" s="13" t="s">
        <v>148</v>
      </c>
      <c r="D104" s="12"/>
      <c r="E104" s="12"/>
      <c r="F104" s="15"/>
      <c r="G104" s="15">
        <v>1</v>
      </c>
      <c r="H104" s="15">
        <f>IF(I104&lt;&gt;0, G104-I104, "")</f>
        <v>0</v>
      </c>
      <c r="I104" s="15">
        <v>1</v>
      </c>
      <c r="J104" s="15"/>
      <c r="K104" s="12" t="s">
        <v>758</v>
      </c>
      <c r="L104" s="15" t="s">
        <v>578</v>
      </c>
      <c r="M104" s="15">
        <v>4.8000000000000001E-2</v>
      </c>
      <c r="N104" s="15">
        <v>135</v>
      </c>
      <c r="O104" s="15">
        <f>IF(I104*M104=0, "", I104*M104*(N104/100))</f>
        <v>6.480000000000001E-2</v>
      </c>
      <c r="P104" s="25"/>
      <c r="Q104" s="25">
        <f>TRUNC(P104*M104*N104/100)</f>
        <v>0</v>
      </c>
      <c r="R104" s="25"/>
      <c r="S104" s="15" t="s">
        <v>803</v>
      </c>
      <c r="T104" s="15"/>
      <c r="AE104" s="2">
        <f>O104</f>
        <v>6.480000000000001E-2</v>
      </c>
    </row>
    <row r="105" spans="2:31" ht="21.95" customHeight="1">
      <c r="B105" s="13" t="s">
        <v>775</v>
      </c>
      <c r="C105" s="13" t="s">
        <v>575</v>
      </c>
      <c r="D105" s="12" t="s">
        <v>568</v>
      </c>
      <c r="E105" s="12" t="s">
        <v>576</v>
      </c>
      <c r="F105" s="15" t="s">
        <v>570</v>
      </c>
      <c r="G105" s="15">
        <f>IF(H105*I105/100+0.000005 &lt;1, TRUNC(H105*I105/100+0.000005, 옵션!$E$13), TRUNC(H105*I105/100+0.000005, 옵션!$E$13))</f>
        <v>2.1600000000000001E-2</v>
      </c>
      <c r="H105" s="15">
        <f>옵션!$B$13</f>
        <v>100</v>
      </c>
      <c r="I105" s="15">
        <f>SUM(AD103:AD104)</f>
        <v>2.1600000000000001E-2</v>
      </c>
      <c r="J105" s="15"/>
      <c r="K105" s="12"/>
      <c r="L105" s="15"/>
      <c r="M105" s="15"/>
      <c r="N105" s="15"/>
      <c r="O105" s="15" t="str">
        <f>IF(I105*M105=0, "", I105*M105*(N105/100))</f>
        <v/>
      </c>
      <c r="P105" s="25"/>
      <c r="Q105" s="25">
        <f>TRUNC(P105*M105*N105/100)</f>
        <v>0</v>
      </c>
      <c r="R105" s="25"/>
      <c r="S105" s="15"/>
      <c r="T105" s="15"/>
      <c r="Z105" s="2" t="s">
        <v>780</v>
      </c>
      <c r="AD105" s="2">
        <f>SUM(AD103:AD104)</f>
        <v>2.1600000000000001E-2</v>
      </c>
      <c r="AE105" s="2">
        <f>SUM(AE103:AE104)</f>
        <v>6.480000000000001E-2</v>
      </c>
    </row>
    <row r="106" spans="2:31" ht="21.95" customHeight="1">
      <c r="B106" s="13" t="s">
        <v>775</v>
      </c>
      <c r="C106" s="13" t="s">
        <v>577</v>
      </c>
      <c r="D106" s="12" t="s">
        <v>568</v>
      </c>
      <c r="E106" s="12" t="s">
        <v>578</v>
      </c>
      <c r="F106" s="15" t="s">
        <v>570</v>
      </c>
      <c r="G106" s="15">
        <f>IF(H106*I106/100+0.000005 &lt;1, TRUNC(H106*I106/100+0.000005, 옵션!$E$13), TRUNC(H106*I106/100+0.000005, 옵션!$E$13))</f>
        <v>6.4799999999999996E-2</v>
      </c>
      <c r="H106" s="15">
        <f>옵션!$B$13</f>
        <v>100</v>
      </c>
      <c r="I106" s="15">
        <f>SUM(AE103:AE104)</f>
        <v>6.480000000000001E-2</v>
      </c>
      <c r="J106" s="15"/>
      <c r="K106" s="12"/>
      <c r="L106" s="15"/>
      <c r="M106" s="15"/>
      <c r="N106" s="15"/>
      <c r="O106" s="15" t="str">
        <f>IF(I106*M106=0, "", I106*M106*(N106/100))</f>
        <v/>
      </c>
      <c r="P106" s="25"/>
      <c r="Q106" s="25">
        <f>TRUNC(P106*M106*N106/100)</f>
        <v>0</v>
      </c>
      <c r="R106" s="25"/>
      <c r="S106" s="15"/>
      <c r="T106" s="15"/>
    </row>
    <row r="107" spans="2:31" ht="21.95" customHeight="1">
      <c r="B107" s="13" t="s">
        <v>831</v>
      </c>
      <c r="D107" s="183" t="s">
        <v>850</v>
      </c>
      <c r="E107" s="184"/>
      <c r="F107" s="184"/>
      <c r="G107" s="184"/>
      <c r="H107" s="184"/>
      <c r="I107" s="184"/>
      <c r="J107" s="184"/>
      <c r="K107" s="184"/>
      <c r="L107" s="184"/>
      <c r="M107" s="184"/>
      <c r="N107" s="184"/>
      <c r="O107" s="184"/>
      <c r="P107" s="184"/>
      <c r="Q107" s="184"/>
      <c r="R107" s="184"/>
      <c r="S107" s="184"/>
      <c r="T107" s="185"/>
    </row>
    <row r="108" spans="2:31" ht="21.95" customHeight="1">
      <c r="B108" s="13" t="s">
        <v>775</v>
      </c>
      <c r="C108" s="13" t="s">
        <v>157</v>
      </c>
      <c r="D108" s="12" t="s">
        <v>153</v>
      </c>
      <c r="E108" s="12" t="s">
        <v>158</v>
      </c>
      <c r="F108" s="15" t="s">
        <v>132</v>
      </c>
      <c r="G108" s="15">
        <v>1</v>
      </c>
      <c r="H108" s="15">
        <f>IF(I108&lt;&gt;0, G108-I108, "")</f>
        <v>0</v>
      </c>
      <c r="I108" s="15">
        <v>1</v>
      </c>
      <c r="J108" s="15"/>
      <c r="K108" s="12" t="s">
        <v>754</v>
      </c>
      <c r="L108" s="15" t="s">
        <v>569</v>
      </c>
      <c r="M108" s="15">
        <v>4.3999999999999997E-2</v>
      </c>
      <c r="N108" s="15">
        <v>120</v>
      </c>
      <c r="O108" s="15">
        <f>IF(I108*M108=0, "", I108*M108*(N108/100))</f>
        <v>5.2799999999999993E-2</v>
      </c>
      <c r="P108" s="25"/>
      <c r="Q108" s="25">
        <f>TRUNC(P108*M108*N108/100)</f>
        <v>0</v>
      </c>
      <c r="R108" s="25"/>
      <c r="S108" s="15" t="s">
        <v>804</v>
      </c>
      <c r="T108" s="15"/>
      <c r="AA108" s="2">
        <f>O108</f>
        <v>5.2799999999999993E-2</v>
      </c>
    </row>
    <row r="109" spans="2:31" ht="21.95" customHeight="1">
      <c r="B109" s="13" t="s">
        <v>775</v>
      </c>
      <c r="C109" s="13" t="s">
        <v>567</v>
      </c>
      <c r="D109" s="12" t="s">
        <v>568</v>
      </c>
      <c r="E109" s="12" t="s">
        <v>569</v>
      </c>
      <c r="F109" s="15" t="s">
        <v>570</v>
      </c>
      <c r="G109" s="15">
        <f>IF(H109*I109/100+0.000005 &lt;1, TRUNC(H109*I109/100+0.000005, 옵션!$E$13), TRUNC(H109*I109/100+0.000005, 옵션!$E$13))</f>
        <v>5.28E-2</v>
      </c>
      <c r="H109" s="15">
        <f>옵션!$B$13</f>
        <v>100</v>
      </c>
      <c r="I109" s="15">
        <f>SUM(AA108:AA108)</f>
        <v>5.2799999999999993E-2</v>
      </c>
      <c r="J109" s="15"/>
      <c r="K109" s="12"/>
      <c r="L109" s="15"/>
      <c r="M109" s="15"/>
      <c r="N109" s="15"/>
      <c r="O109" s="15" t="str">
        <f>IF(I109*M109=0, "", I109*M109*(N109/100))</f>
        <v/>
      </c>
      <c r="P109" s="25"/>
      <c r="Q109" s="25">
        <f>TRUNC(P109*M109*N109/100)</f>
        <v>0</v>
      </c>
      <c r="R109" s="25"/>
      <c r="S109" s="15"/>
      <c r="T109" s="15"/>
      <c r="Z109" s="2" t="s">
        <v>780</v>
      </c>
      <c r="AA109" s="2">
        <f>SUM(AA108:AA108)</f>
        <v>5.2799999999999993E-2</v>
      </c>
    </row>
    <row r="110" spans="2:31" ht="21.95" customHeight="1">
      <c r="B110" s="13" t="s">
        <v>831</v>
      </c>
      <c r="D110" s="183" t="s">
        <v>851</v>
      </c>
      <c r="E110" s="184"/>
      <c r="F110" s="184"/>
      <c r="G110" s="184"/>
      <c r="H110" s="184"/>
      <c r="I110" s="184"/>
      <c r="J110" s="184"/>
      <c r="K110" s="184"/>
      <c r="L110" s="184"/>
      <c r="M110" s="184"/>
      <c r="N110" s="184"/>
      <c r="O110" s="184"/>
      <c r="P110" s="184"/>
      <c r="Q110" s="184"/>
      <c r="R110" s="184"/>
      <c r="S110" s="184"/>
      <c r="T110" s="185"/>
    </row>
    <row r="111" spans="2:31" ht="21.95" customHeight="1">
      <c r="B111" s="13" t="s">
        <v>775</v>
      </c>
      <c r="C111" s="13" t="s">
        <v>159</v>
      </c>
      <c r="D111" s="12" t="s">
        <v>153</v>
      </c>
      <c r="E111" s="12" t="s">
        <v>160</v>
      </c>
      <c r="F111" s="15" t="s">
        <v>132</v>
      </c>
      <c r="G111" s="15">
        <v>1</v>
      </c>
      <c r="H111" s="15">
        <f>IF(I111&lt;&gt;0, G111-I111, "")</f>
        <v>0</v>
      </c>
      <c r="I111" s="15">
        <v>1</v>
      </c>
      <c r="J111" s="15"/>
      <c r="K111" s="12" t="s">
        <v>754</v>
      </c>
      <c r="L111" s="15" t="s">
        <v>569</v>
      </c>
      <c r="M111" s="15">
        <v>7.1999999999999995E-2</v>
      </c>
      <c r="N111" s="15">
        <v>120</v>
      </c>
      <c r="O111" s="15">
        <f>IF(I111*M111=0, "", I111*M111*(N111/100))</f>
        <v>8.6399999999999991E-2</v>
      </c>
      <c r="P111" s="25"/>
      <c r="Q111" s="25">
        <f>TRUNC(P111*M111*N111/100)</f>
        <v>0</v>
      </c>
      <c r="R111" s="25"/>
      <c r="S111" s="15" t="s">
        <v>804</v>
      </c>
      <c r="T111" s="15"/>
      <c r="AA111" s="2">
        <f>O111</f>
        <v>8.6399999999999991E-2</v>
      </c>
    </row>
    <row r="112" spans="2:31" ht="21.95" customHeight="1">
      <c r="B112" s="13" t="s">
        <v>775</v>
      </c>
      <c r="C112" s="13" t="s">
        <v>567</v>
      </c>
      <c r="D112" s="12" t="s">
        <v>568</v>
      </c>
      <c r="E112" s="12" t="s">
        <v>569</v>
      </c>
      <c r="F112" s="15" t="s">
        <v>570</v>
      </c>
      <c r="G112" s="15">
        <f>IF(H112*I112/100+0.000005 &lt;1, TRUNC(H112*I112/100+0.000005, 옵션!$E$13), TRUNC(H112*I112/100+0.000005, 옵션!$E$13))</f>
        <v>8.6400000000000005E-2</v>
      </c>
      <c r="H112" s="15">
        <f>옵션!$B$13</f>
        <v>100</v>
      </c>
      <c r="I112" s="15">
        <f>SUM(AA111:AA111)</f>
        <v>8.6399999999999991E-2</v>
      </c>
      <c r="J112" s="15"/>
      <c r="K112" s="12"/>
      <c r="L112" s="15"/>
      <c r="M112" s="15"/>
      <c r="N112" s="15"/>
      <c r="O112" s="15" t="str">
        <f>IF(I112*M112=0, "", I112*M112*(N112/100))</f>
        <v/>
      </c>
      <c r="P112" s="25"/>
      <c r="Q112" s="25">
        <f>TRUNC(P112*M112*N112/100)</f>
        <v>0</v>
      </c>
      <c r="R112" s="25"/>
      <c r="S112" s="15"/>
      <c r="T112" s="15"/>
      <c r="Z112" s="2" t="s">
        <v>780</v>
      </c>
      <c r="AA112" s="2">
        <f>SUM(AA111:AA111)</f>
        <v>8.6399999999999991E-2</v>
      </c>
    </row>
    <row r="113" spans="2:27" ht="21.95" customHeight="1">
      <c r="B113" s="13" t="s">
        <v>831</v>
      </c>
      <c r="D113" s="183" t="s">
        <v>852</v>
      </c>
      <c r="E113" s="184"/>
      <c r="F113" s="184"/>
      <c r="G113" s="184"/>
      <c r="H113" s="184"/>
      <c r="I113" s="184"/>
      <c r="J113" s="184"/>
      <c r="K113" s="184"/>
      <c r="L113" s="184"/>
      <c r="M113" s="184"/>
      <c r="N113" s="184"/>
      <c r="O113" s="184"/>
      <c r="P113" s="184"/>
      <c r="Q113" s="184"/>
      <c r="R113" s="184"/>
      <c r="S113" s="184"/>
      <c r="T113" s="185"/>
    </row>
    <row r="114" spans="2:27" ht="21.95" customHeight="1">
      <c r="B114" s="13" t="s">
        <v>775</v>
      </c>
      <c r="C114" s="13" t="s">
        <v>425</v>
      </c>
      <c r="D114" s="12" t="s">
        <v>426</v>
      </c>
      <c r="E114" s="12" t="s">
        <v>427</v>
      </c>
      <c r="F114" s="15" t="s">
        <v>132</v>
      </c>
      <c r="G114" s="15">
        <v>1</v>
      </c>
      <c r="H114" s="15">
        <f>IF(I114&lt;&gt;0, G114-I114, "")</f>
        <v>0</v>
      </c>
      <c r="I114" s="15">
        <v>1</v>
      </c>
      <c r="J114" s="15"/>
      <c r="K114" s="12" t="s">
        <v>754</v>
      </c>
      <c r="L114" s="15" t="s">
        <v>569</v>
      </c>
      <c r="M114" s="15">
        <v>0.05</v>
      </c>
      <c r="N114" s="15">
        <v>100</v>
      </c>
      <c r="O114" s="15">
        <f>IF(I114*M114=0, "", I114*M114*(N114/100))</f>
        <v>0.05</v>
      </c>
      <c r="P114" s="25"/>
      <c r="Q114" s="25">
        <f>TRUNC(P114*M114*N114/100)</f>
        <v>0</v>
      </c>
      <c r="R114" s="25"/>
      <c r="S114" s="15" t="s">
        <v>804</v>
      </c>
      <c r="T114" s="15"/>
      <c r="AA114" s="2">
        <f>O114</f>
        <v>0.05</v>
      </c>
    </row>
    <row r="115" spans="2:27" ht="21.95" customHeight="1">
      <c r="B115" s="13" t="s">
        <v>775</v>
      </c>
      <c r="C115" s="13" t="s">
        <v>567</v>
      </c>
      <c r="D115" s="12" t="s">
        <v>568</v>
      </c>
      <c r="E115" s="12" t="s">
        <v>569</v>
      </c>
      <c r="F115" s="15" t="s">
        <v>570</v>
      </c>
      <c r="G115" s="15">
        <f>IF(H115*I115/100+0.000005 &lt;1, TRUNC(H115*I115/100+0.000005, 옵션!$E$13), TRUNC(H115*I115/100+0.000005, 옵션!$E$13))</f>
        <v>0.05</v>
      </c>
      <c r="H115" s="15">
        <f>옵션!$B$13</f>
        <v>100</v>
      </c>
      <c r="I115" s="15">
        <f>SUM(AA114:AA114)</f>
        <v>0.05</v>
      </c>
      <c r="J115" s="15"/>
      <c r="K115" s="12"/>
      <c r="L115" s="15"/>
      <c r="M115" s="15"/>
      <c r="N115" s="15"/>
      <c r="O115" s="15" t="str">
        <f>IF(I115*M115=0, "", I115*M115*(N115/100))</f>
        <v/>
      </c>
      <c r="P115" s="25"/>
      <c r="Q115" s="25">
        <f>TRUNC(P115*M115*N115/100)</f>
        <v>0</v>
      </c>
      <c r="R115" s="25"/>
      <c r="S115" s="15"/>
      <c r="T115" s="15"/>
      <c r="Z115" s="2" t="s">
        <v>780</v>
      </c>
      <c r="AA115" s="2">
        <f>SUM(AA114:AA114)</f>
        <v>0.05</v>
      </c>
    </row>
    <row r="116" spans="2:27" ht="21.95" customHeight="1">
      <c r="B116" s="13" t="s">
        <v>831</v>
      </c>
      <c r="D116" s="183" t="s">
        <v>853</v>
      </c>
      <c r="E116" s="184"/>
      <c r="F116" s="184"/>
      <c r="G116" s="184"/>
      <c r="H116" s="184"/>
      <c r="I116" s="184"/>
      <c r="J116" s="184"/>
      <c r="K116" s="184"/>
      <c r="L116" s="184"/>
      <c r="M116" s="184"/>
      <c r="N116" s="184"/>
      <c r="O116" s="184"/>
      <c r="P116" s="184"/>
      <c r="Q116" s="184"/>
      <c r="R116" s="184"/>
      <c r="S116" s="184"/>
      <c r="T116" s="185"/>
    </row>
    <row r="117" spans="2:27" ht="21.95" customHeight="1">
      <c r="B117" s="13" t="s">
        <v>775</v>
      </c>
      <c r="C117" s="13" t="s">
        <v>428</v>
      </c>
      <c r="D117" s="12" t="s">
        <v>426</v>
      </c>
      <c r="E117" s="12" t="s">
        <v>429</v>
      </c>
      <c r="F117" s="15" t="s">
        <v>132</v>
      </c>
      <c r="G117" s="15">
        <v>1</v>
      </c>
      <c r="H117" s="15">
        <f>IF(I117&lt;&gt;0, G117-I117, "")</f>
        <v>0</v>
      </c>
      <c r="I117" s="15">
        <v>1</v>
      </c>
      <c r="J117" s="15"/>
      <c r="K117" s="12" t="s">
        <v>754</v>
      </c>
      <c r="L117" s="15" t="s">
        <v>569</v>
      </c>
      <c r="M117" s="15">
        <v>0.06</v>
      </c>
      <c r="N117" s="15">
        <v>100</v>
      </c>
      <c r="O117" s="15">
        <f>IF(I117*M117=0, "", I117*M117*(N117/100))</f>
        <v>0.06</v>
      </c>
      <c r="P117" s="25"/>
      <c r="Q117" s="25">
        <f>TRUNC(P117*M117*N117/100)</f>
        <v>0</v>
      </c>
      <c r="R117" s="25"/>
      <c r="S117" s="15" t="s">
        <v>804</v>
      </c>
      <c r="T117" s="15"/>
      <c r="AA117" s="2">
        <f>O117</f>
        <v>0.06</v>
      </c>
    </row>
    <row r="118" spans="2:27" ht="21.95" customHeight="1">
      <c r="B118" s="13" t="s">
        <v>775</v>
      </c>
      <c r="C118" s="13" t="s">
        <v>567</v>
      </c>
      <c r="D118" s="12" t="s">
        <v>568</v>
      </c>
      <c r="E118" s="12" t="s">
        <v>569</v>
      </c>
      <c r="F118" s="15" t="s">
        <v>570</v>
      </c>
      <c r="G118" s="15">
        <f>IF(H118*I118/100+0.000005 &lt;1, TRUNC(H118*I118/100+0.000005, 옵션!$E$13), TRUNC(H118*I118/100+0.000005, 옵션!$E$13))</f>
        <v>0.06</v>
      </c>
      <c r="H118" s="15">
        <f>옵션!$B$13</f>
        <v>100</v>
      </c>
      <c r="I118" s="15">
        <f>SUM(AA117:AA117)</f>
        <v>0.06</v>
      </c>
      <c r="J118" s="15"/>
      <c r="K118" s="12"/>
      <c r="L118" s="15"/>
      <c r="M118" s="15"/>
      <c r="N118" s="15"/>
      <c r="O118" s="15" t="str">
        <f>IF(I118*M118=0, "", I118*M118*(N118/100))</f>
        <v/>
      </c>
      <c r="P118" s="25"/>
      <c r="Q118" s="25">
        <f>TRUNC(P118*M118*N118/100)</f>
        <v>0</v>
      </c>
      <c r="R118" s="25"/>
      <c r="S118" s="15"/>
      <c r="T118" s="15"/>
      <c r="Z118" s="2" t="s">
        <v>780</v>
      </c>
      <c r="AA118" s="2">
        <f>SUM(AA117:AA117)</f>
        <v>0.06</v>
      </c>
    </row>
    <row r="119" spans="2:27" ht="21.95" customHeight="1">
      <c r="B119" s="13" t="s">
        <v>831</v>
      </c>
      <c r="D119" s="183" t="s">
        <v>854</v>
      </c>
      <c r="E119" s="184"/>
      <c r="F119" s="184"/>
      <c r="G119" s="184"/>
      <c r="H119" s="184"/>
      <c r="I119" s="184"/>
      <c r="J119" s="184"/>
      <c r="K119" s="184"/>
      <c r="L119" s="184"/>
      <c r="M119" s="184"/>
      <c r="N119" s="184"/>
      <c r="O119" s="184"/>
      <c r="P119" s="184"/>
      <c r="Q119" s="184"/>
      <c r="R119" s="184"/>
      <c r="S119" s="184"/>
      <c r="T119" s="185"/>
    </row>
    <row r="120" spans="2:27" ht="21.95" customHeight="1">
      <c r="B120" s="13" t="s">
        <v>775</v>
      </c>
      <c r="C120" s="13" t="s">
        <v>430</v>
      </c>
      <c r="D120" s="12" t="s">
        <v>426</v>
      </c>
      <c r="E120" s="12" t="s">
        <v>431</v>
      </c>
      <c r="F120" s="15" t="s">
        <v>132</v>
      </c>
      <c r="G120" s="15">
        <v>1</v>
      </c>
      <c r="H120" s="15">
        <f>IF(I120&lt;&gt;0, G120-I120, "")</f>
        <v>0</v>
      </c>
      <c r="I120" s="15">
        <v>1</v>
      </c>
      <c r="J120" s="15"/>
      <c r="K120" s="12" t="s">
        <v>754</v>
      </c>
      <c r="L120" s="15" t="s">
        <v>569</v>
      </c>
      <c r="M120" s="15">
        <v>0.08</v>
      </c>
      <c r="N120" s="15">
        <v>100</v>
      </c>
      <c r="O120" s="15">
        <f>IF(I120*M120=0, "", I120*M120*(N120/100))</f>
        <v>0.08</v>
      </c>
      <c r="P120" s="25"/>
      <c r="Q120" s="25">
        <f>TRUNC(P120*M120*N120/100)</f>
        <v>0</v>
      </c>
      <c r="R120" s="25"/>
      <c r="S120" s="15" t="s">
        <v>804</v>
      </c>
      <c r="T120" s="15"/>
      <c r="AA120" s="2">
        <f>O120</f>
        <v>0.08</v>
      </c>
    </row>
    <row r="121" spans="2:27" ht="21.95" customHeight="1">
      <c r="B121" s="13" t="s">
        <v>775</v>
      </c>
      <c r="C121" s="13" t="s">
        <v>567</v>
      </c>
      <c r="D121" s="12" t="s">
        <v>568</v>
      </c>
      <c r="E121" s="12" t="s">
        <v>569</v>
      </c>
      <c r="F121" s="15" t="s">
        <v>570</v>
      </c>
      <c r="G121" s="15">
        <f>IF(H121*I121/100+0.000005 &lt;1, TRUNC(H121*I121/100+0.000005, 옵션!$E$13), TRUNC(H121*I121/100+0.000005, 옵션!$E$13))</f>
        <v>0.08</v>
      </c>
      <c r="H121" s="15">
        <f>옵션!$B$13</f>
        <v>100</v>
      </c>
      <c r="I121" s="15">
        <f>SUM(AA120:AA120)</f>
        <v>0.08</v>
      </c>
      <c r="J121" s="15"/>
      <c r="K121" s="12"/>
      <c r="L121" s="15"/>
      <c r="M121" s="15"/>
      <c r="N121" s="15"/>
      <c r="O121" s="15" t="str">
        <f>IF(I121*M121=0, "", I121*M121*(N121/100))</f>
        <v/>
      </c>
      <c r="P121" s="25"/>
      <c r="Q121" s="25">
        <f>TRUNC(P121*M121*N121/100)</f>
        <v>0</v>
      </c>
      <c r="R121" s="25"/>
      <c r="S121" s="15"/>
      <c r="T121" s="15"/>
      <c r="Z121" s="2" t="s">
        <v>780</v>
      </c>
      <c r="AA121" s="2">
        <f>SUM(AA120:AA120)</f>
        <v>0.08</v>
      </c>
    </row>
    <row r="122" spans="2:27" ht="21.95" customHeight="1">
      <c r="B122" s="13" t="s">
        <v>831</v>
      </c>
      <c r="D122" s="183" t="s">
        <v>855</v>
      </c>
      <c r="E122" s="184"/>
      <c r="F122" s="184"/>
      <c r="G122" s="184"/>
      <c r="H122" s="184"/>
      <c r="I122" s="184"/>
      <c r="J122" s="184"/>
      <c r="K122" s="184"/>
      <c r="L122" s="184"/>
      <c r="M122" s="184"/>
      <c r="N122" s="184"/>
      <c r="O122" s="184"/>
      <c r="P122" s="184"/>
      <c r="Q122" s="184"/>
      <c r="R122" s="184"/>
      <c r="S122" s="184"/>
      <c r="T122" s="185"/>
    </row>
    <row r="123" spans="2:27" ht="21.95" customHeight="1">
      <c r="B123" s="13" t="s">
        <v>775</v>
      </c>
      <c r="C123" s="13" t="s">
        <v>432</v>
      </c>
      <c r="D123" s="12" t="s">
        <v>426</v>
      </c>
      <c r="E123" s="12" t="s">
        <v>433</v>
      </c>
      <c r="F123" s="15" t="s">
        <v>132</v>
      </c>
      <c r="G123" s="15">
        <v>1</v>
      </c>
      <c r="H123" s="15">
        <f>IF(I123&lt;&gt;0, G123-I123, "")</f>
        <v>0</v>
      </c>
      <c r="I123" s="15">
        <v>1</v>
      </c>
      <c r="J123" s="15"/>
      <c r="K123" s="12" t="s">
        <v>754</v>
      </c>
      <c r="L123" s="15" t="s">
        <v>569</v>
      </c>
      <c r="M123" s="15">
        <v>0.13</v>
      </c>
      <c r="N123" s="15">
        <v>100</v>
      </c>
      <c r="O123" s="15">
        <f>IF(I123*M123=0, "", I123*M123*(N123/100))</f>
        <v>0.13</v>
      </c>
      <c r="P123" s="25"/>
      <c r="Q123" s="25">
        <f>TRUNC(P123*M123*N123/100)</f>
        <v>0</v>
      </c>
      <c r="R123" s="25"/>
      <c r="S123" s="15" t="s">
        <v>804</v>
      </c>
      <c r="T123" s="15"/>
      <c r="AA123" s="2">
        <f>O123</f>
        <v>0.13</v>
      </c>
    </row>
    <row r="124" spans="2:27" ht="21.95" customHeight="1">
      <c r="B124" s="13" t="s">
        <v>775</v>
      </c>
      <c r="C124" s="13" t="s">
        <v>567</v>
      </c>
      <c r="D124" s="12" t="s">
        <v>568</v>
      </c>
      <c r="E124" s="12" t="s">
        <v>569</v>
      </c>
      <c r="F124" s="15" t="s">
        <v>570</v>
      </c>
      <c r="G124" s="15">
        <f>IF(H124*I124/100+0.000005 &lt;1, TRUNC(H124*I124/100+0.000005, 옵션!$E$13), TRUNC(H124*I124/100+0.000005, 옵션!$E$13))</f>
        <v>0.13</v>
      </c>
      <c r="H124" s="15">
        <f>옵션!$B$13</f>
        <v>100</v>
      </c>
      <c r="I124" s="15">
        <f>SUM(AA123:AA123)</f>
        <v>0.13</v>
      </c>
      <c r="J124" s="15"/>
      <c r="K124" s="12"/>
      <c r="L124" s="15"/>
      <c r="M124" s="15"/>
      <c r="N124" s="15"/>
      <c r="O124" s="15" t="str">
        <f>IF(I124*M124=0, "", I124*M124*(N124/100))</f>
        <v/>
      </c>
      <c r="P124" s="25"/>
      <c r="Q124" s="25">
        <f>TRUNC(P124*M124*N124/100)</f>
        <v>0</v>
      </c>
      <c r="R124" s="25"/>
      <c r="S124" s="15"/>
      <c r="T124" s="15"/>
      <c r="Z124" s="2" t="s">
        <v>780</v>
      </c>
      <c r="AA124" s="2">
        <f>SUM(AA123:AA123)</f>
        <v>0.13</v>
      </c>
    </row>
    <row r="125" spans="2:27" ht="21.95" customHeight="1">
      <c r="B125" s="13" t="s">
        <v>831</v>
      </c>
      <c r="D125" s="183" t="s">
        <v>856</v>
      </c>
      <c r="E125" s="184"/>
      <c r="F125" s="184"/>
      <c r="G125" s="184"/>
      <c r="H125" s="184"/>
      <c r="I125" s="184"/>
      <c r="J125" s="184"/>
      <c r="K125" s="184"/>
      <c r="L125" s="184"/>
      <c r="M125" s="184"/>
      <c r="N125" s="184"/>
      <c r="O125" s="184"/>
      <c r="P125" s="184"/>
      <c r="Q125" s="184"/>
      <c r="R125" s="184"/>
      <c r="S125" s="184"/>
      <c r="T125" s="185"/>
    </row>
    <row r="126" spans="2:27" ht="21.95" customHeight="1">
      <c r="B126" s="13" t="s">
        <v>775</v>
      </c>
      <c r="C126" s="13" t="s">
        <v>434</v>
      </c>
      <c r="D126" s="12" t="s">
        <v>426</v>
      </c>
      <c r="E126" s="12" t="s">
        <v>435</v>
      </c>
      <c r="F126" s="15" t="s">
        <v>132</v>
      </c>
      <c r="G126" s="15">
        <v>1</v>
      </c>
      <c r="H126" s="15">
        <f>IF(I126&lt;&gt;0, G126-I126, "")</f>
        <v>0</v>
      </c>
      <c r="I126" s="15">
        <v>1</v>
      </c>
      <c r="J126" s="15"/>
      <c r="K126" s="12" t="s">
        <v>754</v>
      </c>
      <c r="L126" s="15" t="s">
        <v>569</v>
      </c>
      <c r="M126" s="15">
        <v>0.28000000000000003</v>
      </c>
      <c r="N126" s="15">
        <v>100</v>
      </c>
      <c r="O126" s="15">
        <f>IF(I126*M126=0, "", I126*M126*(N126/100))</f>
        <v>0.28000000000000003</v>
      </c>
      <c r="P126" s="25"/>
      <c r="Q126" s="25">
        <f>TRUNC(P126*M126*N126/100)</f>
        <v>0</v>
      </c>
      <c r="R126" s="25"/>
      <c r="S126" s="15" t="s">
        <v>804</v>
      </c>
      <c r="T126" s="15"/>
      <c r="AA126" s="2">
        <f>O126</f>
        <v>0.28000000000000003</v>
      </c>
    </row>
    <row r="127" spans="2:27" ht="21.95" customHeight="1">
      <c r="B127" s="13" t="s">
        <v>775</v>
      </c>
      <c r="C127" s="13" t="s">
        <v>567</v>
      </c>
      <c r="D127" s="12" t="s">
        <v>568</v>
      </c>
      <c r="E127" s="12" t="s">
        <v>569</v>
      </c>
      <c r="F127" s="15" t="s">
        <v>570</v>
      </c>
      <c r="G127" s="15">
        <f>IF(H127*I127/100+0.000005 &lt;1, TRUNC(H127*I127/100+0.000005, 옵션!$E$13), TRUNC(H127*I127/100+0.000005, 옵션!$E$13))</f>
        <v>0.28000000000000003</v>
      </c>
      <c r="H127" s="15">
        <f>옵션!$B$13</f>
        <v>100</v>
      </c>
      <c r="I127" s="15">
        <f>SUM(AA126:AA126)</f>
        <v>0.28000000000000003</v>
      </c>
      <c r="J127" s="15"/>
      <c r="K127" s="12"/>
      <c r="L127" s="15"/>
      <c r="M127" s="15"/>
      <c r="N127" s="15"/>
      <c r="O127" s="15" t="str">
        <f>IF(I127*M127=0, "", I127*M127*(N127/100))</f>
        <v/>
      </c>
      <c r="P127" s="25"/>
      <c r="Q127" s="25">
        <f>TRUNC(P127*M127*N127/100)</f>
        <v>0</v>
      </c>
      <c r="R127" s="25"/>
      <c r="S127" s="15"/>
      <c r="T127" s="15"/>
      <c r="Z127" s="2" t="s">
        <v>780</v>
      </c>
      <c r="AA127" s="2">
        <f>SUM(AA126:AA126)</f>
        <v>0.28000000000000003</v>
      </c>
    </row>
    <row r="128" spans="2:27" ht="21.95" customHeight="1">
      <c r="B128" s="13" t="s">
        <v>831</v>
      </c>
      <c r="D128" s="183" t="s">
        <v>857</v>
      </c>
      <c r="E128" s="184"/>
      <c r="F128" s="184"/>
      <c r="G128" s="184"/>
      <c r="H128" s="184"/>
      <c r="I128" s="184"/>
      <c r="J128" s="184"/>
      <c r="K128" s="184"/>
      <c r="L128" s="184"/>
      <c r="M128" s="184"/>
      <c r="N128" s="184"/>
      <c r="O128" s="184"/>
      <c r="P128" s="184"/>
      <c r="Q128" s="184"/>
      <c r="R128" s="184"/>
      <c r="S128" s="184"/>
      <c r="T128" s="185"/>
    </row>
    <row r="129" spans="2:31" ht="21.95" customHeight="1">
      <c r="B129" s="13" t="s">
        <v>775</v>
      </c>
      <c r="C129" s="13" t="s">
        <v>163</v>
      </c>
      <c r="D129" s="12" t="s">
        <v>164</v>
      </c>
      <c r="E129" s="12" t="s">
        <v>165</v>
      </c>
      <c r="F129" s="15" t="s">
        <v>166</v>
      </c>
      <c r="G129" s="15">
        <v>1</v>
      </c>
      <c r="H129" s="15">
        <f>IF(I129&lt;&gt;0, G129-I129, "")</f>
        <v>0</v>
      </c>
      <c r="I129" s="15">
        <v>1</v>
      </c>
      <c r="J129" s="15"/>
      <c r="K129" s="12" t="s">
        <v>755</v>
      </c>
      <c r="L129" s="15" t="s">
        <v>572</v>
      </c>
      <c r="M129" s="15">
        <v>2.4E-2</v>
      </c>
      <c r="N129" s="15">
        <v>100</v>
      </c>
      <c r="O129" s="15">
        <f>IF(I129*M129=0, "", I129*M129*(N129/100))</f>
        <v>2.4E-2</v>
      </c>
      <c r="P129" s="25"/>
      <c r="Q129" s="25">
        <f>TRUNC(P129*M129*N129/100)</f>
        <v>0</v>
      </c>
      <c r="R129" s="25"/>
      <c r="S129" s="15" t="s">
        <v>791</v>
      </c>
      <c r="T129" s="15"/>
      <c r="AB129" s="2">
        <f>O129</f>
        <v>2.4E-2</v>
      </c>
    </row>
    <row r="130" spans="2:31" ht="21.95" customHeight="1">
      <c r="B130" s="13" t="s">
        <v>775</v>
      </c>
      <c r="C130" s="13" t="s">
        <v>163</v>
      </c>
      <c r="D130" s="12"/>
      <c r="E130" s="12"/>
      <c r="F130" s="15"/>
      <c r="G130" s="15">
        <v>1</v>
      </c>
      <c r="H130" s="15">
        <f>IF(I130&lt;&gt;0, G130-I130, "")</f>
        <v>0</v>
      </c>
      <c r="I130" s="15">
        <v>1</v>
      </c>
      <c r="J130" s="15"/>
      <c r="K130" s="12" t="s">
        <v>758</v>
      </c>
      <c r="L130" s="15" t="s">
        <v>578</v>
      </c>
      <c r="M130" s="15">
        <v>0.12</v>
      </c>
      <c r="N130" s="15">
        <v>100</v>
      </c>
      <c r="O130" s="15">
        <f>IF(I130*M130=0, "", I130*M130*(N130/100))</f>
        <v>0.12</v>
      </c>
      <c r="P130" s="25"/>
      <c r="Q130" s="25">
        <f>TRUNC(P130*M130*N130/100)</f>
        <v>0</v>
      </c>
      <c r="R130" s="25"/>
      <c r="S130" s="15" t="s">
        <v>791</v>
      </c>
      <c r="T130" s="15"/>
      <c r="AE130" s="2">
        <f>O130</f>
        <v>0.12</v>
      </c>
    </row>
    <row r="131" spans="2:31" ht="21.95" customHeight="1">
      <c r="B131" s="13" t="s">
        <v>775</v>
      </c>
      <c r="C131" s="13" t="s">
        <v>571</v>
      </c>
      <c r="D131" s="12" t="s">
        <v>568</v>
      </c>
      <c r="E131" s="12" t="s">
        <v>572</v>
      </c>
      <c r="F131" s="15" t="s">
        <v>570</v>
      </c>
      <c r="G131" s="15">
        <f>IF(H131*I131/100+0.000005 &lt;1, TRUNC(H131*I131/100+0.000005, 옵션!$E$13), TRUNC(H131*I131/100+0.000005, 옵션!$E$13))</f>
        <v>2.4E-2</v>
      </c>
      <c r="H131" s="15">
        <f>옵션!$B$13</f>
        <v>100</v>
      </c>
      <c r="I131" s="15">
        <f>SUM(AB129:AB130)</f>
        <v>2.4E-2</v>
      </c>
      <c r="J131" s="15"/>
      <c r="K131" s="12"/>
      <c r="L131" s="15"/>
      <c r="M131" s="15"/>
      <c r="N131" s="15"/>
      <c r="O131" s="15" t="str">
        <f>IF(I131*M131=0, "", I131*M131*(N131/100))</f>
        <v/>
      </c>
      <c r="P131" s="25"/>
      <c r="Q131" s="25">
        <f>TRUNC(P131*M131*N131/100)</f>
        <v>0</v>
      </c>
      <c r="R131" s="25"/>
      <c r="S131" s="15"/>
      <c r="T131" s="15"/>
      <c r="Z131" s="2" t="s">
        <v>780</v>
      </c>
      <c r="AB131" s="2">
        <f>SUM(AB129:AB130)</f>
        <v>2.4E-2</v>
      </c>
      <c r="AE131" s="2">
        <f>SUM(AE129:AE130)</f>
        <v>0.12</v>
      </c>
    </row>
    <row r="132" spans="2:31" ht="21.95" customHeight="1">
      <c r="B132" s="13" t="s">
        <v>775</v>
      </c>
      <c r="C132" s="13" t="s">
        <v>577</v>
      </c>
      <c r="D132" s="12" t="s">
        <v>568</v>
      </c>
      <c r="E132" s="12" t="s">
        <v>578</v>
      </c>
      <c r="F132" s="15" t="s">
        <v>570</v>
      </c>
      <c r="G132" s="15">
        <f>IF(H132*I132/100+0.000005 &lt;1, TRUNC(H132*I132/100+0.000005, 옵션!$E$13), TRUNC(H132*I132/100+0.000005, 옵션!$E$13))</f>
        <v>0.12</v>
      </c>
      <c r="H132" s="15">
        <f>옵션!$B$13</f>
        <v>100</v>
      </c>
      <c r="I132" s="15">
        <f>SUM(AE129:AE130)</f>
        <v>0.12</v>
      </c>
      <c r="J132" s="15"/>
      <c r="K132" s="12"/>
      <c r="L132" s="15"/>
      <c r="M132" s="15"/>
      <c r="N132" s="15"/>
      <c r="O132" s="15" t="str">
        <f>IF(I132*M132=0, "", I132*M132*(N132/100))</f>
        <v/>
      </c>
      <c r="P132" s="25"/>
      <c r="Q132" s="25">
        <f>TRUNC(P132*M132*N132/100)</f>
        <v>0</v>
      </c>
      <c r="R132" s="25"/>
      <c r="S132" s="15"/>
      <c r="T132" s="15"/>
    </row>
    <row r="133" spans="2:31" ht="21.95" customHeight="1">
      <c r="B133" s="13" t="s">
        <v>831</v>
      </c>
      <c r="D133" s="183" t="s">
        <v>858</v>
      </c>
      <c r="E133" s="184"/>
      <c r="F133" s="184"/>
      <c r="G133" s="184"/>
      <c r="H133" s="184"/>
      <c r="I133" s="184"/>
      <c r="J133" s="184"/>
      <c r="K133" s="184"/>
      <c r="L133" s="184"/>
      <c r="M133" s="184"/>
      <c r="N133" s="184"/>
      <c r="O133" s="184"/>
      <c r="P133" s="184"/>
      <c r="Q133" s="184"/>
      <c r="R133" s="184"/>
      <c r="S133" s="184"/>
      <c r="T133" s="185"/>
    </row>
    <row r="134" spans="2:31" ht="21.95" customHeight="1">
      <c r="B134" s="13" t="s">
        <v>775</v>
      </c>
      <c r="C134" s="13" t="s">
        <v>168</v>
      </c>
      <c r="D134" s="12" t="s">
        <v>164</v>
      </c>
      <c r="E134" s="12" t="s">
        <v>169</v>
      </c>
      <c r="F134" s="15" t="s">
        <v>166</v>
      </c>
      <c r="G134" s="15">
        <v>1</v>
      </c>
      <c r="H134" s="15">
        <f>IF(I134&lt;&gt;0, G134-I134, "")</f>
        <v>0</v>
      </c>
      <c r="I134" s="15">
        <v>1</v>
      </c>
      <c r="J134" s="15"/>
      <c r="K134" s="12" t="s">
        <v>755</v>
      </c>
      <c r="L134" s="15" t="s">
        <v>572</v>
      </c>
      <c r="M134" s="15">
        <v>2.4E-2</v>
      </c>
      <c r="N134" s="15">
        <v>100</v>
      </c>
      <c r="O134" s="15">
        <f>IF(I134*M134=0, "", I134*M134*(N134/100))</f>
        <v>2.4E-2</v>
      </c>
      <c r="P134" s="25"/>
      <c r="Q134" s="25">
        <f>TRUNC(P134*M134*N134/100)</f>
        <v>0</v>
      </c>
      <c r="R134" s="25"/>
      <c r="S134" s="15" t="s">
        <v>791</v>
      </c>
      <c r="T134" s="15"/>
      <c r="AB134" s="2">
        <f>O134</f>
        <v>2.4E-2</v>
      </c>
    </row>
    <row r="135" spans="2:31" ht="21.95" customHeight="1">
      <c r="B135" s="13" t="s">
        <v>775</v>
      </c>
      <c r="C135" s="13" t="s">
        <v>168</v>
      </c>
      <c r="D135" s="12"/>
      <c r="E135" s="12"/>
      <c r="F135" s="15"/>
      <c r="G135" s="15">
        <v>1</v>
      </c>
      <c r="H135" s="15">
        <f>IF(I135&lt;&gt;0, G135-I135, "")</f>
        <v>0</v>
      </c>
      <c r="I135" s="15">
        <v>1</v>
      </c>
      <c r="J135" s="15"/>
      <c r="K135" s="12" t="s">
        <v>758</v>
      </c>
      <c r="L135" s="15" t="s">
        <v>578</v>
      </c>
      <c r="M135" s="15">
        <v>0.12</v>
      </c>
      <c r="N135" s="15">
        <v>100</v>
      </c>
      <c r="O135" s="15">
        <f>IF(I135*M135=0, "", I135*M135*(N135/100))</f>
        <v>0.12</v>
      </c>
      <c r="P135" s="25"/>
      <c r="Q135" s="25">
        <f>TRUNC(P135*M135*N135/100)</f>
        <v>0</v>
      </c>
      <c r="R135" s="25"/>
      <c r="S135" s="15" t="s">
        <v>791</v>
      </c>
      <c r="T135" s="15"/>
      <c r="AE135" s="2">
        <f>O135</f>
        <v>0.12</v>
      </c>
    </row>
    <row r="136" spans="2:31" ht="21.95" customHeight="1">
      <c r="B136" s="13" t="s">
        <v>775</v>
      </c>
      <c r="C136" s="13" t="s">
        <v>571</v>
      </c>
      <c r="D136" s="12" t="s">
        <v>568</v>
      </c>
      <c r="E136" s="12" t="s">
        <v>572</v>
      </c>
      <c r="F136" s="15" t="s">
        <v>570</v>
      </c>
      <c r="G136" s="15">
        <f>IF(H136*I136/100+0.000005 &lt;1, TRUNC(H136*I136/100+0.000005, 옵션!$E$13), TRUNC(H136*I136/100+0.000005, 옵션!$E$13))</f>
        <v>2.4E-2</v>
      </c>
      <c r="H136" s="15">
        <f>옵션!$B$13</f>
        <v>100</v>
      </c>
      <c r="I136" s="15">
        <f>SUM(AB134:AB135)</f>
        <v>2.4E-2</v>
      </c>
      <c r="J136" s="15"/>
      <c r="K136" s="12"/>
      <c r="L136" s="15"/>
      <c r="M136" s="15"/>
      <c r="N136" s="15"/>
      <c r="O136" s="15" t="str">
        <f>IF(I136*M136=0, "", I136*M136*(N136/100))</f>
        <v/>
      </c>
      <c r="P136" s="25"/>
      <c r="Q136" s="25">
        <f>TRUNC(P136*M136*N136/100)</f>
        <v>0</v>
      </c>
      <c r="R136" s="25"/>
      <c r="S136" s="15"/>
      <c r="T136" s="15"/>
      <c r="Z136" s="2" t="s">
        <v>780</v>
      </c>
      <c r="AB136" s="2">
        <f>SUM(AB134:AB135)</f>
        <v>2.4E-2</v>
      </c>
      <c r="AE136" s="2">
        <f>SUM(AE134:AE135)</f>
        <v>0.12</v>
      </c>
    </row>
    <row r="137" spans="2:31" ht="21.95" customHeight="1">
      <c r="B137" s="13" t="s">
        <v>775</v>
      </c>
      <c r="C137" s="13" t="s">
        <v>577</v>
      </c>
      <c r="D137" s="12" t="s">
        <v>568</v>
      </c>
      <c r="E137" s="12" t="s">
        <v>578</v>
      </c>
      <c r="F137" s="15" t="s">
        <v>570</v>
      </c>
      <c r="G137" s="15">
        <f>IF(H137*I137/100+0.000005 &lt;1, TRUNC(H137*I137/100+0.000005, 옵션!$E$13), TRUNC(H137*I137/100+0.000005, 옵션!$E$13))</f>
        <v>0.12</v>
      </c>
      <c r="H137" s="15">
        <f>옵션!$B$13</f>
        <v>100</v>
      </c>
      <c r="I137" s="15">
        <f>SUM(AE134:AE135)</f>
        <v>0.12</v>
      </c>
      <c r="J137" s="15"/>
      <c r="K137" s="12"/>
      <c r="L137" s="15"/>
      <c r="M137" s="15"/>
      <c r="N137" s="15"/>
      <c r="O137" s="15" t="str">
        <f>IF(I137*M137=0, "", I137*M137*(N137/100))</f>
        <v/>
      </c>
      <c r="P137" s="25"/>
      <c r="Q137" s="25">
        <f>TRUNC(P137*M137*N137/100)</f>
        <v>0</v>
      </c>
      <c r="R137" s="25"/>
      <c r="S137" s="15"/>
      <c r="T137" s="15"/>
    </row>
    <row r="138" spans="2:31" ht="21.95" customHeight="1">
      <c r="B138" s="13" t="s">
        <v>831</v>
      </c>
      <c r="D138" s="183" t="s">
        <v>859</v>
      </c>
      <c r="E138" s="184"/>
      <c r="F138" s="184"/>
      <c r="G138" s="184"/>
      <c r="H138" s="184"/>
      <c r="I138" s="184"/>
      <c r="J138" s="184"/>
      <c r="K138" s="184"/>
      <c r="L138" s="184"/>
      <c r="M138" s="184"/>
      <c r="N138" s="184"/>
      <c r="O138" s="184"/>
      <c r="P138" s="184"/>
      <c r="Q138" s="184"/>
      <c r="R138" s="184"/>
      <c r="S138" s="184"/>
      <c r="T138" s="185"/>
    </row>
    <row r="139" spans="2:31" ht="21.95" customHeight="1">
      <c r="B139" s="13" t="s">
        <v>775</v>
      </c>
      <c r="C139" s="13" t="s">
        <v>170</v>
      </c>
      <c r="D139" s="12" t="s">
        <v>164</v>
      </c>
      <c r="E139" s="12" t="s">
        <v>171</v>
      </c>
      <c r="F139" s="15" t="s">
        <v>166</v>
      </c>
      <c r="G139" s="15">
        <v>1</v>
      </c>
      <c r="H139" s="15">
        <f>IF(I139&lt;&gt;0, G139-I139, "")</f>
        <v>0</v>
      </c>
      <c r="I139" s="15">
        <v>1</v>
      </c>
      <c r="J139" s="15"/>
      <c r="K139" s="12" t="s">
        <v>756</v>
      </c>
      <c r="L139" s="15" t="s">
        <v>574</v>
      </c>
      <c r="M139" s="15">
        <v>2.5999999999999999E-2</v>
      </c>
      <c r="N139" s="15">
        <v>100</v>
      </c>
      <c r="O139" s="15">
        <f>IF(I139*M139=0, "", I139*M139*(N139/100))</f>
        <v>2.5999999999999999E-2</v>
      </c>
      <c r="P139" s="25"/>
      <c r="Q139" s="25">
        <f>TRUNC(P139*M139*N139/100)</f>
        <v>0</v>
      </c>
      <c r="R139" s="25"/>
      <c r="S139" s="15" t="s">
        <v>791</v>
      </c>
      <c r="T139" s="15"/>
      <c r="AC139" s="2">
        <f>O139</f>
        <v>2.5999999999999999E-2</v>
      </c>
    </row>
    <row r="140" spans="2:31" ht="21.95" customHeight="1">
      <c r="B140" s="13" t="s">
        <v>775</v>
      </c>
      <c r="C140" s="13" t="s">
        <v>170</v>
      </c>
      <c r="D140" s="12"/>
      <c r="E140" s="12"/>
      <c r="F140" s="15"/>
      <c r="G140" s="15">
        <v>1</v>
      </c>
      <c r="H140" s="15">
        <f>IF(I140&lt;&gt;0, G140-I140, "")</f>
        <v>0</v>
      </c>
      <c r="I140" s="15">
        <v>1</v>
      </c>
      <c r="J140" s="15"/>
      <c r="K140" s="12" t="s">
        <v>758</v>
      </c>
      <c r="L140" s="15" t="s">
        <v>578</v>
      </c>
      <c r="M140" s="15">
        <v>0.12</v>
      </c>
      <c r="N140" s="15">
        <v>100</v>
      </c>
      <c r="O140" s="15">
        <f>IF(I140*M140=0, "", I140*M140*(N140/100))</f>
        <v>0.12</v>
      </c>
      <c r="P140" s="25"/>
      <c r="Q140" s="25">
        <f>TRUNC(P140*M140*N140/100)</f>
        <v>0</v>
      </c>
      <c r="R140" s="25"/>
      <c r="S140" s="15" t="s">
        <v>791</v>
      </c>
      <c r="T140" s="15"/>
      <c r="AE140" s="2">
        <f>O140</f>
        <v>0.12</v>
      </c>
    </row>
    <row r="141" spans="2:31" ht="21.95" customHeight="1">
      <c r="B141" s="13" t="s">
        <v>775</v>
      </c>
      <c r="C141" s="13" t="s">
        <v>573</v>
      </c>
      <c r="D141" s="12" t="s">
        <v>568</v>
      </c>
      <c r="E141" s="12" t="s">
        <v>574</v>
      </c>
      <c r="F141" s="15" t="s">
        <v>570</v>
      </c>
      <c r="G141" s="15">
        <f>IF(H141*I141/100+0.000005 &lt;1, TRUNC(H141*I141/100+0.000005, 옵션!$E$13), TRUNC(H141*I141/100+0.000005, 옵션!$E$13))</f>
        <v>2.5999999999999999E-2</v>
      </c>
      <c r="H141" s="15">
        <f>옵션!$B$13</f>
        <v>100</v>
      </c>
      <c r="I141" s="15">
        <f>SUM(AC139:AC140)</f>
        <v>2.5999999999999999E-2</v>
      </c>
      <c r="J141" s="15"/>
      <c r="K141" s="12"/>
      <c r="L141" s="15"/>
      <c r="M141" s="15"/>
      <c r="N141" s="15"/>
      <c r="O141" s="15" t="str">
        <f>IF(I141*M141=0, "", I141*M141*(N141/100))</f>
        <v/>
      </c>
      <c r="P141" s="25"/>
      <c r="Q141" s="25">
        <f>TRUNC(P141*M141*N141/100)</f>
        <v>0</v>
      </c>
      <c r="R141" s="25"/>
      <c r="S141" s="15"/>
      <c r="T141" s="15"/>
      <c r="Z141" s="2" t="s">
        <v>780</v>
      </c>
      <c r="AC141" s="2">
        <f>SUM(AC139:AC140)</f>
        <v>2.5999999999999999E-2</v>
      </c>
      <c r="AE141" s="2">
        <f>SUM(AE139:AE140)</f>
        <v>0.12</v>
      </c>
    </row>
    <row r="142" spans="2:31" ht="21.95" customHeight="1">
      <c r="B142" s="13" t="s">
        <v>775</v>
      </c>
      <c r="C142" s="13" t="s">
        <v>577</v>
      </c>
      <c r="D142" s="12" t="s">
        <v>568</v>
      </c>
      <c r="E142" s="12" t="s">
        <v>578</v>
      </c>
      <c r="F142" s="15" t="s">
        <v>570</v>
      </c>
      <c r="G142" s="15">
        <f>IF(H142*I142/100+0.000005 &lt;1, TRUNC(H142*I142/100+0.000005, 옵션!$E$13), TRUNC(H142*I142/100+0.000005, 옵션!$E$13))</f>
        <v>0.12</v>
      </c>
      <c r="H142" s="15">
        <f>옵션!$B$13</f>
        <v>100</v>
      </c>
      <c r="I142" s="15">
        <f>SUM(AE139:AE140)</f>
        <v>0.12</v>
      </c>
      <c r="J142" s="15"/>
      <c r="K142" s="12"/>
      <c r="L142" s="15"/>
      <c r="M142" s="15"/>
      <c r="N142" s="15"/>
      <c r="O142" s="15" t="str">
        <f>IF(I142*M142=0, "", I142*M142*(N142/100))</f>
        <v/>
      </c>
      <c r="P142" s="25"/>
      <c r="Q142" s="25">
        <f>TRUNC(P142*M142*N142/100)</f>
        <v>0</v>
      </c>
      <c r="R142" s="25"/>
      <c r="S142" s="15"/>
      <c r="T142" s="15"/>
    </row>
    <row r="143" spans="2:31" ht="21.95" customHeight="1">
      <c r="B143" s="13" t="s">
        <v>831</v>
      </c>
      <c r="D143" s="183" t="s">
        <v>860</v>
      </c>
      <c r="E143" s="184"/>
      <c r="F143" s="184"/>
      <c r="G143" s="184"/>
      <c r="H143" s="184"/>
      <c r="I143" s="184"/>
      <c r="J143" s="184"/>
      <c r="K143" s="184"/>
      <c r="L143" s="184"/>
      <c r="M143" s="184"/>
      <c r="N143" s="184"/>
      <c r="O143" s="184"/>
      <c r="P143" s="184"/>
      <c r="Q143" s="184"/>
      <c r="R143" s="184"/>
      <c r="S143" s="184"/>
      <c r="T143" s="185"/>
    </row>
    <row r="144" spans="2:31" ht="21.95" customHeight="1">
      <c r="B144" s="13" t="s">
        <v>775</v>
      </c>
      <c r="C144" s="13" t="s">
        <v>240</v>
      </c>
      <c r="D144" s="12" t="s">
        <v>229</v>
      </c>
      <c r="E144" s="12" t="s">
        <v>241</v>
      </c>
      <c r="F144" s="15" t="s">
        <v>242</v>
      </c>
      <c r="G144" s="15">
        <v>1</v>
      </c>
      <c r="H144" s="15">
        <f>IF(I144&lt;&gt;0, G144-I144, "")</f>
        <v>0</v>
      </c>
      <c r="I144" s="15">
        <v>1</v>
      </c>
      <c r="J144" s="15"/>
      <c r="K144" s="12" t="s">
        <v>754</v>
      </c>
      <c r="L144" s="15" t="s">
        <v>569</v>
      </c>
      <c r="M144" s="15">
        <v>1.7999999999999999E-2</v>
      </c>
      <c r="N144" s="15">
        <v>100</v>
      </c>
      <c r="O144" s="15">
        <f>IF(I144*M144=0, "", I144*M144*(N144/100))</f>
        <v>1.7999999999999999E-2</v>
      </c>
      <c r="P144" s="25"/>
      <c r="Q144" s="25">
        <f>TRUNC(P144*M144*N144/100)</f>
        <v>0</v>
      </c>
      <c r="R144" s="25"/>
      <c r="S144" s="15" t="s">
        <v>805</v>
      </c>
      <c r="T144" s="15"/>
      <c r="AA144" s="2">
        <f>O144</f>
        <v>1.7999999999999999E-2</v>
      </c>
    </row>
    <row r="145" spans="2:27" ht="21.95" customHeight="1">
      <c r="B145" s="13" t="s">
        <v>775</v>
      </c>
      <c r="C145" s="13" t="s">
        <v>567</v>
      </c>
      <c r="D145" s="12" t="s">
        <v>568</v>
      </c>
      <c r="E145" s="12" t="s">
        <v>569</v>
      </c>
      <c r="F145" s="15" t="s">
        <v>570</v>
      </c>
      <c r="G145" s="15">
        <f>IF(H145*I145/100+0.000005 &lt;1, TRUNC(H145*I145/100+0.000005, 옵션!$E$13), TRUNC(H145*I145/100+0.000005, 옵션!$E$13))</f>
        <v>1.7999999999999999E-2</v>
      </c>
      <c r="H145" s="15">
        <f>옵션!$B$13</f>
        <v>100</v>
      </c>
      <c r="I145" s="15">
        <f>SUM(AA144:AA144)</f>
        <v>1.7999999999999999E-2</v>
      </c>
      <c r="J145" s="15"/>
      <c r="K145" s="12"/>
      <c r="L145" s="15"/>
      <c r="M145" s="15"/>
      <c r="N145" s="15"/>
      <c r="O145" s="15" t="str">
        <f>IF(I145*M145=0, "", I145*M145*(N145/100))</f>
        <v/>
      </c>
      <c r="P145" s="25"/>
      <c r="Q145" s="25">
        <f>TRUNC(P145*M145*N145/100)</f>
        <v>0</v>
      </c>
      <c r="R145" s="25"/>
      <c r="S145" s="15"/>
      <c r="T145" s="15"/>
      <c r="Z145" s="2" t="s">
        <v>780</v>
      </c>
      <c r="AA145" s="2">
        <f>SUM(AA144:AA144)</f>
        <v>1.7999999999999999E-2</v>
      </c>
    </row>
    <row r="146" spans="2:27" ht="21.95" customHeight="1">
      <c r="B146" s="13" t="s">
        <v>831</v>
      </c>
      <c r="D146" s="183" t="s">
        <v>861</v>
      </c>
      <c r="E146" s="184"/>
      <c r="F146" s="184"/>
      <c r="G146" s="184"/>
      <c r="H146" s="184"/>
      <c r="I146" s="184"/>
      <c r="J146" s="184"/>
      <c r="K146" s="184"/>
      <c r="L146" s="184"/>
      <c r="M146" s="184"/>
      <c r="N146" s="184"/>
      <c r="O146" s="184"/>
      <c r="P146" s="184"/>
      <c r="Q146" s="184"/>
      <c r="R146" s="184"/>
      <c r="S146" s="184"/>
      <c r="T146" s="185"/>
    </row>
    <row r="147" spans="2:27" ht="21.95" customHeight="1">
      <c r="B147" s="13" t="s">
        <v>775</v>
      </c>
      <c r="C147" s="13" t="s">
        <v>243</v>
      </c>
      <c r="D147" s="12" t="s">
        <v>229</v>
      </c>
      <c r="E147" s="12" t="s">
        <v>244</v>
      </c>
      <c r="F147" s="15" t="s">
        <v>242</v>
      </c>
      <c r="G147" s="15">
        <v>1</v>
      </c>
      <c r="H147" s="15">
        <f>IF(I147&lt;&gt;0, G147-I147, "")</f>
        <v>0</v>
      </c>
      <c r="I147" s="15">
        <v>1</v>
      </c>
      <c r="J147" s="15"/>
      <c r="K147" s="12" t="s">
        <v>754</v>
      </c>
      <c r="L147" s="15" t="s">
        <v>569</v>
      </c>
      <c r="M147" s="15">
        <v>1.7999999999999999E-2</v>
      </c>
      <c r="N147" s="15">
        <v>100</v>
      </c>
      <c r="O147" s="15">
        <f>IF(I147*M147=0, "", I147*M147*(N147/100))</f>
        <v>1.7999999999999999E-2</v>
      </c>
      <c r="P147" s="25"/>
      <c r="Q147" s="25">
        <f>TRUNC(P147*M147*N147/100)</f>
        <v>0</v>
      </c>
      <c r="R147" s="25"/>
      <c r="S147" s="15" t="s">
        <v>805</v>
      </c>
      <c r="T147" s="15"/>
      <c r="AA147" s="2">
        <f>O147</f>
        <v>1.7999999999999999E-2</v>
      </c>
    </row>
    <row r="148" spans="2:27" ht="21.95" customHeight="1">
      <c r="B148" s="13" t="s">
        <v>775</v>
      </c>
      <c r="C148" s="13" t="s">
        <v>567</v>
      </c>
      <c r="D148" s="12" t="s">
        <v>568</v>
      </c>
      <c r="E148" s="12" t="s">
        <v>569</v>
      </c>
      <c r="F148" s="15" t="s">
        <v>570</v>
      </c>
      <c r="G148" s="15">
        <f>IF(H148*I148/100+0.000005 &lt;1, TRUNC(H148*I148/100+0.000005, 옵션!$E$13), TRUNC(H148*I148/100+0.000005, 옵션!$E$13))</f>
        <v>1.7999999999999999E-2</v>
      </c>
      <c r="H148" s="15">
        <f>옵션!$B$13</f>
        <v>100</v>
      </c>
      <c r="I148" s="15">
        <f>SUM(AA147:AA147)</f>
        <v>1.7999999999999999E-2</v>
      </c>
      <c r="J148" s="15"/>
      <c r="K148" s="12"/>
      <c r="L148" s="15"/>
      <c r="M148" s="15"/>
      <c r="N148" s="15"/>
      <c r="O148" s="15" t="str">
        <f>IF(I148*M148=0, "", I148*M148*(N148/100))</f>
        <v/>
      </c>
      <c r="P148" s="25"/>
      <c r="Q148" s="25">
        <f>TRUNC(P148*M148*N148/100)</f>
        <v>0</v>
      </c>
      <c r="R148" s="25"/>
      <c r="S148" s="15"/>
      <c r="T148" s="15"/>
      <c r="Z148" s="2" t="s">
        <v>780</v>
      </c>
      <c r="AA148" s="2">
        <f>SUM(AA147:AA147)</f>
        <v>1.7999999999999999E-2</v>
      </c>
    </row>
    <row r="149" spans="2:27" ht="21.95" customHeight="1">
      <c r="B149" s="13" t="s">
        <v>831</v>
      </c>
      <c r="D149" s="183" t="s">
        <v>862</v>
      </c>
      <c r="E149" s="184"/>
      <c r="F149" s="184"/>
      <c r="G149" s="184"/>
      <c r="H149" s="184"/>
      <c r="I149" s="184"/>
      <c r="J149" s="184"/>
      <c r="K149" s="184"/>
      <c r="L149" s="184"/>
      <c r="M149" s="184"/>
      <c r="N149" s="184"/>
      <c r="O149" s="184"/>
      <c r="P149" s="184"/>
      <c r="Q149" s="184"/>
      <c r="R149" s="184"/>
      <c r="S149" s="184"/>
      <c r="T149" s="185"/>
    </row>
    <row r="150" spans="2:27" ht="21.95" customHeight="1">
      <c r="B150" s="13" t="s">
        <v>775</v>
      </c>
      <c r="C150" s="13" t="s">
        <v>245</v>
      </c>
      <c r="D150" s="12" t="s">
        <v>229</v>
      </c>
      <c r="E150" s="12" t="s">
        <v>246</v>
      </c>
      <c r="F150" s="15" t="s">
        <v>242</v>
      </c>
      <c r="G150" s="15">
        <v>1</v>
      </c>
      <c r="H150" s="15">
        <f>IF(I150&lt;&gt;0, G150-I150, "")</f>
        <v>0</v>
      </c>
      <c r="I150" s="15">
        <v>1</v>
      </c>
      <c r="J150" s="15"/>
      <c r="K150" s="12" t="s">
        <v>754</v>
      </c>
      <c r="L150" s="15" t="s">
        <v>569</v>
      </c>
      <c r="M150" s="15">
        <v>1.7999999999999999E-2</v>
      </c>
      <c r="N150" s="15">
        <v>100</v>
      </c>
      <c r="O150" s="15">
        <f>IF(I150*M150=0, "", I150*M150*(N150/100))</f>
        <v>1.7999999999999999E-2</v>
      </c>
      <c r="P150" s="25"/>
      <c r="Q150" s="25">
        <f>TRUNC(P150*M150*N150/100)</f>
        <v>0</v>
      </c>
      <c r="R150" s="25"/>
      <c r="S150" s="15" t="s">
        <v>805</v>
      </c>
      <c r="T150" s="15"/>
      <c r="AA150" s="2">
        <f>O150</f>
        <v>1.7999999999999999E-2</v>
      </c>
    </row>
    <row r="151" spans="2:27" ht="21.95" customHeight="1">
      <c r="B151" s="13" t="s">
        <v>775</v>
      </c>
      <c r="C151" s="13" t="s">
        <v>567</v>
      </c>
      <c r="D151" s="12" t="s">
        <v>568</v>
      </c>
      <c r="E151" s="12" t="s">
        <v>569</v>
      </c>
      <c r="F151" s="15" t="s">
        <v>570</v>
      </c>
      <c r="G151" s="15">
        <f>IF(H151*I151/100+0.000005 &lt;1, TRUNC(H151*I151/100+0.000005, 옵션!$E$13), TRUNC(H151*I151/100+0.000005, 옵션!$E$13))</f>
        <v>1.7999999999999999E-2</v>
      </c>
      <c r="H151" s="15">
        <f>옵션!$B$13</f>
        <v>100</v>
      </c>
      <c r="I151" s="15">
        <f>SUM(AA150:AA150)</f>
        <v>1.7999999999999999E-2</v>
      </c>
      <c r="J151" s="15"/>
      <c r="K151" s="12"/>
      <c r="L151" s="15"/>
      <c r="M151" s="15"/>
      <c r="N151" s="15"/>
      <c r="O151" s="15" t="str">
        <f>IF(I151*M151=0, "", I151*M151*(N151/100))</f>
        <v/>
      </c>
      <c r="P151" s="25"/>
      <c r="Q151" s="25">
        <f>TRUNC(P151*M151*N151/100)</f>
        <v>0</v>
      </c>
      <c r="R151" s="25"/>
      <c r="S151" s="15"/>
      <c r="T151" s="15"/>
      <c r="Z151" s="2" t="s">
        <v>780</v>
      </c>
      <c r="AA151" s="2">
        <f>SUM(AA150:AA150)</f>
        <v>1.7999999999999999E-2</v>
      </c>
    </row>
    <row r="152" spans="2:27" ht="21.95" customHeight="1">
      <c r="B152" s="13" t="s">
        <v>831</v>
      </c>
      <c r="D152" s="183" t="s">
        <v>863</v>
      </c>
      <c r="E152" s="184"/>
      <c r="F152" s="184"/>
      <c r="G152" s="184"/>
      <c r="H152" s="184"/>
      <c r="I152" s="184"/>
      <c r="J152" s="184"/>
      <c r="K152" s="184"/>
      <c r="L152" s="184"/>
      <c r="M152" s="184"/>
      <c r="N152" s="184"/>
      <c r="O152" s="184"/>
      <c r="P152" s="184"/>
      <c r="Q152" s="184"/>
      <c r="R152" s="184"/>
      <c r="S152" s="184"/>
      <c r="T152" s="185"/>
    </row>
    <row r="153" spans="2:27" ht="21.95" customHeight="1">
      <c r="B153" s="13" t="s">
        <v>775</v>
      </c>
      <c r="C153" s="13" t="s">
        <v>247</v>
      </c>
      <c r="D153" s="12" t="s">
        <v>229</v>
      </c>
      <c r="E153" s="12" t="s">
        <v>248</v>
      </c>
      <c r="F153" s="15" t="s">
        <v>242</v>
      </c>
      <c r="G153" s="15">
        <v>1</v>
      </c>
      <c r="H153" s="15">
        <f>IF(I153&lt;&gt;0, G153-I153, "")</f>
        <v>0</v>
      </c>
      <c r="I153" s="15">
        <v>1</v>
      </c>
      <c r="J153" s="15"/>
      <c r="K153" s="12" t="s">
        <v>754</v>
      </c>
      <c r="L153" s="15" t="s">
        <v>569</v>
      </c>
      <c r="M153" s="15">
        <v>1.7999999999999999E-2</v>
      </c>
      <c r="N153" s="15">
        <v>100</v>
      </c>
      <c r="O153" s="15">
        <f>IF(I153*M153=0, "", I153*M153*(N153/100))</f>
        <v>1.7999999999999999E-2</v>
      </c>
      <c r="P153" s="25"/>
      <c r="Q153" s="25">
        <f>TRUNC(P153*M153*N153/100)</f>
        <v>0</v>
      </c>
      <c r="R153" s="25"/>
      <c r="S153" s="15" t="s">
        <v>805</v>
      </c>
      <c r="T153" s="15"/>
      <c r="AA153" s="2">
        <f>O153</f>
        <v>1.7999999999999999E-2</v>
      </c>
    </row>
    <row r="154" spans="2:27" ht="21.95" customHeight="1">
      <c r="B154" s="13" t="s">
        <v>775</v>
      </c>
      <c r="C154" s="13" t="s">
        <v>567</v>
      </c>
      <c r="D154" s="12" t="s">
        <v>568</v>
      </c>
      <c r="E154" s="12" t="s">
        <v>569</v>
      </c>
      <c r="F154" s="15" t="s">
        <v>570</v>
      </c>
      <c r="G154" s="15">
        <f>IF(H154*I154/100+0.000005 &lt;1, TRUNC(H154*I154/100+0.000005, 옵션!$E$13), TRUNC(H154*I154/100+0.000005, 옵션!$E$13))</f>
        <v>1.7999999999999999E-2</v>
      </c>
      <c r="H154" s="15">
        <f>옵션!$B$13</f>
        <v>100</v>
      </c>
      <c r="I154" s="15">
        <f>SUM(AA153:AA153)</f>
        <v>1.7999999999999999E-2</v>
      </c>
      <c r="J154" s="15"/>
      <c r="K154" s="12"/>
      <c r="L154" s="15"/>
      <c r="M154" s="15"/>
      <c r="N154" s="15"/>
      <c r="O154" s="15" t="str">
        <f>IF(I154*M154=0, "", I154*M154*(N154/100))</f>
        <v/>
      </c>
      <c r="P154" s="25"/>
      <c r="Q154" s="25">
        <f>TRUNC(P154*M154*N154/100)</f>
        <v>0</v>
      </c>
      <c r="R154" s="25"/>
      <c r="S154" s="15"/>
      <c r="T154" s="15"/>
      <c r="Z154" s="2" t="s">
        <v>780</v>
      </c>
      <c r="AA154" s="2">
        <f>SUM(AA153:AA153)</f>
        <v>1.7999999999999999E-2</v>
      </c>
    </row>
    <row r="155" spans="2:27" ht="21.95" customHeight="1">
      <c r="B155" s="13" t="s">
        <v>831</v>
      </c>
      <c r="D155" s="183" t="s">
        <v>864</v>
      </c>
      <c r="E155" s="184"/>
      <c r="F155" s="184"/>
      <c r="G155" s="184"/>
      <c r="H155" s="184"/>
      <c r="I155" s="184"/>
      <c r="J155" s="184"/>
      <c r="K155" s="184"/>
      <c r="L155" s="184"/>
      <c r="M155" s="184"/>
      <c r="N155" s="184"/>
      <c r="O155" s="184"/>
      <c r="P155" s="184"/>
      <c r="Q155" s="184"/>
      <c r="R155" s="184"/>
      <c r="S155" s="184"/>
      <c r="T155" s="185"/>
    </row>
    <row r="156" spans="2:27" ht="21.95" customHeight="1">
      <c r="B156" s="13" t="s">
        <v>775</v>
      </c>
      <c r="C156" s="13" t="s">
        <v>249</v>
      </c>
      <c r="D156" s="12" t="s">
        <v>229</v>
      </c>
      <c r="E156" s="12" t="s">
        <v>250</v>
      </c>
      <c r="F156" s="15" t="s">
        <v>242</v>
      </c>
      <c r="G156" s="15">
        <v>1</v>
      </c>
      <c r="H156" s="15">
        <f>IF(I156&lt;&gt;0, G156-I156, "")</f>
        <v>0</v>
      </c>
      <c r="I156" s="15">
        <v>1</v>
      </c>
      <c r="J156" s="15"/>
      <c r="K156" s="12" t="s">
        <v>754</v>
      </c>
      <c r="L156" s="15" t="s">
        <v>569</v>
      </c>
      <c r="M156" s="15">
        <v>1.7999999999999999E-2</v>
      </c>
      <c r="N156" s="15">
        <v>100</v>
      </c>
      <c r="O156" s="15">
        <f>IF(I156*M156=0, "", I156*M156*(N156/100))</f>
        <v>1.7999999999999999E-2</v>
      </c>
      <c r="P156" s="25"/>
      <c r="Q156" s="25">
        <f>TRUNC(P156*M156*N156/100)</f>
        <v>0</v>
      </c>
      <c r="R156" s="25"/>
      <c r="S156" s="15" t="s">
        <v>805</v>
      </c>
      <c r="T156" s="15"/>
      <c r="AA156" s="2">
        <f>O156</f>
        <v>1.7999999999999999E-2</v>
      </c>
    </row>
    <row r="157" spans="2:27" ht="21.95" customHeight="1">
      <c r="B157" s="13" t="s">
        <v>775</v>
      </c>
      <c r="C157" s="13" t="s">
        <v>567</v>
      </c>
      <c r="D157" s="12" t="s">
        <v>568</v>
      </c>
      <c r="E157" s="12" t="s">
        <v>569</v>
      </c>
      <c r="F157" s="15" t="s">
        <v>570</v>
      </c>
      <c r="G157" s="15">
        <f>IF(H157*I157/100+0.000005 &lt;1, TRUNC(H157*I157/100+0.000005, 옵션!$E$13), TRUNC(H157*I157/100+0.000005, 옵션!$E$13))</f>
        <v>1.7999999999999999E-2</v>
      </c>
      <c r="H157" s="15">
        <f>옵션!$B$13</f>
        <v>100</v>
      </c>
      <c r="I157" s="15">
        <f>SUM(AA156:AA156)</f>
        <v>1.7999999999999999E-2</v>
      </c>
      <c r="J157" s="15"/>
      <c r="K157" s="12"/>
      <c r="L157" s="15"/>
      <c r="M157" s="15"/>
      <c r="N157" s="15"/>
      <c r="O157" s="15" t="str">
        <f>IF(I157*M157=0, "", I157*M157*(N157/100))</f>
        <v/>
      </c>
      <c r="P157" s="25"/>
      <c r="Q157" s="25">
        <f>TRUNC(P157*M157*N157/100)</f>
        <v>0</v>
      </c>
      <c r="R157" s="25"/>
      <c r="S157" s="15"/>
      <c r="T157" s="15"/>
      <c r="Z157" s="2" t="s">
        <v>780</v>
      </c>
      <c r="AA157" s="2">
        <f>SUM(AA156:AA156)</f>
        <v>1.7999999999999999E-2</v>
      </c>
    </row>
    <row r="158" spans="2:27" ht="21.95" customHeight="1">
      <c r="B158" s="13" t="s">
        <v>831</v>
      </c>
      <c r="D158" s="183" t="s">
        <v>865</v>
      </c>
      <c r="E158" s="184"/>
      <c r="F158" s="184"/>
      <c r="G158" s="184"/>
      <c r="H158" s="184"/>
      <c r="I158" s="184"/>
      <c r="J158" s="184"/>
      <c r="K158" s="184"/>
      <c r="L158" s="184"/>
      <c r="M158" s="184"/>
      <c r="N158" s="184"/>
      <c r="O158" s="184"/>
      <c r="P158" s="184"/>
      <c r="Q158" s="184"/>
      <c r="R158" s="184"/>
      <c r="S158" s="184"/>
      <c r="T158" s="185"/>
    </row>
    <row r="159" spans="2:27" ht="21.95" customHeight="1">
      <c r="B159" s="13" t="s">
        <v>775</v>
      </c>
      <c r="C159" s="13" t="s">
        <v>251</v>
      </c>
      <c r="D159" s="12" t="s">
        <v>252</v>
      </c>
      <c r="E159" s="12" t="s">
        <v>253</v>
      </c>
      <c r="F159" s="15" t="s">
        <v>155</v>
      </c>
      <c r="G159" s="15">
        <v>1</v>
      </c>
      <c r="H159" s="15">
        <f>IF(I159&lt;&gt;0, G159-I159, "")</f>
        <v>0</v>
      </c>
      <c r="I159" s="15">
        <v>1</v>
      </c>
      <c r="J159" s="15"/>
      <c r="K159" s="12" t="s">
        <v>754</v>
      </c>
      <c r="L159" s="15" t="s">
        <v>569</v>
      </c>
      <c r="M159" s="15">
        <v>3.5999999999999997E-2</v>
      </c>
      <c r="N159" s="15">
        <v>150</v>
      </c>
      <c r="O159" s="15">
        <f>IF(I159*M159=0, "", I159*M159*(N159/100))</f>
        <v>5.3999999999999992E-2</v>
      </c>
      <c r="P159" s="25"/>
      <c r="Q159" s="25">
        <f>TRUNC(P159*M159*N159/100)</f>
        <v>0</v>
      </c>
      <c r="R159" s="25"/>
      <c r="S159" s="15" t="s">
        <v>805</v>
      </c>
      <c r="T159" s="15"/>
      <c r="AA159" s="2">
        <f>O159</f>
        <v>5.3999999999999992E-2</v>
      </c>
    </row>
    <row r="160" spans="2:27" ht="21.95" customHeight="1">
      <c r="B160" s="13" t="s">
        <v>775</v>
      </c>
      <c r="C160" s="13" t="s">
        <v>567</v>
      </c>
      <c r="D160" s="12" t="s">
        <v>568</v>
      </c>
      <c r="E160" s="12" t="s">
        <v>569</v>
      </c>
      <c r="F160" s="15" t="s">
        <v>570</v>
      </c>
      <c r="G160" s="15">
        <f>IF(H160*I160/100+0.000005 &lt;1, TRUNC(H160*I160/100+0.000005, 옵션!$E$13), TRUNC(H160*I160/100+0.000005, 옵션!$E$13))</f>
        <v>5.3999999999999999E-2</v>
      </c>
      <c r="H160" s="15">
        <f>옵션!$B$13</f>
        <v>100</v>
      </c>
      <c r="I160" s="15">
        <f>SUM(AA159:AA159)</f>
        <v>5.3999999999999992E-2</v>
      </c>
      <c r="J160" s="15"/>
      <c r="K160" s="12"/>
      <c r="L160" s="15"/>
      <c r="M160" s="15"/>
      <c r="N160" s="15"/>
      <c r="O160" s="15" t="str">
        <f>IF(I160*M160=0, "", I160*M160*(N160/100))</f>
        <v/>
      </c>
      <c r="P160" s="25"/>
      <c r="Q160" s="25">
        <f>TRUNC(P160*M160*N160/100)</f>
        <v>0</v>
      </c>
      <c r="R160" s="25"/>
      <c r="S160" s="15"/>
      <c r="T160" s="15"/>
      <c r="Z160" s="2" t="s">
        <v>780</v>
      </c>
      <c r="AA160" s="2">
        <f>SUM(AA159:AA159)</f>
        <v>5.3999999999999992E-2</v>
      </c>
    </row>
    <row r="161" spans="2:27" ht="21.95" customHeight="1">
      <c r="B161" s="13" t="s">
        <v>831</v>
      </c>
      <c r="D161" s="183" t="s">
        <v>866</v>
      </c>
      <c r="E161" s="184"/>
      <c r="F161" s="184"/>
      <c r="G161" s="184"/>
      <c r="H161" s="184"/>
      <c r="I161" s="184"/>
      <c r="J161" s="184"/>
      <c r="K161" s="184"/>
      <c r="L161" s="184"/>
      <c r="M161" s="184"/>
      <c r="N161" s="184"/>
      <c r="O161" s="184"/>
      <c r="P161" s="184"/>
      <c r="Q161" s="184"/>
      <c r="R161" s="184"/>
      <c r="S161" s="184"/>
      <c r="T161" s="185"/>
    </row>
    <row r="162" spans="2:27" ht="21.95" customHeight="1">
      <c r="B162" s="13" t="s">
        <v>775</v>
      </c>
      <c r="C162" s="13" t="s">
        <v>251</v>
      </c>
      <c r="D162" s="12" t="s">
        <v>252</v>
      </c>
      <c r="E162" s="12" t="s">
        <v>253</v>
      </c>
      <c r="F162" s="15" t="s">
        <v>155</v>
      </c>
      <c r="G162" s="15">
        <v>1</v>
      </c>
      <c r="H162" s="15">
        <f>IF(I162&lt;&gt;0, G162-I162, "")</f>
        <v>0</v>
      </c>
      <c r="I162" s="15">
        <v>1</v>
      </c>
      <c r="J162" s="15"/>
      <c r="K162" s="12" t="s">
        <v>754</v>
      </c>
      <c r="L162" s="15" t="s">
        <v>569</v>
      </c>
      <c r="M162" s="15">
        <v>3.5999999999999997E-2</v>
      </c>
      <c r="N162" s="15">
        <v>150</v>
      </c>
      <c r="O162" s="15">
        <f>IF(I162*M162=0, "", I162*M162*(N162/100))</f>
        <v>5.3999999999999992E-2</v>
      </c>
      <c r="P162" s="25"/>
      <c r="Q162" s="25">
        <f>TRUNC(P162*M162*N162/100)</f>
        <v>0</v>
      </c>
      <c r="R162" s="25"/>
      <c r="S162" s="15" t="s">
        <v>805</v>
      </c>
      <c r="T162" s="15"/>
      <c r="AA162" s="2">
        <f>O162</f>
        <v>5.3999999999999992E-2</v>
      </c>
    </row>
    <row r="163" spans="2:27" ht="21.95" customHeight="1">
      <c r="B163" s="13" t="s">
        <v>775</v>
      </c>
      <c r="C163" s="13" t="s">
        <v>567</v>
      </c>
      <c r="D163" s="12" t="s">
        <v>568</v>
      </c>
      <c r="E163" s="12" t="s">
        <v>569</v>
      </c>
      <c r="F163" s="15" t="s">
        <v>570</v>
      </c>
      <c r="G163" s="15">
        <f>IF(H163*I163/100+0.000005 &lt;1, TRUNC(H163*I163/100+0.000005, 옵션!$E$13), TRUNC(H163*I163/100+0.000005, 옵션!$E$13))</f>
        <v>5.3999999999999999E-2</v>
      </c>
      <c r="H163" s="15">
        <f>옵션!$B$13</f>
        <v>100</v>
      </c>
      <c r="I163" s="15">
        <f>SUM(AA162:AA162)</f>
        <v>5.3999999999999992E-2</v>
      </c>
      <c r="J163" s="15"/>
      <c r="K163" s="12"/>
      <c r="L163" s="15"/>
      <c r="M163" s="15"/>
      <c r="N163" s="15"/>
      <c r="O163" s="15" t="str">
        <f>IF(I163*M163=0, "", I163*M163*(N163/100))</f>
        <v/>
      </c>
      <c r="P163" s="25"/>
      <c r="Q163" s="25">
        <f>TRUNC(P163*M163*N163/100)</f>
        <v>0</v>
      </c>
      <c r="R163" s="25"/>
      <c r="S163" s="15"/>
      <c r="T163" s="15"/>
      <c r="Z163" s="2" t="s">
        <v>780</v>
      </c>
      <c r="AA163" s="2">
        <f>SUM(AA162:AA162)</f>
        <v>5.3999999999999992E-2</v>
      </c>
    </row>
    <row r="164" spans="2:27" ht="21.95" customHeight="1">
      <c r="B164" s="13" t="s">
        <v>831</v>
      </c>
      <c r="D164" s="183" t="s">
        <v>867</v>
      </c>
      <c r="E164" s="184"/>
      <c r="F164" s="184"/>
      <c r="G164" s="184"/>
      <c r="H164" s="184"/>
      <c r="I164" s="184"/>
      <c r="J164" s="184"/>
      <c r="K164" s="184"/>
      <c r="L164" s="184"/>
      <c r="M164" s="184"/>
      <c r="N164" s="184"/>
      <c r="O164" s="184"/>
      <c r="P164" s="184"/>
      <c r="Q164" s="184"/>
      <c r="R164" s="184"/>
      <c r="S164" s="184"/>
      <c r="T164" s="185"/>
    </row>
    <row r="165" spans="2:27" ht="21.95" customHeight="1">
      <c r="B165" s="13" t="s">
        <v>775</v>
      </c>
      <c r="C165" s="13" t="s">
        <v>251</v>
      </c>
      <c r="D165" s="12" t="s">
        <v>252</v>
      </c>
      <c r="E165" s="12" t="s">
        <v>253</v>
      </c>
      <c r="F165" s="15" t="s">
        <v>155</v>
      </c>
      <c r="G165" s="15">
        <v>1</v>
      </c>
      <c r="H165" s="15">
        <f>IF(I165&lt;&gt;0, G165-I165, "")</f>
        <v>0</v>
      </c>
      <c r="I165" s="15">
        <v>1</v>
      </c>
      <c r="J165" s="15"/>
      <c r="K165" s="12" t="s">
        <v>754</v>
      </c>
      <c r="L165" s="15" t="s">
        <v>569</v>
      </c>
      <c r="M165" s="15">
        <v>3.5999999999999997E-2</v>
      </c>
      <c r="N165" s="15">
        <v>150</v>
      </c>
      <c r="O165" s="15">
        <f>IF(I165*M165=0, "", I165*M165*(N165/100))</f>
        <v>5.3999999999999992E-2</v>
      </c>
      <c r="P165" s="25"/>
      <c r="Q165" s="25">
        <f>TRUNC(P165*M165*N165/100)</f>
        <v>0</v>
      </c>
      <c r="R165" s="25"/>
      <c r="S165" s="15" t="s">
        <v>805</v>
      </c>
      <c r="T165" s="15"/>
      <c r="AA165" s="2">
        <f>O165</f>
        <v>5.3999999999999992E-2</v>
      </c>
    </row>
    <row r="166" spans="2:27" ht="21.95" customHeight="1">
      <c r="B166" s="13" t="s">
        <v>775</v>
      </c>
      <c r="C166" s="13" t="s">
        <v>567</v>
      </c>
      <c r="D166" s="12" t="s">
        <v>568</v>
      </c>
      <c r="E166" s="12" t="s">
        <v>569</v>
      </c>
      <c r="F166" s="15" t="s">
        <v>570</v>
      </c>
      <c r="G166" s="15">
        <f>IF(H166*I166/100+0.000005 &lt;1, TRUNC(H166*I166/100+0.000005, 옵션!$E$13), TRUNC(H166*I166/100+0.000005, 옵션!$E$13))</f>
        <v>5.3999999999999999E-2</v>
      </c>
      <c r="H166" s="15">
        <f>옵션!$B$13</f>
        <v>100</v>
      </c>
      <c r="I166" s="15">
        <f>SUM(AA165:AA165)</f>
        <v>5.3999999999999992E-2</v>
      </c>
      <c r="J166" s="15"/>
      <c r="K166" s="12"/>
      <c r="L166" s="15"/>
      <c r="M166" s="15"/>
      <c r="N166" s="15"/>
      <c r="O166" s="15" t="str">
        <f>IF(I166*M166=0, "", I166*M166*(N166/100))</f>
        <v/>
      </c>
      <c r="P166" s="25"/>
      <c r="Q166" s="25">
        <f>TRUNC(P166*M166*N166/100)</f>
        <v>0</v>
      </c>
      <c r="R166" s="25"/>
      <c r="S166" s="15"/>
      <c r="T166" s="15"/>
      <c r="Z166" s="2" t="s">
        <v>780</v>
      </c>
      <c r="AA166" s="2">
        <f>SUM(AA165:AA165)</f>
        <v>5.3999999999999992E-2</v>
      </c>
    </row>
    <row r="167" spans="2:27" ht="21.95" customHeight="1">
      <c r="B167" s="13" t="s">
        <v>831</v>
      </c>
      <c r="D167" s="183" t="s">
        <v>868</v>
      </c>
      <c r="E167" s="184"/>
      <c r="F167" s="184"/>
      <c r="G167" s="184"/>
      <c r="H167" s="184"/>
      <c r="I167" s="184"/>
      <c r="J167" s="184"/>
      <c r="K167" s="184"/>
      <c r="L167" s="184"/>
      <c r="M167" s="184"/>
      <c r="N167" s="184"/>
      <c r="O167" s="184"/>
      <c r="P167" s="184"/>
      <c r="Q167" s="184"/>
      <c r="R167" s="184"/>
      <c r="S167" s="184"/>
      <c r="T167" s="185"/>
    </row>
    <row r="168" spans="2:27" ht="21.95" customHeight="1">
      <c r="B168" s="13" t="s">
        <v>775</v>
      </c>
      <c r="C168" s="13" t="s">
        <v>251</v>
      </c>
      <c r="D168" s="12" t="s">
        <v>252</v>
      </c>
      <c r="E168" s="12" t="s">
        <v>253</v>
      </c>
      <c r="F168" s="15" t="s">
        <v>155</v>
      </c>
      <c r="G168" s="15">
        <v>1</v>
      </c>
      <c r="H168" s="15">
        <f>IF(I168&lt;&gt;0, G168-I168, "")</f>
        <v>0</v>
      </c>
      <c r="I168" s="15">
        <v>1</v>
      </c>
      <c r="J168" s="15"/>
      <c r="K168" s="12" t="s">
        <v>754</v>
      </c>
      <c r="L168" s="15" t="s">
        <v>569</v>
      </c>
      <c r="M168" s="15">
        <v>3.5999999999999997E-2</v>
      </c>
      <c r="N168" s="15">
        <v>150</v>
      </c>
      <c r="O168" s="15">
        <f>IF(I168*M168=0, "", I168*M168*(N168/100))</f>
        <v>5.3999999999999992E-2</v>
      </c>
      <c r="P168" s="25"/>
      <c r="Q168" s="25">
        <f>TRUNC(P168*M168*N168/100)</f>
        <v>0</v>
      </c>
      <c r="R168" s="25"/>
      <c r="S168" s="15" t="s">
        <v>805</v>
      </c>
      <c r="T168" s="15"/>
      <c r="AA168" s="2">
        <f>O168</f>
        <v>5.3999999999999992E-2</v>
      </c>
    </row>
    <row r="169" spans="2:27" ht="21.95" customHeight="1">
      <c r="B169" s="13" t="s">
        <v>775</v>
      </c>
      <c r="C169" s="13" t="s">
        <v>567</v>
      </c>
      <c r="D169" s="12" t="s">
        <v>568</v>
      </c>
      <c r="E169" s="12" t="s">
        <v>569</v>
      </c>
      <c r="F169" s="15" t="s">
        <v>570</v>
      </c>
      <c r="G169" s="15">
        <f>IF(H169*I169/100+0.000005 &lt;1, TRUNC(H169*I169/100+0.000005, 옵션!$E$13), TRUNC(H169*I169/100+0.000005, 옵션!$E$13))</f>
        <v>5.3999999999999999E-2</v>
      </c>
      <c r="H169" s="15">
        <f>옵션!$B$13</f>
        <v>100</v>
      </c>
      <c r="I169" s="15">
        <f>SUM(AA168:AA168)</f>
        <v>5.3999999999999992E-2</v>
      </c>
      <c r="J169" s="15"/>
      <c r="K169" s="12"/>
      <c r="L169" s="15"/>
      <c r="M169" s="15"/>
      <c r="N169" s="15"/>
      <c r="O169" s="15" t="str">
        <f>IF(I169*M169=0, "", I169*M169*(N169/100))</f>
        <v/>
      </c>
      <c r="P169" s="25"/>
      <c r="Q169" s="25">
        <f>TRUNC(P169*M169*N169/100)</f>
        <v>0</v>
      </c>
      <c r="R169" s="25"/>
      <c r="S169" s="15"/>
      <c r="T169" s="15"/>
      <c r="Z169" s="2" t="s">
        <v>780</v>
      </c>
      <c r="AA169" s="2">
        <f>SUM(AA168:AA168)</f>
        <v>5.3999999999999992E-2</v>
      </c>
    </row>
    <row r="170" spans="2:27" ht="21.95" customHeight="1">
      <c r="B170" s="13" t="s">
        <v>831</v>
      </c>
      <c r="D170" s="183" t="s">
        <v>869</v>
      </c>
      <c r="E170" s="184"/>
      <c r="F170" s="184"/>
      <c r="G170" s="184"/>
      <c r="H170" s="184"/>
      <c r="I170" s="184"/>
      <c r="J170" s="184"/>
      <c r="K170" s="184"/>
      <c r="L170" s="184"/>
      <c r="M170" s="184"/>
      <c r="N170" s="184"/>
      <c r="O170" s="184"/>
      <c r="P170" s="184"/>
      <c r="Q170" s="184"/>
      <c r="R170" s="184"/>
      <c r="S170" s="184"/>
      <c r="T170" s="185"/>
    </row>
    <row r="171" spans="2:27" ht="21.95" customHeight="1">
      <c r="B171" s="13" t="s">
        <v>775</v>
      </c>
      <c r="C171" s="13" t="s">
        <v>172</v>
      </c>
      <c r="D171" s="12" t="s">
        <v>173</v>
      </c>
      <c r="E171" s="12" t="s">
        <v>174</v>
      </c>
      <c r="F171" s="15" t="s">
        <v>155</v>
      </c>
      <c r="G171" s="15">
        <v>1</v>
      </c>
      <c r="H171" s="15">
        <f>IF(I171&lt;&gt;0, G171-I171, "")</f>
        <v>0</v>
      </c>
      <c r="I171" s="15">
        <v>1</v>
      </c>
      <c r="J171" s="15"/>
      <c r="K171" s="12" t="s">
        <v>754</v>
      </c>
      <c r="L171" s="15" t="s">
        <v>569</v>
      </c>
      <c r="M171" s="15">
        <v>0.12</v>
      </c>
      <c r="N171" s="15">
        <v>100</v>
      </c>
      <c r="O171" s="15">
        <f>IF(I171*M171=0, "", I171*M171*(N171/100))</f>
        <v>0.12</v>
      </c>
      <c r="P171" s="25"/>
      <c r="Q171" s="25">
        <f>TRUNC(P171*M171*N171/100)</f>
        <v>0</v>
      </c>
      <c r="R171" s="25"/>
      <c r="S171" s="15" t="s">
        <v>806</v>
      </c>
      <c r="T171" s="15"/>
      <c r="AA171" s="2">
        <f>O171</f>
        <v>0.12</v>
      </c>
    </row>
    <row r="172" spans="2:27" ht="21.95" customHeight="1">
      <c r="B172" s="13" t="s">
        <v>775</v>
      </c>
      <c r="C172" s="13" t="s">
        <v>567</v>
      </c>
      <c r="D172" s="12" t="s">
        <v>568</v>
      </c>
      <c r="E172" s="12" t="s">
        <v>569</v>
      </c>
      <c r="F172" s="15" t="s">
        <v>570</v>
      </c>
      <c r="G172" s="15">
        <f>IF(H172*I172/100+0.000005 &lt;1, TRUNC(H172*I172/100+0.000005, 옵션!$E$13), TRUNC(H172*I172/100+0.000005, 옵션!$E$13))</f>
        <v>0.12</v>
      </c>
      <c r="H172" s="15">
        <f>옵션!$B$13</f>
        <v>100</v>
      </c>
      <c r="I172" s="15">
        <f>SUM(AA171:AA171)</f>
        <v>0.12</v>
      </c>
      <c r="J172" s="15"/>
      <c r="K172" s="12"/>
      <c r="L172" s="15"/>
      <c r="M172" s="15"/>
      <c r="N172" s="15"/>
      <c r="O172" s="15" t="str">
        <f>IF(I172*M172=0, "", I172*M172*(N172/100))</f>
        <v/>
      </c>
      <c r="P172" s="25"/>
      <c r="Q172" s="25">
        <f>TRUNC(P172*M172*N172/100)</f>
        <v>0</v>
      </c>
      <c r="R172" s="25"/>
      <c r="S172" s="15"/>
      <c r="T172" s="15"/>
      <c r="Z172" s="2" t="s">
        <v>780</v>
      </c>
      <c r="AA172" s="2">
        <f>SUM(AA171:AA171)</f>
        <v>0.12</v>
      </c>
    </row>
    <row r="173" spans="2:27" ht="21.95" customHeight="1">
      <c r="B173" s="13" t="s">
        <v>831</v>
      </c>
      <c r="D173" s="183" t="s">
        <v>870</v>
      </c>
      <c r="E173" s="184"/>
      <c r="F173" s="184"/>
      <c r="G173" s="184"/>
      <c r="H173" s="184"/>
      <c r="I173" s="184"/>
      <c r="J173" s="184"/>
      <c r="K173" s="184"/>
      <c r="L173" s="184"/>
      <c r="M173" s="184"/>
      <c r="N173" s="184"/>
      <c r="O173" s="184"/>
      <c r="P173" s="184"/>
      <c r="Q173" s="184"/>
      <c r="R173" s="184"/>
      <c r="S173" s="184"/>
      <c r="T173" s="185"/>
    </row>
    <row r="174" spans="2:27" ht="21.95" customHeight="1">
      <c r="B174" s="13" t="s">
        <v>775</v>
      </c>
      <c r="C174" s="13" t="s">
        <v>178</v>
      </c>
      <c r="D174" s="12" t="s">
        <v>173</v>
      </c>
      <c r="E174" s="12" t="s">
        <v>179</v>
      </c>
      <c r="F174" s="15" t="s">
        <v>155</v>
      </c>
      <c r="G174" s="15">
        <v>1</v>
      </c>
      <c r="H174" s="15">
        <f>IF(I174&lt;&gt;0, G174-I174, "")</f>
        <v>0</v>
      </c>
      <c r="I174" s="15">
        <v>1</v>
      </c>
      <c r="J174" s="15"/>
      <c r="K174" s="12" t="s">
        <v>754</v>
      </c>
      <c r="L174" s="15" t="s">
        <v>569</v>
      </c>
      <c r="M174" s="15">
        <v>0.12</v>
      </c>
      <c r="N174" s="15">
        <v>100</v>
      </c>
      <c r="O174" s="15">
        <f>IF(I174*M174=0, "", I174*M174*(N174/100))</f>
        <v>0.12</v>
      </c>
      <c r="P174" s="25"/>
      <c r="Q174" s="25">
        <f>TRUNC(P174*M174*N174/100)</f>
        <v>0</v>
      </c>
      <c r="R174" s="25"/>
      <c r="S174" s="15" t="s">
        <v>806</v>
      </c>
      <c r="T174" s="15"/>
      <c r="AA174" s="2">
        <f>O174</f>
        <v>0.12</v>
      </c>
    </row>
    <row r="175" spans="2:27" ht="21.95" customHeight="1">
      <c r="B175" s="13" t="s">
        <v>775</v>
      </c>
      <c r="C175" s="13" t="s">
        <v>567</v>
      </c>
      <c r="D175" s="12" t="s">
        <v>568</v>
      </c>
      <c r="E175" s="12" t="s">
        <v>569</v>
      </c>
      <c r="F175" s="15" t="s">
        <v>570</v>
      </c>
      <c r="G175" s="15">
        <f>IF(H175*I175/100+0.000005 &lt;1, TRUNC(H175*I175/100+0.000005, 옵션!$E$13), TRUNC(H175*I175/100+0.000005, 옵션!$E$13))</f>
        <v>0.12</v>
      </c>
      <c r="H175" s="15">
        <f>옵션!$B$13</f>
        <v>100</v>
      </c>
      <c r="I175" s="15">
        <f>SUM(AA174:AA174)</f>
        <v>0.12</v>
      </c>
      <c r="J175" s="15"/>
      <c r="K175" s="12"/>
      <c r="L175" s="15"/>
      <c r="M175" s="15"/>
      <c r="N175" s="15"/>
      <c r="O175" s="15" t="str">
        <f>IF(I175*M175=0, "", I175*M175*(N175/100))</f>
        <v/>
      </c>
      <c r="P175" s="25"/>
      <c r="Q175" s="25">
        <f>TRUNC(P175*M175*N175/100)</f>
        <v>0</v>
      </c>
      <c r="R175" s="25"/>
      <c r="S175" s="15"/>
      <c r="T175" s="15"/>
      <c r="Z175" s="2" t="s">
        <v>780</v>
      </c>
      <c r="AA175" s="2">
        <f>SUM(AA174:AA174)</f>
        <v>0.12</v>
      </c>
    </row>
    <row r="176" spans="2:27" ht="21.95" customHeight="1">
      <c r="B176" s="13" t="s">
        <v>831</v>
      </c>
      <c r="D176" s="183" t="s">
        <v>871</v>
      </c>
      <c r="E176" s="184"/>
      <c r="F176" s="184"/>
      <c r="G176" s="184"/>
      <c r="H176" s="184"/>
      <c r="I176" s="184"/>
      <c r="J176" s="184"/>
      <c r="K176" s="184"/>
      <c r="L176" s="184"/>
      <c r="M176" s="184"/>
      <c r="N176" s="184"/>
      <c r="O176" s="184"/>
      <c r="P176" s="184"/>
      <c r="Q176" s="184"/>
      <c r="R176" s="184"/>
      <c r="S176" s="184"/>
      <c r="T176" s="185"/>
    </row>
    <row r="177" spans="2:27" ht="21.95" customHeight="1">
      <c r="B177" s="13" t="s">
        <v>775</v>
      </c>
      <c r="C177" s="13" t="s">
        <v>180</v>
      </c>
      <c r="D177" s="12" t="s">
        <v>181</v>
      </c>
      <c r="E177" s="12" t="s">
        <v>182</v>
      </c>
      <c r="F177" s="15" t="s">
        <v>155</v>
      </c>
      <c r="G177" s="15">
        <v>1</v>
      </c>
      <c r="H177" s="15">
        <f>IF(I177&lt;&gt;0, G177-I177, "")</f>
        <v>0</v>
      </c>
      <c r="I177" s="15">
        <v>1</v>
      </c>
      <c r="J177" s="15"/>
      <c r="K177" s="12" t="s">
        <v>754</v>
      </c>
      <c r="L177" s="15" t="s">
        <v>569</v>
      </c>
      <c r="M177" s="15">
        <v>0.2</v>
      </c>
      <c r="N177" s="15">
        <v>100</v>
      </c>
      <c r="O177" s="15">
        <f>IF(I177*M177=0, "", I177*M177*(N177/100))</f>
        <v>0.2</v>
      </c>
      <c r="P177" s="25"/>
      <c r="Q177" s="25">
        <f>TRUNC(P177*M177*N177/100)</f>
        <v>0</v>
      </c>
      <c r="R177" s="25"/>
      <c r="S177" s="15" t="s">
        <v>806</v>
      </c>
      <c r="T177" s="15"/>
      <c r="AA177" s="2">
        <f>O177</f>
        <v>0.2</v>
      </c>
    </row>
    <row r="178" spans="2:27" ht="21.95" customHeight="1">
      <c r="B178" s="13" t="s">
        <v>775</v>
      </c>
      <c r="C178" s="13" t="s">
        <v>567</v>
      </c>
      <c r="D178" s="12" t="s">
        <v>568</v>
      </c>
      <c r="E178" s="12" t="s">
        <v>569</v>
      </c>
      <c r="F178" s="15" t="s">
        <v>570</v>
      </c>
      <c r="G178" s="15">
        <f>IF(H178*I178/100+0.000005 &lt;1, TRUNC(H178*I178/100+0.000005, 옵션!$E$13), TRUNC(H178*I178/100+0.000005, 옵션!$E$13))</f>
        <v>0.2</v>
      </c>
      <c r="H178" s="15">
        <f>옵션!$B$13</f>
        <v>100</v>
      </c>
      <c r="I178" s="15">
        <f>SUM(AA177:AA177)</f>
        <v>0.2</v>
      </c>
      <c r="J178" s="15"/>
      <c r="K178" s="12"/>
      <c r="L178" s="15"/>
      <c r="M178" s="15"/>
      <c r="N178" s="15"/>
      <c r="O178" s="15" t="str">
        <f>IF(I178*M178=0, "", I178*M178*(N178/100))</f>
        <v/>
      </c>
      <c r="P178" s="25"/>
      <c r="Q178" s="25">
        <f>TRUNC(P178*M178*N178/100)</f>
        <v>0</v>
      </c>
      <c r="R178" s="25"/>
      <c r="S178" s="15"/>
      <c r="T178" s="15"/>
      <c r="Z178" s="2" t="s">
        <v>780</v>
      </c>
      <c r="AA178" s="2">
        <f>SUM(AA177:AA177)</f>
        <v>0.2</v>
      </c>
    </row>
    <row r="179" spans="2:27" ht="21.95" customHeight="1">
      <c r="B179" s="13" t="s">
        <v>831</v>
      </c>
      <c r="D179" s="183" t="s">
        <v>872</v>
      </c>
      <c r="E179" s="184"/>
      <c r="F179" s="184"/>
      <c r="G179" s="184"/>
      <c r="H179" s="184"/>
      <c r="I179" s="184"/>
      <c r="J179" s="184"/>
      <c r="K179" s="184"/>
      <c r="L179" s="184"/>
      <c r="M179" s="184"/>
      <c r="N179" s="184"/>
      <c r="O179" s="184"/>
      <c r="P179" s="184"/>
      <c r="Q179" s="184"/>
      <c r="R179" s="184"/>
      <c r="S179" s="184"/>
      <c r="T179" s="185"/>
    </row>
    <row r="180" spans="2:27" ht="21.95" customHeight="1">
      <c r="B180" s="13" t="s">
        <v>775</v>
      </c>
      <c r="C180" s="13" t="s">
        <v>183</v>
      </c>
      <c r="D180" s="12" t="s">
        <v>181</v>
      </c>
      <c r="E180" s="12" t="s">
        <v>184</v>
      </c>
      <c r="F180" s="15" t="s">
        <v>155</v>
      </c>
      <c r="G180" s="15">
        <v>1</v>
      </c>
      <c r="H180" s="15">
        <f>IF(I180&lt;&gt;0, G180-I180, "")</f>
        <v>0</v>
      </c>
      <c r="I180" s="15">
        <v>1</v>
      </c>
      <c r="J180" s="15"/>
      <c r="K180" s="12" t="s">
        <v>754</v>
      </c>
      <c r="L180" s="15" t="s">
        <v>569</v>
      </c>
      <c r="M180" s="15">
        <v>0.2</v>
      </c>
      <c r="N180" s="15">
        <v>100</v>
      </c>
      <c r="O180" s="15">
        <f>IF(I180*M180=0, "", I180*M180*(N180/100))</f>
        <v>0.2</v>
      </c>
      <c r="P180" s="25"/>
      <c r="Q180" s="25">
        <f>TRUNC(P180*M180*N180/100)</f>
        <v>0</v>
      </c>
      <c r="R180" s="25"/>
      <c r="S180" s="15" t="s">
        <v>806</v>
      </c>
      <c r="T180" s="15"/>
      <c r="AA180" s="2">
        <f>O180</f>
        <v>0.2</v>
      </c>
    </row>
    <row r="181" spans="2:27" ht="21.95" customHeight="1">
      <c r="B181" s="13" t="s">
        <v>775</v>
      </c>
      <c r="C181" s="13" t="s">
        <v>567</v>
      </c>
      <c r="D181" s="12" t="s">
        <v>568</v>
      </c>
      <c r="E181" s="12" t="s">
        <v>569</v>
      </c>
      <c r="F181" s="15" t="s">
        <v>570</v>
      </c>
      <c r="G181" s="15">
        <f>IF(H181*I181/100+0.000005 &lt;1, TRUNC(H181*I181/100+0.000005, 옵션!$E$13), TRUNC(H181*I181/100+0.000005, 옵션!$E$13))</f>
        <v>0.2</v>
      </c>
      <c r="H181" s="15">
        <f>옵션!$B$13</f>
        <v>100</v>
      </c>
      <c r="I181" s="15">
        <f>SUM(AA180:AA180)</f>
        <v>0.2</v>
      </c>
      <c r="J181" s="15"/>
      <c r="K181" s="12"/>
      <c r="L181" s="15"/>
      <c r="M181" s="15"/>
      <c r="N181" s="15"/>
      <c r="O181" s="15" t="str">
        <f>IF(I181*M181=0, "", I181*M181*(N181/100))</f>
        <v/>
      </c>
      <c r="P181" s="25"/>
      <c r="Q181" s="25">
        <f>TRUNC(P181*M181*N181/100)</f>
        <v>0</v>
      </c>
      <c r="R181" s="25"/>
      <c r="S181" s="15"/>
      <c r="T181" s="15"/>
      <c r="Z181" s="2" t="s">
        <v>780</v>
      </c>
      <c r="AA181" s="2">
        <f>SUM(AA180:AA180)</f>
        <v>0.2</v>
      </c>
    </row>
    <row r="182" spans="2:27" ht="21.95" customHeight="1">
      <c r="B182" s="13" t="s">
        <v>831</v>
      </c>
      <c r="D182" s="183" t="s">
        <v>873</v>
      </c>
      <c r="E182" s="184"/>
      <c r="F182" s="184"/>
      <c r="G182" s="184"/>
      <c r="H182" s="184"/>
      <c r="I182" s="184"/>
      <c r="J182" s="184"/>
      <c r="K182" s="184"/>
      <c r="L182" s="184"/>
      <c r="M182" s="184"/>
      <c r="N182" s="184"/>
      <c r="O182" s="184"/>
      <c r="P182" s="184"/>
      <c r="Q182" s="184"/>
      <c r="R182" s="184"/>
      <c r="S182" s="184"/>
      <c r="T182" s="185"/>
    </row>
    <row r="183" spans="2:27" ht="21.95" customHeight="1">
      <c r="B183" s="13" t="s">
        <v>775</v>
      </c>
      <c r="C183" s="13" t="s">
        <v>192</v>
      </c>
      <c r="D183" s="12" t="s">
        <v>193</v>
      </c>
      <c r="E183" s="12" t="s">
        <v>194</v>
      </c>
      <c r="F183" s="15" t="s">
        <v>155</v>
      </c>
      <c r="G183" s="15">
        <v>1</v>
      </c>
      <c r="H183" s="15">
        <f>IF(I183&lt;&gt;0, G183-I183, "")</f>
        <v>0</v>
      </c>
      <c r="I183" s="15">
        <v>1</v>
      </c>
      <c r="J183" s="15"/>
      <c r="K183" s="12" t="s">
        <v>754</v>
      </c>
      <c r="L183" s="15" t="s">
        <v>569</v>
      </c>
      <c r="M183" s="15">
        <v>0.04</v>
      </c>
      <c r="N183" s="15">
        <v>100</v>
      </c>
      <c r="O183" s="15">
        <f>IF(I183*M183=0, "", I183*M183*(N183/100))</f>
        <v>0.04</v>
      </c>
      <c r="P183" s="25"/>
      <c r="Q183" s="25">
        <f>TRUNC(P183*M183*N183/100)</f>
        <v>0</v>
      </c>
      <c r="R183" s="25"/>
      <c r="S183" s="15" t="s">
        <v>806</v>
      </c>
      <c r="T183" s="15"/>
      <c r="AA183" s="2">
        <f>O183</f>
        <v>0.04</v>
      </c>
    </row>
    <row r="184" spans="2:27" ht="21.95" customHeight="1">
      <c r="B184" s="13" t="s">
        <v>775</v>
      </c>
      <c r="C184" s="13" t="s">
        <v>567</v>
      </c>
      <c r="D184" s="12" t="s">
        <v>568</v>
      </c>
      <c r="E184" s="12" t="s">
        <v>569</v>
      </c>
      <c r="F184" s="15" t="s">
        <v>570</v>
      </c>
      <c r="G184" s="15">
        <f>IF(H184*I184/100+0.000005 &lt;1, TRUNC(H184*I184/100+0.000005, 옵션!$E$13), TRUNC(H184*I184/100+0.000005, 옵션!$E$13))</f>
        <v>0.04</v>
      </c>
      <c r="H184" s="15">
        <f>옵션!$B$13</f>
        <v>100</v>
      </c>
      <c r="I184" s="15">
        <f>SUM(AA183:AA183)</f>
        <v>0.04</v>
      </c>
      <c r="J184" s="15"/>
      <c r="K184" s="12"/>
      <c r="L184" s="15"/>
      <c r="M184" s="15"/>
      <c r="N184" s="15"/>
      <c r="O184" s="15" t="str">
        <f>IF(I184*M184=0, "", I184*M184*(N184/100))</f>
        <v/>
      </c>
      <c r="P184" s="25"/>
      <c r="Q184" s="25">
        <f>TRUNC(P184*M184*N184/100)</f>
        <v>0</v>
      </c>
      <c r="R184" s="25"/>
      <c r="S184" s="15"/>
      <c r="T184" s="15"/>
      <c r="Z184" s="2" t="s">
        <v>780</v>
      </c>
      <c r="AA184" s="2">
        <f>SUM(AA183:AA183)</f>
        <v>0.04</v>
      </c>
    </row>
    <row r="185" spans="2:27" ht="21.95" customHeight="1">
      <c r="B185" s="13" t="s">
        <v>831</v>
      </c>
      <c r="D185" s="183" t="s">
        <v>874</v>
      </c>
      <c r="E185" s="184"/>
      <c r="F185" s="184"/>
      <c r="G185" s="184"/>
      <c r="H185" s="184"/>
      <c r="I185" s="184"/>
      <c r="J185" s="184"/>
      <c r="K185" s="184"/>
      <c r="L185" s="184"/>
      <c r="M185" s="184"/>
      <c r="N185" s="184"/>
      <c r="O185" s="184"/>
      <c r="P185" s="184"/>
      <c r="Q185" s="184"/>
      <c r="R185" s="184"/>
      <c r="S185" s="184"/>
      <c r="T185" s="185"/>
    </row>
    <row r="186" spans="2:27" ht="21.95" customHeight="1">
      <c r="B186" s="13" t="s">
        <v>775</v>
      </c>
      <c r="C186" s="13" t="s">
        <v>195</v>
      </c>
      <c r="D186" s="12" t="s">
        <v>196</v>
      </c>
      <c r="E186" s="12" t="s">
        <v>197</v>
      </c>
      <c r="F186" s="15" t="s">
        <v>155</v>
      </c>
      <c r="G186" s="15">
        <v>1</v>
      </c>
      <c r="H186" s="15">
        <f>IF(I186&lt;&gt;0, G186-I186, "")</f>
        <v>0</v>
      </c>
      <c r="I186" s="15">
        <v>1</v>
      </c>
      <c r="J186" s="15"/>
      <c r="K186" s="12" t="s">
        <v>754</v>
      </c>
      <c r="L186" s="15" t="s">
        <v>569</v>
      </c>
      <c r="M186" s="15">
        <v>0.17</v>
      </c>
      <c r="N186" s="15">
        <v>100</v>
      </c>
      <c r="O186" s="15">
        <f>IF(I186*M186=0, "", I186*M186*(N186/100))</f>
        <v>0.17</v>
      </c>
      <c r="P186" s="25"/>
      <c r="Q186" s="25">
        <f>TRUNC(P186*M186*N186/100)</f>
        <v>0</v>
      </c>
      <c r="R186" s="25"/>
      <c r="S186" s="15" t="s">
        <v>807</v>
      </c>
      <c r="T186" s="15"/>
      <c r="AA186" s="2">
        <f>O186</f>
        <v>0.17</v>
      </c>
    </row>
    <row r="187" spans="2:27" ht="21.95" customHeight="1">
      <c r="B187" s="13" t="s">
        <v>775</v>
      </c>
      <c r="C187" s="13" t="s">
        <v>567</v>
      </c>
      <c r="D187" s="12" t="s">
        <v>568</v>
      </c>
      <c r="E187" s="12" t="s">
        <v>569</v>
      </c>
      <c r="F187" s="15" t="s">
        <v>570</v>
      </c>
      <c r="G187" s="15">
        <f>IF(H187*I187/100+0.000005 &lt;1, TRUNC(H187*I187/100+0.000005, 옵션!$E$13), TRUNC(H187*I187/100+0.000005, 옵션!$E$13))</f>
        <v>0.17</v>
      </c>
      <c r="H187" s="15">
        <f>옵션!$B$13</f>
        <v>100</v>
      </c>
      <c r="I187" s="15">
        <f>SUM(AA186:AA186)</f>
        <v>0.17</v>
      </c>
      <c r="J187" s="15"/>
      <c r="K187" s="12"/>
      <c r="L187" s="15"/>
      <c r="M187" s="15"/>
      <c r="N187" s="15"/>
      <c r="O187" s="15" t="str">
        <f>IF(I187*M187=0, "", I187*M187*(N187/100))</f>
        <v/>
      </c>
      <c r="P187" s="25"/>
      <c r="Q187" s="25">
        <f>TRUNC(P187*M187*N187/100)</f>
        <v>0</v>
      </c>
      <c r="R187" s="25"/>
      <c r="S187" s="15"/>
      <c r="T187" s="15"/>
      <c r="Z187" s="2" t="s">
        <v>780</v>
      </c>
      <c r="AA187" s="2">
        <f>SUM(AA186:AA186)</f>
        <v>0.17</v>
      </c>
    </row>
    <row r="188" spans="2:27" ht="21.95" customHeight="1">
      <c r="B188" s="13" t="s">
        <v>831</v>
      </c>
      <c r="D188" s="183" t="s">
        <v>875</v>
      </c>
      <c r="E188" s="184"/>
      <c r="F188" s="184"/>
      <c r="G188" s="184"/>
      <c r="H188" s="184"/>
      <c r="I188" s="184"/>
      <c r="J188" s="184"/>
      <c r="K188" s="184"/>
      <c r="L188" s="184"/>
      <c r="M188" s="184"/>
      <c r="N188" s="184"/>
      <c r="O188" s="184"/>
      <c r="P188" s="184"/>
      <c r="Q188" s="184"/>
      <c r="R188" s="184"/>
      <c r="S188" s="184"/>
      <c r="T188" s="185"/>
    </row>
    <row r="189" spans="2:27" ht="21.95" customHeight="1">
      <c r="B189" s="13" t="s">
        <v>775</v>
      </c>
      <c r="C189" s="13" t="s">
        <v>198</v>
      </c>
      <c r="D189" s="12" t="s">
        <v>196</v>
      </c>
      <c r="E189" s="12" t="s">
        <v>199</v>
      </c>
      <c r="F189" s="15" t="s">
        <v>155</v>
      </c>
      <c r="G189" s="15">
        <v>1</v>
      </c>
      <c r="H189" s="15">
        <f>IF(I189&lt;&gt;0, G189-I189, "")</f>
        <v>0</v>
      </c>
      <c r="I189" s="15">
        <v>1</v>
      </c>
      <c r="J189" s="15"/>
      <c r="K189" s="12" t="s">
        <v>754</v>
      </c>
      <c r="L189" s="15" t="s">
        <v>569</v>
      </c>
      <c r="M189" s="15">
        <v>0.55000000000000004</v>
      </c>
      <c r="N189" s="15">
        <v>100</v>
      </c>
      <c r="O189" s="15">
        <f>IF(I189*M189=0, "", I189*M189*(N189/100))</f>
        <v>0.55000000000000004</v>
      </c>
      <c r="P189" s="25"/>
      <c r="Q189" s="25">
        <f>TRUNC(P189*M189*N189/100)</f>
        <v>0</v>
      </c>
      <c r="R189" s="25"/>
      <c r="S189" s="15" t="s">
        <v>807</v>
      </c>
      <c r="T189" s="15"/>
      <c r="AA189" s="2">
        <f>O189</f>
        <v>0.55000000000000004</v>
      </c>
    </row>
    <row r="190" spans="2:27" ht="21.95" customHeight="1">
      <c r="B190" s="13" t="s">
        <v>775</v>
      </c>
      <c r="C190" s="13" t="s">
        <v>567</v>
      </c>
      <c r="D190" s="12" t="s">
        <v>568</v>
      </c>
      <c r="E190" s="12" t="s">
        <v>569</v>
      </c>
      <c r="F190" s="15" t="s">
        <v>570</v>
      </c>
      <c r="G190" s="15">
        <f>IF(H190*I190/100+0.000005 &lt;1, TRUNC(H190*I190/100+0.000005, 옵션!$E$13), TRUNC(H190*I190/100+0.000005, 옵션!$E$13))</f>
        <v>0.55000000000000004</v>
      </c>
      <c r="H190" s="15">
        <f>옵션!$B$13</f>
        <v>100</v>
      </c>
      <c r="I190" s="15">
        <f>SUM(AA189:AA189)</f>
        <v>0.55000000000000004</v>
      </c>
      <c r="J190" s="15"/>
      <c r="K190" s="12"/>
      <c r="L190" s="15"/>
      <c r="M190" s="15"/>
      <c r="N190" s="15"/>
      <c r="O190" s="15" t="str">
        <f>IF(I190*M190=0, "", I190*M190*(N190/100))</f>
        <v/>
      </c>
      <c r="P190" s="25"/>
      <c r="Q190" s="25">
        <f>TRUNC(P190*M190*N190/100)</f>
        <v>0</v>
      </c>
      <c r="R190" s="25"/>
      <c r="S190" s="15"/>
      <c r="T190" s="15"/>
      <c r="Z190" s="2" t="s">
        <v>780</v>
      </c>
      <c r="AA190" s="2">
        <f>SUM(AA189:AA189)</f>
        <v>0.55000000000000004</v>
      </c>
    </row>
    <row r="191" spans="2:27" ht="21.95" customHeight="1">
      <c r="B191" s="13" t="s">
        <v>831</v>
      </c>
      <c r="D191" s="183" t="s">
        <v>876</v>
      </c>
      <c r="E191" s="184"/>
      <c r="F191" s="184"/>
      <c r="G191" s="184"/>
      <c r="H191" s="184"/>
      <c r="I191" s="184"/>
      <c r="J191" s="184"/>
      <c r="K191" s="184"/>
      <c r="L191" s="184"/>
      <c r="M191" s="184"/>
      <c r="N191" s="184"/>
      <c r="O191" s="184"/>
      <c r="P191" s="184"/>
      <c r="Q191" s="184"/>
      <c r="R191" s="184"/>
      <c r="S191" s="184"/>
      <c r="T191" s="185"/>
    </row>
    <row r="192" spans="2:27" ht="21.95" customHeight="1">
      <c r="B192" s="13" t="s">
        <v>775</v>
      </c>
      <c r="C192" s="13" t="s">
        <v>808</v>
      </c>
      <c r="D192" s="12" t="s">
        <v>777</v>
      </c>
      <c r="E192" s="12" t="s">
        <v>809</v>
      </c>
      <c r="F192" s="15" t="s">
        <v>529</v>
      </c>
      <c r="G192" s="15">
        <v>1</v>
      </c>
      <c r="H192" s="15">
        <f>IF(I192&lt;&gt;0, G192-I192, "")</f>
        <v>0</v>
      </c>
      <c r="I192" s="15">
        <v>1</v>
      </c>
      <c r="J192" s="15"/>
      <c r="K192" s="12" t="s">
        <v>754</v>
      </c>
      <c r="L192" s="15" t="s">
        <v>569</v>
      </c>
      <c r="M192" s="15">
        <v>0.03</v>
      </c>
      <c r="N192" s="15">
        <v>150</v>
      </c>
      <c r="O192" s="15">
        <f>IF(I192*M192=0, "", I192*M192*(N192/100))</f>
        <v>4.4999999999999998E-2</v>
      </c>
      <c r="P192" s="25"/>
      <c r="Q192" s="25">
        <f>TRUNC(P192*M192*N192/100)</f>
        <v>0</v>
      </c>
      <c r="R192" s="25"/>
      <c r="S192" s="15" t="s">
        <v>805</v>
      </c>
      <c r="T192" s="15"/>
      <c r="AA192" s="2">
        <f>O192</f>
        <v>4.4999999999999998E-2</v>
      </c>
    </row>
    <row r="193" spans="2:33" ht="21.95" customHeight="1">
      <c r="B193" s="13" t="s">
        <v>775</v>
      </c>
      <c r="C193" s="13" t="s">
        <v>567</v>
      </c>
      <c r="D193" s="12" t="s">
        <v>568</v>
      </c>
      <c r="E193" s="12" t="s">
        <v>569</v>
      </c>
      <c r="F193" s="15" t="s">
        <v>570</v>
      </c>
      <c r="G193" s="15">
        <f>IF(H193*I193/100+0.000005 &lt;1, TRUNC(H193*I193/100+0.000005, 옵션!$E$13), TRUNC(H193*I193/100+0.000005, 옵션!$E$13))</f>
        <v>4.4999999999999998E-2</v>
      </c>
      <c r="H193" s="15">
        <f>옵션!$B$13</f>
        <v>100</v>
      </c>
      <c r="I193" s="15">
        <f>SUM(AA192:AA192)</f>
        <v>4.4999999999999998E-2</v>
      </c>
      <c r="J193" s="15"/>
      <c r="K193" s="12"/>
      <c r="L193" s="15"/>
      <c r="M193" s="15"/>
      <c r="N193" s="15"/>
      <c r="O193" s="15" t="str">
        <f>IF(I193*M193=0, "", I193*M193*(N193/100))</f>
        <v/>
      </c>
      <c r="P193" s="25"/>
      <c r="Q193" s="25">
        <f>TRUNC(P193*M193*N193/100)</f>
        <v>0</v>
      </c>
      <c r="R193" s="25"/>
      <c r="S193" s="15"/>
      <c r="T193" s="15"/>
      <c r="Z193" s="2" t="s">
        <v>780</v>
      </c>
      <c r="AA193" s="2">
        <f>SUM(AA192:AA192)</f>
        <v>4.4999999999999998E-2</v>
      </c>
    </row>
    <row r="194" spans="2:33" ht="21.95" customHeight="1">
      <c r="B194" s="13" t="s">
        <v>831</v>
      </c>
      <c r="D194" s="183" t="s">
        <v>877</v>
      </c>
      <c r="E194" s="184"/>
      <c r="F194" s="184"/>
      <c r="G194" s="184"/>
      <c r="H194" s="184"/>
      <c r="I194" s="184"/>
      <c r="J194" s="184"/>
      <c r="K194" s="184"/>
      <c r="L194" s="184"/>
      <c r="M194" s="184"/>
      <c r="N194" s="184"/>
      <c r="O194" s="184"/>
      <c r="P194" s="184"/>
      <c r="Q194" s="184"/>
      <c r="R194" s="184"/>
      <c r="S194" s="184"/>
      <c r="T194" s="185"/>
    </row>
    <row r="195" spans="2:33" ht="21.95" customHeight="1">
      <c r="B195" s="13" t="s">
        <v>775</v>
      </c>
      <c r="C195" s="13" t="s">
        <v>200</v>
      </c>
      <c r="D195" s="12" t="s">
        <v>201</v>
      </c>
      <c r="E195" s="12" t="s">
        <v>202</v>
      </c>
      <c r="F195" s="15" t="s">
        <v>132</v>
      </c>
      <c r="G195" s="15">
        <v>1.05</v>
      </c>
      <c r="H195" s="15">
        <f>IF(I195&lt;&gt;0, G195-I195, "")</f>
        <v>5.0000000000000044E-2</v>
      </c>
      <c r="I195" s="15">
        <v>1</v>
      </c>
      <c r="J195" s="15">
        <v>5</v>
      </c>
      <c r="K195" s="12" t="s">
        <v>754</v>
      </c>
      <c r="L195" s="15" t="s">
        <v>569</v>
      </c>
      <c r="M195" s="15">
        <v>0.23</v>
      </c>
      <c r="N195" s="15">
        <v>100</v>
      </c>
      <c r="O195" s="15">
        <f>IF(I195*M195=0, "", I195*M195*(N195/100))</f>
        <v>0.23</v>
      </c>
      <c r="P195" s="25"/>
      <c r="Q195" s="25">
        <f>TRUNC(P195*M195*N195/100)</f>
        <v>0</v>
      </c>
      <c r="R195" s="25"/>
      <c r="S195" s="15" t="s">
        <v>810</v>
      </c>
      <c r="T195" s="15"/>
      <c r="AA195" s="2">
        <f>O195</f>
        <v>0.23</v>
      </c>
    </row>
    <row r="196" spans="2:33" ht="21.95" customHeight="1">
      <c r="B196" s="13" t="s">
        <v>775</v>
      </c>
      <c r="C196" s="13" t="s">
        <v>567</v>
      </c>
      <c r="D196" s="12" t="s">
        <v>568</v>
      </c>
      <c r="E196" s="12" t="s">
        <v>569</v>
      </c>
      <c r="F196" s="15" t="s">
        <v>570</v>
      </c>
      <c r="G196" s="15">
        <f>IF(H196*I196/100+0.000005 &lt;1, TRUNC(H196*I196/100+0.000005, 옵션!$E$13), TRUNC(H196*I196/100+0.000005, 옵션!$E$13))</f>
        <v>0.23</v>
      </c>
      <c r="H196" s="15">
        <f>옵션!$B$13</f>
        <v>100</v>
      </c>
      <c r="I196" s="15">
        <f>SUM(AA195:AA195)</f>
        <v>0.23</v>
      </c>
      <c r="J196" s="15"/>
      <c r="K196" s="12"/>
      <c r="L196" s="15"/>
      <c r="M196" s="15"/>
      <c r="N196" s="15"/>
      <c r="O196" s="15" t="str">
        <f>IF(I196*M196=0, "", I196*M196*(N196/100))</f>
        <v/>
      </c>
      <c r="P196" s="25"/>
      <c r="Q196" s="25">
        <f>TRUNC(P196*M196*N196/100)</f>
        <v>0</v>
      </c>
      <c r="R196" s="25"/>
      <c r="S196" s="15"/>
      <c r="T196" s="15"/>
      <c r="Z196" s="2" t="s">
        <v>780</v>
      </c>
      <c r="AA196" s="2">
        <f>SUM(AA195:AA195)</f>
        <v>0.23</v>
      </c>
    </row>
    <row r="197" spans="2:33" ht="21.95" customHeight="1">
      <c r="B197" s="13" t="s">
        <v>831</v>
      </c>
      <c r="D197" s="183" t="s">
        <v>878</v>
      </c>
      <c r="E197" s="184"/>
      <c r="F197" s="184"/>
      <c r="G197" s="184"/>
      <c r="H197" s="184"/>
      <c r="I197" s="184"/>
      <c r="J197" s="184"/>
      <c r="K197" s="184"/>
      <c r="L197" s="184"/>
      <c r="M197" s="184"/>
      <c r="N197" s="184"/>
      <c r="O197" s="184"/>
      <c r="P197" s="184"/>
      <c r="Q197" s="184"/>
      <c r="R197" s="184"/>
      <c r="S197" s="184"/>
      <c r="T197" s="185"/>
    </row>
    <row r="198" spans="2:33" ht="21.95" customHeight="1">
      <c r="B198" s="13" t="s">
        <v>775</v>
      </c>
      <c r="C198" s="13" t="s">
        <v>206</v>
      </c>
      <c r="D198" s="12" t="s">
        <v>201</v>
      </c>
      <c r="E198" s="12" t="s">
        <v>207</v>
      </c>
      <c r="F198" s="15" t="s">
        <v>132</v>
      </c>
      <c r="G198" s="15">
        <v>1.05</v>
      </c>
      <c r="H198" s="15">
        <f>IF(I198&lt;&gt;0, G198-I198, "")</f>
        <v>5.0000000000000044E-2</v>
      </c>
      <c r="I198" s="15">
        <v>1</v>
      </c>
      <c r="J198" s="15">
        <v>5</v>
      </c>
      <c r="K198" s="12" t="s">
        <v>754</v>
      </c>
      <c r="L198" s="15" t="s">
        <v>569</v>
      </c>
      <c r="M198" s="15">
        <v>4.5999999999999999E-2</v>
      </c>
      <c r="N198" s="15">
        <v>100</v>
      </c>
      <c r="O198" s="15">
        <f>IF(I198*M198=0, "", I198*M198*(N198/100))</f>
        <v>4.5999999999999999E-2</v>
      </c>
      <c r="P198" s="25"/>
      <c r="Q198" s="25">
        <f>TRUNC(P198*M198*N198/100)</f>
        <v>0</v>
      </c>
      <c r="R198" s="25"/>
      <c r="S198" s="15" t="s">
        <v>810</v>
      </c>
      <c r="T198" s="15"/>
      <c r="AA198" s="2">
        <f>O198</f>
        <v>4.5999999999999999E-2</v>
      </c>
    </row>
    <row r="199" spans="2:33" ht="21.95" customHeight="1">
      <c r="B199" s="13" t="s">
        <v>775</v>
      </c>
      <c r="C199" s="13" t="s">
        <v>567</v>
      </c>
      <c r="D199" s="12" t="s">
        <v>568</v>
      </c>
      <c r="E199" s="12" t="s">
        <v>569</v>
      </c>
      <c r="F199" s="15" t="s">
        <v>570</v>
      </c>
      <c r="G199" s="15">
        <f>IF(H199*I199/100+0.000005 &lt;1, TRUNC(H199*I199/100+0.000005, 옵션!$E$13), TRUNC(H199*I199/100+0.000005, 옵션!$E$13))</f>
        <v>4.5999999999999999E-2</v>
      </c>
      <c r="H199" s="15">
        <f>옵션!$B$13</f>
        <v>100</v>
      </c>
      <c r="I199" s="15">
        <f>SUM(AA198:AA198)</f>
        <v>4.5999999999999999E-2</v>
      </c>
      <c r="J199" s="15"/>
      <c r="K199" s="12"/>
      <c r="L199" s="15"/>
      <c r="M199" s="15"/>
      <c r="N199" s="15"/>
      <c r="O199" s="15" t="str">
        <f>IF(I199*M199=0, "", I199*M199*(N199/100))</f>
        <v/>
      </c>
      <c r="P199" s="25"/>
      <c r="Q199" s="25">
        <f>TRUNC(P199*M199*N199/100)</f>
        <v>0</v>
      </c>
      <c r="R199" s="25"/>
      <c r="S199" s="15"/>
      <c r="T199" s="15"/>
      <c r="Z199" s="2" t="s">
        <v>780</v>
      </c>
      <c r="AA199" s="2">
        <f>SUM(AA198:AA198)</f>
        <v>4.5999999999999999E-2</v>
      </c>
    </row>
    <row r="200" spans="2:33" ht="21.95" customHeight="1">
      <c r="B200" s="13" t="s">
        <v>831</v>
      </c>
      <c r="D200" s="183" t="s">
        <v>879</v>
      </c>
      <c r="E200" s="184"/>
      <c r="F200" s="184"/>
      <c r="G200" s="184"/>
      <c r="H200" s="184"/>
      <c r="I200" s="184"/>
      <c r="J200" s="184"/>
      <c r="K200" s="184"/>
      <c r="L200" s="184"/>
      <c r="M200" s="184"/>
      <c r="N200" s="184"/>
      <c r="O200" s="184"/>
      <c r="P200" s="184"/>
      <c r="Q200" s="184"/>
      <c r="R200" s="184"/>
      <c r="S200" s="184"/>
      <c r="T200" s="185"/>
    </row>
    <row r="201" spans="2:33" ht="21.95" customHeight="1">
      <c r="B201" s="13" t="s">
        <v>775</v>
      </c>
      <c r="C201" s="13" t="s">
        <v>208</v>
      </c>
      <c r="D201" s="12" t="s">
        <v>209</v>
      </c>
      <c r="E201" s="12" t="s">
        <v>210</v>
      </c>
      <c r="F201" s="15" t="s">
        <v>155</v>
      </c>
      <c r="G201" s="15">
        <v>1</v>
      </c>
      <c r="H201" s="15">
        <f>IF(I201&lt;&gt;0, G201-I201, "")</f>
        <v>0</v>
      </c>
      <c r="I201" s="15">
        <v>1</v>
      </c>
      <c r="J201" s="15"/>
      <c r="K201" s="12" t="s">
        <v>754</v>
      </c>
      <c r="L201" s="15" t="s">
        <v>569</v>
      </c>
      <c r="M201" s="15">
        <v>0.23</v>
      </c>
      <c r="N201" s="15">
        <v>100</v>
      </c>
      <c r="O201" s="15">
        <f>IF(I201*M201=0, "", I201*M201*(N201/100))</f>
        <v>0.23</v>
      </c>
      <c r="P201" s="25"/>
      <c r="Q201" s="25">
        <f>TRUNC(P201*M201*N201/100)</f>
        <v>0</v>
      </c>
      <c r="R201" s="25"/>
      <c r="S201" s="15" t="s">
        <v>810</v>
      </c>
      <c r="T201" s="15"/>
      <c r="AA201" s="2">
        <f>O201</f>
        <v>0.23</v>
      </c>
    </row>
    <row r="202" spans="2:33" ht="21.95" customHeight="1">
      <c r="B202" s="13" t="s">
        <v>775</v>
      </c>
      <c r="C202" s="13" t="s">
        <v>567</v>
      </c>
      <c r="D202" s="12" t="s">
        <v>568</v>
      </c>
      <c r="E202" s="12" t="s">
        <v>569</v>
      </c>
      <c r="F202" s="15" t="s">
        <v>570</v>
      </c>
      <c r="G202" s="15">
        <f>IF(H202*I202/100+0.000005 &lt;1, TRUNC(H202*I202/100+0.000005, 옵션!$E$13), TRUNC(H202*I202/100+0.000005, 옵션!$E$13))</f>
        <v>0.23</v>
      </c>
      <c r="H202" s="15">
        <f>옵션!$B$13</f>
        <v>100</v>
      </c>
      <c r="I202" s="15">
        <f>SUM(AA201:AA201)</f>
        <v>0.23</v>
      </c>
      <c r="J202" s="15"/>
      <c r="K202" s="12"/>
      <c r="L202" s="15"/>
      <c r="M202" s="15"/>
      <c r="N202" s="15"/>
      <c r="O202" s="15" t="str">
        <f>IF(I202*M202=0, "", I202*M202*(N202/100))</f>
        <v/>
      </c>
      <c r="P202" s="25"/>
      <c r="Q202" s="25">
        <f>TRUNC(P202*M202*N202/100)</f>
        <v>0</v>
      </c>
      <c r="R202" s="25"/>
      <c r="S202" s="15"/>
      <c r="T202" s="15"/>
      <c r="Z202" s="2" t="s">
        <v>780</v>
      </c>
      <c r="AA202" s="2">
        <f>SUM(AA201:AA201)</f>
        <v>0.23</v>
      </c>
    </row>
    <row r="203" spans="2:33" ht="21.95" customHeight="1">
      <c r="B203" s="13" t="s">
        <v>831</v>
      </c>
      <c r="D203" s="183" t="s">
        <v>880</v>
      </c>
      <c r="E203" s="184"/>
      <c r="F203" s="184"/>
      <c r="G203" s="184"/>
      <c r="H203" s="184"/>
      <c r="I203" s="184"/>
      <c r="J203" s="184"/>
      <c r="K203" s="184"/>
      <c r="L203" s="184"/>
      <c r="M203" s="184"/>
      <c r="N203" s="184"/>
      <c r="O203" s="184"/>
      <c r="P203" s="184"/>
      <c r="Q203" s="184"/>
      <c r="R203" s="184"/>
      <c r="S203" s="184"/>
      <c r="T203" s="185"/>
    </row>
    <row r="204" spans="2:33" ht="21.95" customHeight="1">
      <c r="B204" s="13" t="s">
        <v>775</v>
      </c>
      <c r="C204" s="13" t="s">
        <v>211</v>
      </c>
      <c r="D204" s="12" t="s">
        <v>209</v>
      </c>
      <c r="E204" s="12" t="s">
        <v>212</v>
      </c>
      <c r="F204" s="15" t="s">
        <v>155</v>
      </c>
      <c r="G204" s="15">
        <v>1</v>
      </c>
      <c r="H204" s="15">
        <f>IF(I204&lt;&gt;0, G204-I204, "")</f>
        <v>0</v>
      </c>
      <c r="I204" s="15">
        <v>1</v>
      </c>
      <c r="J204" s="15"/>
      <c r="K204" s="12" t="s">
        <v>754</v>
      </c>
      <c r="L204" s="15" t="s">
        <v>569</v>
      </c>
      <c r="M204" s="15">
        <v>0.23</v>
      </c>
      <c r="N204" s="15">
        <v>100</v>
      </c>
      <c r="O204" s="15">
        <f>IF(I204*M204=0, "", I204*M204*(N204/100))</f>
        <v>0.23</v>
      </c>
      <c r="P204" s="25"/>
      <c r="Q204" s="25">
        <f>TRUNC(P204*M204*N204/100)</f>
        <v>0</v>
      </c>
      <c r="R204" s="25"/>
      <c r="S204" s="15" t="s">
        <v>810</v>
      </c>
      <c r="T204" s="15"/>
      <c r="AA204" s="2">
        <f>O204</f>
        <v>0.23</v>
      </c>
    </row>
    <row r="205" spans="2:33" ht="21.95" customHeight="1">
      <c r="B205" s="13" t="s">
        <v>775</v>
      </c>
      <c r="C205" s="13" t="s">
        <v>567</v>
      </c>
      <c r="D205" s="12" t="s">
        <v>568</v>
      </c>
      <c r="E205" s="12" t="s">
        <v>569</v>
      </c>
      <c r="F205" s="15" t="s">
        <v>570</v>
      </c>
      <c r="G205" s="15">
        <f>IF(H205*I205/100+0.000005 &lt;1, TRUNC(H205*I205/100+0.000005, 옵션!$E$13), TRUNC(H205*I205/100+0.000005, 옵션!$E$13))</f>
        <v>0.23</v>
      </c>
      <c r="H205" s="15">
        <f>옵션!$B$13</f>
        <v>100</v>
      </c>
      <c r="I205" s="15">
        <f>SUM(AA204:AA204)</f>
        <v>0.23</v>
      </c>
      <c r="J205" s="15"/>
      <c r="K205" s="12"/>
      <c r="L205" s="15"/>
      <c r="M205" s="15"/>
      <c r="N205" s="15"/>
      <c r="O205" s="15" t="str">
        <f>IF(I205*M205=0, "", I205*M205*(N205/100))</f>
        <v/>
      </c>
      <c r="P205" s="25"/>
      <c r="Q205" s="25">
        <f>TRUNC(P205*M205*N205/100)</f>
        <v>0</v>
      </c>
      <c r="R205" s="25"/>
      <c r="S205" s="15"/>
      <c r="T205" s="15"/>
      <c r="Z205" s="2" t="s">
        <v>780</v>
      </c>
      <c r="AA205" s="2">
        <f>SUM(AA204:AA204)</f>
        <v>0.23</v>
      </c>
    </row>
    <row r="206" spans="2:33" ht="21.95" customHeight="1">
      <c r="B206" s="13" t="s">
        <v>831</v>
      </c>
      <c r="D206" s="183" t="s">
        <v>881</v>
      </c>
      <c r="E206" s="184"/>
      <c r="F206" s="184"/>
      <c r="G206" s="184"/>
      <c r="H206" s="184"/>
      <c r="I206" s="184"/>
      <c r="J206" s="184"/>
      <c r="K206" s="184"/>
      <c r="L206" s="184"/>
      <c r="M206" s="184"/>
      <c r="N206" s="184"/>
      <c r="O206" s="184"/>
      <c r="P206" s="184"/>
      <c r="Q206" s="184"/>
      <c r="R206" s="184"/>
      <c r="S206" s="184"/>
      <c r="T206" s="185"/>
    </row>
    <row r="207" spans="2:33" ht="21.95" customHeight="1">
      <c r="B207" s="13" t="s">
        <v>775</v>
      </c>
      <c r="C207" s="13" t="s">
        <v>338</v>
      </c>
      <c r="D207" s="12" t="s">
        <v>339</v>
      </c>
      <c r="E207" s="12" t="s">
        <v>340</v>
      </c>
      <c r="F207" s="15" t="s">
        <v>341</v>
      </c>
      <c r="G207" s="15">
        <v>1.1499999999999999</v>
      </c>
      <c r="H207" s="15">
        <f>IF(I207&lt;&gt;0, G207-I207, "")</f>
        <v>0</v>
      </c>
      <c r="I207" s="15">
        <v>1.1499999999999999</v>
      </c>
      <c r="J207" s="15"/>
      <c r="K207" s="12" t="s">
        <v>760</v>
      </c>
      <c r="L207" s="15" t="s">
        <v>582</v>
      </c>
      <c r="M207" s="15">
        <v>0.24</v>
      </c>
      <c r="N207" s="15">
        <v>100</v>
      </c>
      <c r="O207" s="15">
        <f>IF(I207*M207=0, "", I207*M207*(N207/100))</f>
        <v>0.27599999999999997</v>
      </c>
      <c r="P207" s="25"/>
      <c r="Q207" s="25">
        <f>TRUNC(P207*M207*N207/100)</f>
        <v>0</v>
      </c>
      <c r="R207" s="25"/>
      <c r="S207" s="15" t="s">
        <v>811</v>
      </c>
      <c r="T207" s="15"/>
      <c r="AG207" s="2">
        <f>O207</f>
        <v>0.27599999999999997</v>
      </c>
    </row>
    <row r="208" spans="2:33" ht="21.95" customHeight="1">
      <c r="B208" s="13" t="s">
        <v>775</v>
      </c>
      <c r="C208" s="13" t="s">
        <v>581</v>
      </c>
      <c r="D208" s="12" t="s">
        <v>568</v>
      </c>
      <c r="E208" s="12" t="s">
        <v>582</v>
      </c>
      <c r="F208" s="15" t="s">
        <v>570</v>
      </c>
      <c r="G208" s="15">
        <f>IF(H208*I208/100+0.000005 &lt;1, TRUNC(H208*I208/100+0.000005, 옵션!$E$13), TRUNC(H208*I208/100+0.000005, 옵션!$E$13))</f>
        <v>0.27600000000000002</v>
      </c>
      <c r="H208" s="15">
        <f>옵션!$B$13</f>
        <v>100</v>
      </c>
      <c r="I208" s="15">
        <f>SUM(AG207:AG207)</f>
        <v>0.27599999999999997</v>
      </c>
      <c r="J208" s="15"/>
      <c r="K208" s="12"/>
      <c r="L208" s="15"/>
      <c r="M208" s="15"/>
      <c r="N208" s="15"/>
      <c r="O208" s="15" t="str">
        <f>IF(I208*M208=0, "", I208*M208*(N208/100))</f>
        <v/>
      </c>
      <c r="P208" s="25"/>
      <c r="Q208" s="25">
        <f>TRUNC(P208*M208*N208/100)</f>
        <v>0</v>
      </c>
      <c r="R208" s="25"/>
      <c r="S208" s="15"/>
      <c r="T208" s="15"/>
      <c r="Z208" s="2" t="s">
        <v>780</v>
      </c>
      <c r="AG208" s="2">
        <f>SUM(AG207:AG207)</f>
        <v>0.27599999999999997</v>
      </c>
    </row>
    <row r="209" spans="2:27" ht="21.95" customHeight="1">
      <c r="B209" s="13" t="s">
        <v>831</v>
      </c>
      <c r="D209" s="183" t="s">
        <v>882</v>
      </c>
      <c r="E209" s="184"/>
      <c r="F209" s="184"/>
      <c r="G209" s="184"/>
      <c r="H209" s="184"/>
      <c r="I209" s="184"/>
      <c r="J209" s="184"/>
      <c r="K209" s="184"/>
      <c r="L209" s="184"/>
      <c r="M209" s="184"/>
      <c r="N209" s="184"/>
      <c r="O209" s="184"/>
      <c r="P209" s="184"/>
      <c r="Q209" s="184"/>
      <c r="R209" s="184"/>
      <c r="S209" s="184"/>
      <c r="T209" s="185"/>
    </row>
    <row r="210" spans="2:27" ht="21.95" customHeight="1">
      <c r="B210" s="13" t="s">
        <v>775</v>
      </c>
      <c r="C210" s="13" t="s">
        <v>264</v>
      </c>
      <c r="D210" s="12" t="s">
        <v>265</v>
      </c>
      <c r="E210" s="12" t="s">
        <v>266</v>
      </c>
      <c r="F210" s="15" t="s">
        <v>132</v>
      </c>
      <c r="G210" s="15">
        <v>1</v>
      </c>
      <c r="H210" s="15">
        <f>IF(I210&lt;&gt;0, G210-I210, "")</f>
        <v>0</v>
      </c>
      <c r="I210" s="15">
        <v>1</v>
      </c>
      <c r="J210" s="15"/>
      <c r="K210" s="12" t="s">
        <v>754</v>
      </c>
      <c r="L210" s="15" t="s">
        <v>569</v>
      </c>
      <c r="M210" s="15">
        <v>0.01</v>
      </c>
      <c r="N210" s="15">
        <v>100</v>
      </c>
      <c r="O210" s="15">
        <f>IF(I210*M210=0, "", I210*M210*(N210/100))</f>
        <v>0.01</v>
      </c>
      <c r="P210" s="25"/>
      <c r="Q210" s="25">
        <f>TRUNC(P210*M210*N210/100)</f>
        <v>0</v>
      </c>
      <c r="R210" s="25"/>
      <c r="S210" s="15" t="s">
        <v>812</v>
      </c>
      <c r="T210" s="15"/>
      <c r="AA210" s="2">
        <f>O210</f>
        <v>0.01</v>
      </c>
    </row>
    <row r="211" spans="2:27" ht="21.95" customHeight="1">
      <c r="B211" s="13" t="s">
        <v>775</v>
      </c>
      <c r="C211" s="13" t="s">
        <v>567</v>
      </c>
      <c r="D211" s="12" t="s">
        <v>568</v>
      </c>
      <c r="E211" s="12" t="s">
        <v>569</v>
      </c>
      <c r="F211" s="15" t="s">
        <v>570</v>
      </c>
      <c r="G211" s="15">
        <f>IF(H211*I211/100+0.000005 &lt;1, TRUNC(H211*I211/100+0.000005, 옵션!$E$13), TRUNC(H211*I211/100+0.000005, 옵션!$E$13))</f>
        <v>0.01</v>
      </c>
      <c r="H211" s="15">
        <f>옵션!$B$13</f>
        <v>100</v>
      </c>
      <c r="I211" s="15">
        <f>SUM(AA210:AA210)</f>
        <v>0.01</v>
      </c>
      <c r="J211" s="15"/>
      <c r="K211" s="12"/>
      <c r="L211" s="15"/>
      <c r="M211" s="15"/>
      <c r="N211" s="15"/>
      <c r="O211" s="15" t="str">
        <f>IF(I211*M211=0, "", I211*M211*(N211/100))</f>
        <v/>
      </c>
      <c r="P211" s="25"/>
      <c r="Q211" s="25">
        <f>TRUNC(P211*M211*N211/100)</f>
        <v>0</v>
      </c>
      <c r="R211" s="25"/>
      <c r="S211" s="15"/>
      <c r="T211" s="15"/>
      <c r="Z211" s="2" t="s">
        <v>780</v>
      </c>
      <c r="AA211" s="2">
        <f>SUM(AA210:AA210)</f>
        <v>0.01</v>
      </c>
    </row>
    <row r="212" spans="2:27" ht="21.95" customHeight="1">
      <c r="B212" s="13" t="s">
        <v>831</v>
      </c>
      <c r="D212" s="183" t="s">
        <v>883</v>
      </c>
      <c r="E212" s="184"/>
      <c r="F212" s="184"/>
      <c r="G212" s="184"/>
      <c r="H212" s="184"/>
      <c r="I212" s="184"/>
      <c r="J212" s="184"/>
      <c r="K212" s="184"/>
      <c r="L212" s="184"/>
      <c r="M212" s="184"/>
      <c r="N212" s="184"/>
      <c r="O212" s="184"/>
      <c r="P212" s="184"/>
      <c r="Q212" s="184"/>
      <c r="R212" s="184"/>
      <c r="S212" s="184"/>
      <c r="T212" s="185"/>
    </row>
    <row r="213" spans="2:27" ht="21.95" customHeight="1">
      <c r="B213" s="13" t="s">
        <v>775</v>
      </c>
      <c r="C213" s="13" t="s">
        <v>270</v>
      </c>
      <c r="D213" s="12" t="s">
        <v>265</v>
      </c>
      <c r="E213" s="12" t="s">
        <v>271</v>
      </c>
      <c r="F213" s="15" t="s">
        <v>132</v>
      </c>
      <c r="G213" s="15">
        <v>1</v>
      </c>
      <c r="H213" s="15">
        <f>IF(I213&lt;&gt;0, G213-I213, "")</f>
        <v>0</v>
      </c>
      <c r="I213" s="15">
        <v>1</v>
      </c>
      <c r="J213" s="15"/>
      <c r="K213" s="12" t="s">
        <v>754</v>
      </c>
      <c r="L213" s="15" t="s">
        <v>569</v>
      </c>
      <c r="M213" s="15">
        <v>0.01</v>
      </c>
      <c r="N213" s="15">
        <v>100</v>
      </c>
      <c r="O213" s="15">
        <f>IF(I213*M213=0, "", I213*M213*(N213/100))</f>
        <v>0.01</v>
      </c>
      <c r="P213" s="25"/>
      <c r="Q213" s="25">
        <f>TRUNC(P213*M213*N213/100)</f>
        <v>0</v>
      </c>
      <c r="R213" s="25"/>
      <c r="S213" s="15" t="s">
        <v>812</v>
      </c>
      <c r="T213" s="15"/>
      <c r="AA213" s="2">
        <f>O213</f>
        <v>0.01</v>
      </c>
    </row>
    <row r="214" spans="2:27" ht="21.95" customHeight="1">
      <c r="B214" s="13" t="s">
        <v>775</v>
      </c>
      <c r="C214" s="13" t="s">
        <v>567</v>
      </c>
      <c r="D214" s="12" t="s">
        <v>568</v>
      </c>
      <c r="E214" s="12" t="s">
        <v>569</v>
      </c>
      <c r="F214" s="15" t="s">
        <v>570</v>
      </c>
      <c r="G214" s="15">
        <f>IF(H214*I214/100+0.000005 &lt;1, TRUNC(H214*I214/100+0.000005, 옵션!$E$13), TRUNC(H214*I214/100+0.000005, 옵션!$E$13))</f>
        <v>0.01</v>
      </c>
      <c r="H214" s="15">
        <f>옵션!$B$13</f>
        <v>100</v>
      </c>
      <c r="I214" s="15">
        <f>SUM(AA213:AA213)</f>
        <v>0.01</v>
      </c>
      <c r="J214" s="15"/>
      <c r="K214" s="12"/>
      <c r="L214" s="15"/>
      <c r="M214" s="15"/>
      <c r="N214" s="15"/>
      <c r="O214" s="15" t="str">
        <f>IF(I214*M214=0, "", I214*M214*(N214/100))</f>
        <v/>
      </c>
      <c r="P214" s="25"/>
      <c r="Q214" s="25">
        <f>TRUNC(P214*M214*N214/100)</f>
        <v>0</v>
      </c>
      <c r="R214" s="25"/>
      <c r="S214" s="15"/>
      <c r="T214" s="15"/>
      <c r="Z214" s="2" t="s">
        <v>780</v>
      </c>
      <c r="AA214" s="2">
        <f>SUM(AA213:AA213)</f>
        <v>0.01</v>
      </c>
    </row>
    <row r="215" spans="2:27" ht="21.95" customHeight="1">
      <c r="B215" s="13" t="s">
        <v>831</v>
      </c>
      <c r="D215" s="183" t="s">
        <v>884</v>
      </c>
      <c r="E215" s="184"/>
      <c r="F215" s="184"/>
      <c r="G215" s="184"/>
      <c r="H215" s="184"/>
      <c r="I215" s="184"/>
      <c r="J215" s="184"/>
      <c r="K215" s="184"/>
      <c r="L215" s="184"/>
      <c r="M215" s="184"/>
      <c r="N215" s="184"/>
      <c r="O215" s="184"/>
      <c r="P215" s="184"/>
      <c r="Q215" s="184"/>
      <c r="R215" s="184"/>
      <c r="S215" s="184"/>
      <c r="T215" s="185"/>
    </row>
    <row r="216" spans="2:27" ht="21.95" customHeight="1">
      <c r="B216" s="13" t="s">
        <v>775</v>
      </c>
      <c r="C216" s="13" t="s">
        <v>272</v>
      </c>
      <c r="D216" s="12" t="s">
        <v>273</v>
      </c>
      <c r="E216" s="12" t="s">
        <v>274</v>
      </c>
      <c r="F216" s="15" t="s">
        <v>132</v>
      </c>
      <c r="G216" s="15">
        <v>1</v>
      </c>
      <c r="H216" s="15">
        <f>IF(I216&lt;&gt;0, G216-I216, "")</f>
        <v>0</v>
      </c>
      <c r="I216" s="15">
        <v>1</v>
      </c>
      <c r="J216" s="15"/>
      <c r="K216" s="12" t="s">
        <v>754</v>
      </c>
      <c r="L216" s="15" t="s">
        <v>569</v>
      </c>
      <c r="M216" s="15">
        <v>6.0000000000000001E-3</v>
      </c>
      <c r="N216" s="15">
        <v>150</v>
      </c>
      <c r="O216" s="15">
        <f>IF(I216*M216=0, "", I216*M216*(N216/100))</f>
        <v>9.0000000000000011E-3</v>
      </c>
      <c r="P216" s="25"/>
      <c r="Q216" s="25">
        <f>TRUNC(P216*M216*N216/100)</f>
        <v>0</v>
      </c>
      <c r="R216" s="25"/>
      <c r="S216" s="15" t="s">
        <v>792</v>
      </c>
      <c r="T216" s="15"/>
      <c r="AA216" s="2">
        <f>O216</f>
        <v>9.0000000000000011E-3</v>
      </c>
    </row>
    <row r="217" spans="2:27" ht="21.95" customHeight="1">
      <c r="B217" s="13" t="s">
        <v>775</v>
      </c>
      <c r="C217" s="13" t="s">
        <v>567</v>
      </c>
      <c r="D217" s="12" t="s">
        <v>568</v>
      </c>
      <c r="E217" s="12" t="s">
        <v>569</v>
      </c>
      <c r="F217" s="15" t="s">
        <v>570</v>
      </c>
      <c r="G217" s="15">
        <f>IF(H217*I217/100+0.000005 &lt;1, TRUNC(H217*I217/100+0.000005, 옵션!$E$13), TRUNC(H217*I217/100+0.000005, 옵션!$E$13))</f>
        <v>8.9999999999999993E-3</v>
      </c>
      <c r="H217" s="15">
        <f>옵션!$B$13</f>
        <v>100</v>
      </c>
      <c r="I217" s="15">
        <f>SUM(AA216:AA216)</f>
        <v>9.0000000000000011E-3</v>
      </c>
      <c r="J217" s="15"/>
      <c r="K217" s="12"/>
      <c r="L217" s="15"/>
      <c r="M217" s="15"/>
      <c r="N217" s="15"/>
      <c r="O217" s="15" t="str">
        <f>IF(I217*M217=0, "", I217*M217*(N217/100))</f>
        <v/>
      </c>
      <c r="P217" s="25"/>
      <c r="Q217" s="25">
        <f>TRUNC(P217*M217*N217/100)</f>
        <v>0</v>
      </c>
      <c r="R217" s="25"/>
      <c r="S217" s="15"/>
      <c r="T217" s="15"/>
      <c r="Z217" s="2" t="s">
        <v>780</v>
      </c>
      <c r="AA217" s="2">
        <f>SUM(AA216:AA216)</f>
        <v>9.0000000000000011E-3</v>
      </c>
    </row>
    <row r="218" spans="2:27" ht="21.95" customHeight="1">
      <c r="B218" s="13" t="s">
        <v>831</v>
      </c>
      <c r="D218" s="183" t="s">
        <v>885</v>
      </c>
      <c r="E218" s="184"/>
      <c r="F218" s="184"/>
      <c r="G218" s="184"/>
      <c r="H218" s="184"/>
      <c r="I218" s="184"/>
      <c r="J218" s="184"/>
      <c r="K218" s="184"/>
      <c r="L218" s="184"/>
      <c r="M218" s="184"/>
      <c r="N218" s="184"/>
      <c r="O218" s="184"/>
      <c r="P218" s="184"/>
      <c r="Q218" s="184"/>
      <c r="R218" s="184"/>
      <c r="S218" s="184"/>
      <c r="T218" s="185"/>
    </row>
    <row r="219" spans="2:27" ht="21.95" customHeight="1">
      <c r="B219" s="13" t="s">
        <v>775</v>
      </c>
      <c r="C219" s="13" t="s">
        <v>277</v>
      </c>
      <c r="D219" s="12" t="s">
        <v>273</v>
      </c>
      <c r="E219" s="12" t="s">
        <v>278</v>
      </c>
      <c r="F219" s="15" t="s">
        <v>132</v>
      </c>
      <c r="G219" s="15">
        <v>1</v>
      </c>
      <c r="H219" s="15">
        <f>IF(I219&lt;&gt;0, G219-I219, "")</f>
        <v>0</v>
      </c>
      <c r="I219" s="15">
        <v>1</v>
      </c>
      <c r="J219" s="15"/>
      <c r="K219" s="12" t="s">
        <v>754</v>
      </c>
      <c r="L219" s="15" t="s">
        <v>569</v>
      </c>
      <c r="M219" s="15">
        <v>6.0000000000000001E-3</v>
      </c>
      <c r="N219" s="15">
        <v>150</v>
      </c>
      <c r="O219" s="15">
        <f>IF(I219*M219=0, "", I219*M219*(N219/100))</f>
        <v>9.0000000000000011E-3</v>
      </c>
      <c r="P219" s="25"/>
      <c r="Q219" s="25">
        <f>TRUNC(P219*M219*N219/100)</f>
        <v>0</v>
      </c>
      <c r="R219" s="25"/>
      <c r="S219" s="15" t="s">
        <v>792</v>
      </c>
      <c r="T219" s="15"/>
      <c r="AA219" s="2">
        <f>O219</f>
        <v>9.0000000000000011E-3</v>
      </c>
    </row>
    <row r="220" spans="2:27" ht="21.95" customHeight="1">
      <c r="B220" s="13" t="s">
        <v>775</v>
      </c>
      <c r="C220" s="13" t="s">
        <v>567</v>
      </c>
      <c r="D220" s="12" t="s">
        <v>568</v>
      </c>
      <c r="E220" s="12" t="s">
        <v>569</v>
      </c>
      <c r="F220" s="15" t="s">
        <v>570</v>
      </c>
      <c r="G220" s="15">
        <f>IF(H220*I220/100+0.000005 &lt;1, TRUNC(H220*I220/100+0.000005, 옵션!$E$13), TRUNC(H220*I220/100+0.000005, 옵션!$E$13))</f>
        <v>8.9999999999999993E-3</v>
      </c>
      <c r="H220" s="15">
        <f>옵션!$B$13</f>
        <v>100</v>
      </c>
      <c r="I220" s="15">
        <f>SUM(AA219:AA219)</f>
        <v>9.0000000000000011E-3</v>
      </c>
      <c r="J220" s="15"/>
      <c r="K220" s="12"/>
      <c r="L220" s="15"/>
      <c r="M220" s="15"/>
      <c r="N220" s="15"/>
      <c r="O220" s="15" t="str">
        <f>IF(I220*M220=0, "", I220*M220*(N220/100))</f>
        <v/>
      </c>
      <c r="P220" s="25"/>
      <c r="Q220" s="25">
        <f>TRUNC(P220*M220*N220/100)</f>
        <v>0</v>
      </c>
      <c r="R220" s="25"/>
      <c r="S220" s="15"/>
      <c r="T220" s="15"/>
      <c r="Z220" s="2" t="s">
        <v>780</v>
      </c>
      <c r="AA220" s="2">
        <f>SUM(AA219:AA219)</f>
        <v>9.0000000000000011E-3</v>
      </c>
    </row>
    <row r="221" spans="2:27" ht="21.95" customHeight="1">
      <c r="B221" s="13" t="s">
        <v>831</v>
      </c>
      <c r="D221" s="183" t="s">
        <v>886</v>
      </c>
      <c r="E221" s="184"/>
      <c r="F221" s="184"/>
      <c r="G221" s="184"/>
      <c r="H221" s="184"/>
      <c r="I221" s="184"/>
      <c r="J221" s="184"/>
      <c r="K221" s="184"/>
      <c r="L221" s="184"/>
      <c r="M221" s="184"/>
      <c r="N221" s="184"/>
      <c r="O221" s="184"/>
      <c r="P221" s="184"/>
      <c r="Q221" s="184"/>
      <c r="R221" s="184"/>
      <c r="S221" s="184"/>
      <c r="T221" s="185"/>
    </row>
    <row r="222" spans="2:27" ht="21.95" customHeight="1">
      <c r="B222" s="13" t="s">
        <v>775</v>
      </c>
      <c r="C222" s="13" t="s">
        <v>279</v>
      </c>
      <c r="D222" s="12" t="s">
        <v>273</v>
      </c>
      <c r="E222" s="12" t="s">
        <v>280</v>
      </c>
      <c r="F222" s="15" t="s">
        <v>132</v>
      </c>
      <c r="G222" s="15">
        <v>1</v>
      </c>
      <c r="H222" s="15">
        <f>IF(I222&lt;&gt;0, G222-I222, "")</f>
        <v>0</v>
      </c>
      <c r="I222" s="15">
        <v>1</v>
      </c>
      <c r="J222" s="15"/>
      <c r="K222" s="12" t="s">
        <v>754</v>
      </c>
      <c r="L222" s="15" t="s">
        <v>569</v>
      </c>
      <c r="M222" s="15">
        <v>6.0000000000000001E-3</v>
      </c>
      <c r="N222" s="15">
        <v>150</v>
      </c>
      <c r="O222" s="15">
        <f>IF(I222*M222=0, "", I222*M222*(N222/100))</f>
        <v>9.0000000000000011E-3</v>
      </c>
      <c r="P222" s="25"/>
      <c r="Q222" s="25">
        <f>TRUNC(P222*M222*N222/100)</f>
        <v>0</v>
      </c>
      <c r="R222" s="25"/>
      <c r="S222" s="15" t="s">
        <v>792</v>
      </c>
      <c r="T222" s="15"/>
      <c r="AA222" s="2">
        <f>O222</f>
        <v>9.0000000000000011E-3</v>
      </c>
    </row>
    <row r="223" spans="2:27" ht="21.95" customHeight="1">
      <c r="B223" s="13" t="s">
        <v>775</v>
      </c>
      <c r="C223" s="13" t="s">
        <v>567</v>
      </c>
      <c r="D223" s="12" t="s">
        <v>568</v>
      </c>
      <c r="E223" s="12" t="s">
        <v>569</v>
      </c>
      <c r="F223" s="15" t="s">
        <v>570</v>
      </c>
      <c r="G223" s="15">
        <f>IF(H223*I223/100+0.000005 &lt;1, TRUNC(H223*I223/100+0.000005, 옵션!$E$13), TRUNC(H223*I223/100+0.000005, 옵션!$E$13))</f>
        <v>8.9999999999999993E-3</v>
      </c>
      <c r="H223" s="15">
        <f>옵션!$B$13</f>
        <v>100</v>
      </c>
      <c r="I223" s="15">
        <f>SUM(AA222:AA222)</f>
        <v>9.0000000000000011E-3</v>
      </c>
      <c r="J223" s="15"/>
      <c r="K223" s="12"/>
      <c r="L223" s="15"/>
      <c r="M223" s="15"/>
      <c r="N223" s="15"/>
      <c r="O223" s="15" t="str">
        <f>IF(I223*M223=0, "", I223*M223*(N223/100))</f>
        <v/>
      </c>
      <c r="P223" s="25"/>
      <c r="Q223" s="25">
        <f>TRUNC(P223*M223*N223/100)</f>
        <v>0</v>
      </c>
      <c r="R223" s="25"/>
      <c r="S223" s="15"/>
      <c r="T223" s="15"/>
      <c r="Z223" s="2" t="s">
        <v>780</v>
      </c>
      <c r="AA223" s="2">
        <f>SUM(AA222:AA222)</f>
        <v>9.0000000000000011E-3</v>
      </c>
    </row>
    <row r="224" spans="2:27" ht="21.95" customHeight="1">
      <c r="B224" s="13" t="s">
        <v>831</v>
      </c>
      <c r="D224" s="183" t="s">
        <v>887</v>
      </c>
      <c r="E224" s="184"/>
      <c r="F224" s="184"/>
      <c r="G224" s="184"/>
      <c r="H224" s="184"/>
      <c r="I224" s="184"/>
      <c r="J224" s="184"/>
      <c r="K224" s="184"/>
      <c r="L224" s="184"/>
      <c r="M224" s="184"/>
      <c r="N224" s="184"/>
      <c r="O224" s="184"/>
      <c r="P224" s="184"/>
      <c r="Q224" s="184"/>
      <c r="R224" s="184"/>
      <c r="S224" s="184"/>
      <c r="T224" s="185"/>
    </row>
    <row r="225" spans="2:28" ht="21.95" customHeight="1">
      <c r="B225" s="13" t="s">
        <v>775</v>
      </c>
      <c r="C225" s="13" t="s">
        <v>281</v>
      </c>
      <c r="D225" s="12" t="s">
        <v>273</v>
      </c>
      <c r="E225" s="12" t="s">
        <v>282</v>
      </c>
      <c r="F225" s="15" t="s">
        <v>132</v>
      </c>
      <c r="G225" s="15">
        <v>1</v>
      </c>
      <c r="H225" s="15">
        <f>IF(I225&lt;&gt;0, G225-I225, "")</f>
        <v>0</v>
      </c>
      <c r="I225" s="15">
        <v>1</v>
      </c>
      <c r="J225" s="15"/>
      <c r="K225" s="12" t="s">
        <v>754</v>
      </c>
      <c r="L225" s="15" t="s">
        <v>569</v>
      </c>
      <c r="M225" s="15">
        <v>7.0000000000000001E-3</v>
      </c>
      <c r="N225" s="15">
        <v>150</v>
      </c>
      <c r="O225" s="15">
        <f>IF(I225*M225=0, "", I225*M225*(N225/100))</f>
        <v>1.0500000000000001E-2</v>
      </c>
      <c r="P225" s="25"/>
      <c r="Q225" s="25">
        <f>TRUNC(P225*M225*N225/100)</f>
        <v>0</v>
      </c>
      <c r="R225" s="25"/>
      <c r="S225" s="15" t="s">
        <v>792</v>
      </c>
      <c r="T225" s="15"/>
      <c r="AA225" s="2">
        <f>O225</f>
        <v>1.0500000000000001E-2</v>
      </c>
    </row>
    <row r="226" spans="2:28" ht="21.95" customHeight="1">
      <c r="B226" s="13" t="s">
        <v>775</v>
      </c>
      <c r="C226" s="13" t="s">
        <v>567</v>
      </c>
      <c r="D226" s="12" t="s">
        <v>568</v>
      </c>
      <c r="E226" s="12" t="s">
        <v>569</v>
      </c>
      <c r="F226" s="15" t="s">
        <v>570</v>
      </c>
      <c r="G226" s="15">
        <f>IF(H226*I226/100+0.000005 &lt;1, TRUNC(H226*I226/100+0.000005, 옵션!$E$13), TRUNC(H226*I226/100+0.000005, 옵션!$E$13))</f>
        <v>1.0500000000000001E-2</v>
      </c>
      <c r="H226" s="15">
        <f>옵션!$B$13</f>
        <v>100</v>
      </c>
      <c r="I226" s="15">
        <f>SUM(AA225:AA225)</f>
        <v>1.0500000000000001E-2</v>
      </c>
      <c r="J226" s="15"/>
      <c r="K226" s="12"/>
      <c r="L226" s="15"/>
      <c r="M226" s="15"/>
      <c r="N226" s="15"/>
      <c r="O226" s="15" t="str">
        <f>IF(I226*M226=0, "", I226*M226*(N226/100))</f>
        <v/>
      </c>
      <c r="P226" s="25"/>
      <c r="Q226" s="25">
        <f>TRUNC(P226*M226*N226/100)</f>
        <v>0</v>
      </c>
      <c r="R226" s="25"/>
      <c r="S226" s="15"/>
      <c r="T226" s="15"/>
      <c r="Z226" s="2" t="s">
        <v>780</v>
      </c>
      <c r="AA226" s="2">
        <f>SUM(AA225:AA225)</f>
        <v>1.0500000000000001E-2</v>
      </c>
    </row>
    <row r="227" spans="2:28" ht="21.95" customHeight="1">
      <c r="B227" s="13" t="s">
        <v>831</v>
      </c>
      <c r="D227" s="183" t="s">
        <v>888</v>
      </c>
      <c r="E227" s="184"/>
      <c r="F227" s="184"/>
      <c r="G227" s="184"/>
      <c r="H227" s="184"/>
      <c r="I227" s="184"/>
      <c r="J227" s="184"/>
      <c r="K227" s="184"/>
      <c r="L227" s="184"/>
      <c r="M227" s="184"/>
      <c r="N227" s="184"/>
      <c r="O227" s="184"/>
      <c r="P227" s="184"/>
      <c r="Q227" s="184"/>
      <c r="R227" s="184"/>
      <c r="S227" s="184"/>
      <c r="T227" s="185"/>
    </row>
    <row r="228" spans="2:28" ht="21.95" customHeight="1">
      <c r="B228" s="13" t="s">
        <v>775</v>
      </c>
      <c r="C228" s="13" t="s">
        <v>283</v>
      </c>
      <c r="D228" s="12" t="s">
        <v>273</v>
      </c>
      <c r="E228" s="12" t="s">
        <v>284</v>
      </c>
      <c r="F228" s="15" t="s">
        <v>132</v>
      </c>
      <c r="G228" s="15">
        <v>1</v>
      </c>
      <c r="H228" s="15">
        <f>IF(I228&lt;&gt;0, G228-I228, "")</f>
        <v>0</v>
      </c>
      <c r="I228" s="15">
        <v>1</v>
      </c>
      <c r="J228" s="15"/>
      <c r="K228" s="12" t="s">
        <v>754</v>
      </c>
      <c r="L228" s="15" t="s">
        <v>569</v>
      </c>
      <c r="M228" s="15">
        <v>7.0000000000000001E-3</v>
      </c>
      <c r="N228" s="15">
        <v>150</v>
      </c>
      <c r="O228" s="15">
        <f>IF(I228*M228=0, "", I228*M228*(N228/100))</f>
        <v>1.0500000000000001E-2</v>
      </c>
      <c r="P228" s="25"/>
      <c r="Q228" s="25">
        <f>TRUNC(P228*M228*N228/100)</f>
        <v>0</v>
      </c>
      <c r="R228" s="25"/>
      <c r="S228" s="15" t="s">
        <v>792</v>
      </c>
      <c r="T228" s="15"/>
      <c r="AA228" s="2">
        <f>O228</f>
        <v>1.0500000000000001E-2</v>
      </c>
    </row>
    <row r="229" spans="2:28" ht="21.95" customHeight="1">
      <c r="B229" s="13" t="s">
        <v>775</v>
      </c>
      <c r="C229" s="13" t="s">
        <v>567</v>
      </c>
      <c r="D229" s="12" t="s">
        <v>568</v>
      </c>
      <c r="E229" s="12" t="s">
        <v>569</v>
      </c>
      <c r="F229" s="15" t="s">
        <v>570</v>
      </c>
      <c r="G229" s="15">
        <f>IF(H229*I229/100+0.000005 &lt;1, TRUNC(H229*I229/100+0.000005, 옵션!$E$13), TRUNC(H229*I229/100+0.000005, 옵션!$E$13))</f>
        <v>1.0500000000000001E-2</v>
      </c>
      <c r="H229" s="15">
        <f>옵션!$B$13</f>
        <v>100</v>
      </c>
      <c r="I229" s="15">
        <f>SUM(AA228:AA228)</f>
        <v>1.0500000000000001E-2</v>
      </c>
      <c r="J229" s="15"/>
      <c r="K229" s="12"/>
      <c r="L229" s="15"/>
      <c r="M229" s="15"/>
      <c r="N229" s="15"/>
      <c r="O229" s="15" t="str">
        <f>IF(I229*M229=0, "", I229*M229*(N229/100))</f>
        <v/>
      </c>
      <c r="P229" s="25"/>
      <c r="Q229" s="25">
        <f>TRUNC(P229*M229*N229/100)</f>
        <v>0</v>
      </c>
      <c r="R229" s="25"/>
      <c r="S229" s="15"/>
      <c r="T229" s="15"/>
      <c r="Z229" s="2" t="s">
        <v>780</v>
      </c>
      <c r="AA229" s="2">
        <f>SUM(AA228:AA228)</f>
        <v>1.0500000000000001E-2</v>
      </c>
    </row>
    <row r="230" spans="2:28" ht="21.95" customHeight="1">
      <c r="B230" s="13" t="s">
        <v>831</v>
      </c>
      <c r="D230" s="183" t="s">
        <v>889</v>
      </c>
      <c r="E230" s="184"/>
      <c r="F230" s="184"/>
      <c r="G230" s="184"/>
      <c r="H230" s="184"/>
      <c r="I230" s="184"/>
      <c r="J230" s="184"/>
      <c r="K230" s="184"/>
      <c r="L230" s="184"/>
      <c r="M230" s="184"/>
      <c r="N230" s="184"/>
      <c r="O230" s="184"/>
      <c r="P230" s="184"/>
      <c r="Q230" s="184"/>
      <c r="R230" s="184"/>
      <c r="S230" s="184"/>
      <c r="T230" s="185"/>
    </row>
    <row r="231" spans="2:28" ht="21.95" customHeight="1">
      <c r="B231" s="13" t="s">
        <v>775</v>
      </c>
      <c r="C231" s="13" t="s">
        <v>287</v>
      </c>
      <c r="D231" s="12" t="s">
        <v>273</v>
      </c>
      <c r="E231" s="12" t="s">
        <v>288</v>
      </c>
      <c r="F231" s="15" t="s">
        <v>132</v>
      </c>
      <c r="G231" s="15">
        <v>1</v>
      </c>
      <c r="H231" s="15">
        <f>IF(I231&lt;&gt;0, G231-I231, "")</f>
        <v>0</v>
      </c>
      <c r="I231" s="15">
        <v>1</v>
      </c>
      <c r="J231" s="15"/>
      <c r="K231" s="12" t="s">
        <v>754</v>
      </c>
      <c r="L231" s="15" t="s">
        <v>569</v>
      </c>
      <c r="M231" s="15">
        <v>8.0000000000000002E-3</v>
      </c>
      <c r="N231" s="15">
        <v>150</v>
      </c>
      <c r="O231" s="15">
        <f>IF(I231*M231=0, "", I231*M231*(N231/100))</f>
        <v>1.2E-2</v>
      </c>
      <c r="P231" s="25"/>
      <c r="Q231" s="25">
        <f>TRUNC(P231*M231*N231/100)</f>
        <v>0</v>
      </c>
      <c r="R231" s="25"/>
      <c r="S231" s="15" t="s">
        <v>792</v>
      </c>
      <c r="T231" s="15"/>
      <c r="AA231" s="2">
        <f>O231</f>
        <v>1.2E-2</v>
      </c>
    </row>
    <row r="232" spans="2:28" ht="21.95" customHeight="1">
      <c r="B232" s="13" t="s">
        <v>775</v>
      </c>
      <c r="C232" s="13" t="s">
        <v>567</v>
      </c>
      <c r="D232" s="12" t="s">
        <v>568</v>
      </c>
      <c r="E232" s="12" t="s">
        <v>569</v>
      </c>
      <c r="F232" s="15" t="s">
        <v>570</v>
      </c>
      <c r="G232" s="15">
        <f>IF(H232*I232/100+0.000005 &lt;1, TRUNC(H232*I232/100+0.000005, 옵션!$E$13), TRUNC(H232*I232/100+0.000005, 옵션!$E$13))</f>
        <v>1.2E-2</v>
      </c>
      <c r="H232" s="15">
        <f>옵션!$B$13</f>
        <v>100</v>
      </c>
      <c r="I232" s="15">
        <f>SUM(AA231:AA231)</f>
        <v>1.2E-2</v>
      </c>
      <c r="J232" s="15"/>
      <c r="K232" s="12"/>
      <c r="L232" s="15"/>
      <c r="M232" s="15"/>
      <c r="N232" s="15"/>
      <c r="O232" s="15" t="str">
        <f>IF(I232*M232=0, "", I232*M232*(N232/100))</f>
        <v/>
      </c>
      <c r="P232" s="25"/>
      <c r="Q232" s="25">
        <f>TRUNC(P232*M232*N232/100)</f>
        <v>0</v>
      </c>
      <c r="R232" s="25"/>
      <c r="S232" s="15"/>
      <c r="T232" s="15"/>
      <c r="Z232" s="2" t="s">
        <v>780</v>
      </c>
      <c r="AA232" s="2">
        <f>SUM(AA231:AA231)</f>
        <v>1.2E-2</v>
      </c>
    </row>
    <row r="233" spans="2:28" ht="21.95" customHeight="1">
      <c r="B233" s="13" t="s">
        <v>831</v>
      </c>
      <c r="D233" s="183" t="s">
        <v>890</v>
      </c>
      <c r="E233" s="184"/>
      <c r="F233" s="184"/>
      <c r="G233" s="184"/>
      <c r="H233" s="184"/>
      <c r="I233" s="184"/>
      <c r="J233" s="184"/>
      <c r="K233" s="184"/>
      <c r="L233" s="184"/>
      <c r="M233" s="184"/>
      <c r="N233" s="184"/>
      <c r="O233" s="184"/>
      <c r="P233" s="184"/>
      <c r="Q233" s="184"/>
      <c r="R233" s="184"/>
      <c r="S233" s="184"/>
      <c r="T233" s="185"/>
    </row>
    <row r="234" spans="2:28" ht="21.95" customHeight="1">
      <c r="B234" s="13" t="s">
        <v>775</v>
      </c>
      <c r="C234" s="13" t="s">
        <v>289</v>
      </c>
      <c r="D234" s="12" t="s">
        <v>290</v>
      </c>
      <c r="E234" s="12" t="s">
        <v>291</v>
      </c>
      <c r="F234" s="15" t="s">
        <v>132</v>
      </c>
      <c r="G234" s="15">
        <v>1</v>
      </c>
      <c r="H234" s="15">
        <f>IF(I234&lt;&gt;0, G234-I234, "")</f>
        <v>0</v>
      </c>
      <c r="I234" s="15">
        <v>1</v>
      </c>
      <c r="J234" s="15"/>
      <c r="K234" s="12" t="s">
        <v>755</v>
      </c>
      <c r="L234" s="15" t="s">
        <v>572</v>
      </c>
      <c r="M234" s="15">
        <v>1.7999999999999999E-2</v>
      </c>
      <c r="N234" s="15">
        <v>85</v>
      </c>
      <c r="O234" s="15">
        <f>IF(I234*M234=0, "", I234*M234*(N234/100))</f>
        <v>1.5299999999999998E-2</v>
      </c>
      <c r="P234" s="25"/>
      <c r="Q234" s="25">
        <f>TRUNC(P234*M234*N234/100)</f>
        <v>0</v>
      </c>
      <c r="R234" s="25"/>
      <c r="S234" s="15" t="s">
        <v>813</v>
      </c>
      <c r="T234" s="15"/>
      <c r="AB234" s="2">
        <f>O234</f>
        <v>1.5299999999999998E-2</v>
      </c>
    </row>
    <row r="235" spans="2:28" ht="21.95" customHeight="1">
      <c r="B235" s="13" t="s">
        <v>775</v>
      </c>
      <c r="C235" s="13" t="s">
        <v>571</v>
      </c>
      <c r="D235" s="12" t="s">
        <v>568</v>
      </c>
      <c r="E235" s="12" t="s">
        <v>572</v>
      </c>
      <c r="F235" s="15" t="s">
        <v>570</v>
      </c>
      <c r="G235" s="15">
        <f>IF(H235*I235/100+0.000005 &lt;1, TRUNC(H235*I235/100+0.000005, 옵션!$E$13), TRUNC(H235*I235/100+0.000005, 옵션!$E$13))</f>
        <v>1.5299999999999999E-2</v>
      </c>
      <c r="H235" s="15">
        <f>옵션!$B$13</f>
        <v>100</v>
      </c>
      <c r="I235" s="15">
        <f>SUM(AB234:AB234)</f>
        <v>1.5299999999999998E-2</v>
      </c>
      <c r="J235" s="15"/>
      <c r="K235" s="12"/>
      <c r="L235" s="15"/>
      <c r="M235" s="15"/>
      <c r="N235" s="15"/>
      <c r="O235" s="15" t="str">
        <f>IF(I235*M235=0, "", I235*M235*(N235/100))</f>
        <v/>
      </c>
      <c r="P235" s="25"/>
      <c r="Q235" s="25">
        <f>TRUNC(P235*M235*N235/100)</f>
        <v>0</v>
      </c>
      <c r="R235" s="25"/>
      <c r="S235" s="15"/>
      <c r="T235" s="15"/>
      <c r="Z235" s="2" t="s">
        <v>780</v>
      </c>
      <c r="AB235" s="2">
        <f>SUM(AB234:AB234)</f>
        <v>1.5299999999999998E-2</v>
      </c>
    </row>
    <row r="236" spans="2:28" ht="21.95" customHeight="1">
      <c r="B236" s="13" t="s">
        <v>831</v>
      </c>
      <c r="D236" s="183" t="s">
        <v>891</v>
      </c>
      <c r="E236" s="184"/>
      <c r="F236" s="184"/>
      <c r="G236" s="184"/>
      <c r="H236" s="184"/>
      <c r="I236" s="184"/>
      <c r="J236" s="184"/>
      <c r="K236" s="184"/>
      <c r="L236" s="184"/>
      <c r="M236" s="184"/>
      <c r="N236" s="184"/>
      <c r="O236" s="184"/>
      <c r="P236" s="184"/>
      <c r="Q236" s="184"/>
      <c r="R236" s="184"/>
      <c r="S236" s="184"/>
      <c r="T236" s="185"/>
    </row>
    <row r="237" spans="2:28" ht="21.95" customHeight="1">
      <c r="B237" s="13" t="s">
        <v>775</v>
      </c>
      <c r="C237" s="13" t="s">
        <v>293</v>
      </c>
      <c r="D237" s="12" t="s">
        <v>290</v>
      </c>
      <c r="E237" s="12" t="s">
        <v>294</v>
      </c>
      <c r="F237" s="15" t="s">
        <v>132</v>
      </c>
      <c r="G237" s="15">
        <v>1</v>
      </c>
      <c r="H237" s="15">
        <f>IF(I237&lt;&gt;0, G237-I237, "")</f>
        <v>0</v>
      </c>
      <c r="I237" s="15">
        <v>1</v>
      </c>
      <c r="J237" s="15"/>
      <c r="K237" s="12" t="s">
        <v>755</v>
      </c>
      <c r="L237" s="15" t="s">
        <v>572</v>
      </c>
      <c r="M237" s="15">
        <v>2.3E-2</v>
      </c>
      <c r="N237" s="15">
        <v>85</v>
      </c>
      <c r="O237" s="15">
        <f>IF(I237*M237=0, "", I237*M237*(N237/100))</f>
        <v>1.9549999999999998E-2</v>
      </c>
      <c r="P237" s="25"/>
      <c r="Q237" s="25">
        <f>TRUNC(P237*M237*N237/100)</f>
        <v>0</v>
      </c>
      <c r="R237" s="25"/>
      <c r="S237" s="15" t="s">
        <v>814</v>
      </c>
      <c r="T237" s="15"/>
      <c r="AB237" s="2">
        <f>O237</f>
        <v>1.9549999999999998E-2</v>
      </c>
    </row>
    <row r="238" spans="2:28" ht="21.95" customHeight="1">
      <c r="B238" s="13" t="s">
        <v>775</v>
      </c>
      <c r="C238" s="13" t="s">
        <v>571</v>
      </c>
      <c r="D238" s="12" t="s">
        <v>568</v>
      </c>
      <c r="E238" s="12" t="s">
        <v>572</v>
      </c>
      <c r="F238" s="15" t="s">
        <v>570</v>
      </c>
      <c r="G238" s="15">
        <f>IF(H238*I238/100+0.000005 &lt;1, TRUNC(H238*I238/100+0.000005, 옵션!$E$13), TRUNC(H238*I238/100+0.000005, 옵션!$E$13))</f>
        <v>1.9550000000000001E-2</v>
      </c>
      <c r="H238" s="15">
        <f>옵션!$B$13</f>
        <v>100</v>
      </c>
      <c r="I238" s="15">
        <f>SUM(AB237:AB237)</f>
        <v>1.9549999999999998E-2</v>
      </c>
      <c r="J238" s="15"/>
      <c r="K238" s="12"/>
      <c r="L238" s="15"/>
      <c r="M238" s="15"/>
      <c r="N238" s="15"/>
      <c r="O238" s="15" t="str">
        <f>IF(I238*M238=0, "", I238*M238*(N238/100))</f>
        <v/>
      </c>
      <c r="P238" s="25"/>
      <c r="Q238" s="25">
        <f>TRUNC(P238*M238*N238/100)</f>
        <v>0</v>
      </c>
      <c r="R238" s="25"/>
      <c r="S238" s="15"/>
      <c r="T238" s="15"/>
      <c r="Z238" s="2" t="s">
        <v>780</v>
      </c>
      <c r="AB238" s="2">
        <f>SUM(AB237:AB237)</f>
        <v>1.9549999999999998E-2</v>
      </c>
    </row>
    <row r="239" spans="2:28" ht="21.95" customHeight="1">
      <c r="B239" s="13" t="s">
        <v>831</v>
      </c>
      <c r="D239" s="183" t="s">
        <v>892</v>
      </c>
      <c r="E239" s="184"/>
      <c r="F239" s="184"/>
      <c r="G239" s="184"/>
      <c r="H239" s="184"/>
      <c r="I239" s="184"/>
      <c r="J239" s="184"/>
      <c r="K239" s="184"/>
      <c r="L239" s="184"/>
      <c r="M239" s="184"/>
      <c r="N239" s="184"/>
      <c r="O239" s="184"/>
      <c r="P239" s="184"/>
      <c r="Q239" s="184"/>
      <c r="R239" s="184"/>
      <c r="S239" s="184"/>
      <c r="T239" s="185"/>
    </row>
    <row r="240" spans="2:28" ht="21.95" customHeight="1">
      <c r="B240" s="13" t="s">
        <v>775</v>
      </c>
      <c r="C240" s="13" t="s">
        <v>295</v>
      </c>
      <c r="D240" s="12" t="s">
        <v>290</v>
      </c>
      <c r="E240" s="12" t="s">
        <v>296</v>
      </c>
      <c r="F240" s="15" t="s">
        <v>132</v>
      </c>
      <c r="G240" s="15">
        <v>1</v>
      </c>
      <c r="H240" s="15">
        <f>IF(I240&lt;&gt;0, G240-I240, "")</f>
        <v>0</v>
      </c>
      <c r="I240" s="15">
        <v>1</v>
      </c>
      <c r="J240" s="15"/>
      <c r="K240" s="12" t="s">
        <v>755</v>
      </c>
      <c r="L240" s="15" t="s">
        <v>572</v>
      </c>
      <c r="M240" s="15">
        <v>4.2999999999999997E-2</v>
      </c>
      <c r="N240" s="15">
        <v>85</v>
      </c>
      <c r="O240" s="15">
        <f>IF(I240*M240=0, "", I240*M240*(N240/100))</f>
        <v>3.6549999999999999E-2</v>
      </c>
      <c r="P240" s="25"/>
      <c r="Q240" s="25">
        <f>TRUNC(P240*M240*N240/100)</f>
        <v>0</v>
      </c>
      <c r="R240" s="25"/>
      <c r="S240" s="15" t="s">
        <v>814</v>
      </c>
      <c r="T240" s="15"/>
      <c r="AB240" s="2">
        <f>O240</f>
        <v>3.6549999999999999E-2</v>
      </c>
    </row>
    <row r="241" spans="2:28" ht="21.95" customHeight="1">
      <c r="B241" s="13" t="s">
        <v>775</v>
      </c>
      <c r="C241" s="13" t="s">
        <v>571</v>
      </c>
      <c r="D241" s="12" t="s">
        <v>568</v>
      </c>
      <c r="E241" s="12" t="s">
        <v>572</v>
      </c>
      <c r="F241" s="15" t="s">
        <v>570</v>
      </c>
      <c r="G241" s="15">
        <f>IF(H241*I241/100+0.000005 &lt;1, TRUNC(H241*I241/100+0.000005, 옵션!$E$13), TRUNC(H241*I241/100+0.000005, 옵션!$E$13))</f>
        <v>3.6549999999999999E-2</v>
      </c>
      <c r="H241" s="15">
        <f>옵션!$B$13</f>
        <v>100</v>
      </c>
      <c r="I241" s="15">
        <f>SUM(AB240:AB240)</f>
        <v>3.6549999999999999E-2</v>
      </c>
      <c r="J241" s="15"/>
      <c r="K241" s="12"/>
      <c r="L241" s="15"/>
      <c r="M241" s="15"/>
      <c r="N241" s="15"/>
      <c r="O241" s="15" t="str">
        <f>IF(I241*M241=0, "", I241*M241*(N241/100))</f>
        <v/>
      </c>
      <c r="P241" s="25"/>
      <c r="Q241" s="25">
        <f>TRUNC(P241*M241*N241/100)</f>
        <v>0</v>
      </c>
      <c r="R241" s="25"/>
      <c r="S241" s="15"/>
      <c r="T241" s="15"/>
      <c r="Z241" s="2" t="s">
        <v>780</v>
      </c>
      <c r="AB241" s="2">
        <f>SUM(AB240:AB240)</f>
        <v>3.6549999999999999E-2</v>
      </c>
    </row>
    <row r="242" spans="2:28" ht="21.95" customHeight="1">
      <c r="B242" s="13" t="s">
        <v>831</v>
      </c>
      <c r="D242" s="183" t="s">
        <v>893</v>
      </c>
      <c r="E242" s="184"/>
      <c r="F242" s="184"/>
      <c r="G242" s="184"/>
      <c r="H242" s="184"/>
      <c r="I242" s="184"/>
      <c r="J242" s="184"/>
      <c r="K242" s="184"/>
      <c r="L242" s="184"/>
      <c r="M242" s="184"/>
      <c r="N242" s="184"/>
      <c r="O242" s="184"/>
      <c r="P242" s="184"/>
      <c r="Q242" s="184"/>
      <c r="R242" s="184"/>
      <c r="S242" s="184"/>
      <c r="T242" s="185"/>
    </row>
    <row r="243" spans="2:28" ht="21.95" customHeight="1">
      <c r="B243" s="13" t="s">
        <v>775</v>
      </c>
      <c r="C243" s="13" t="s">
        <v>297</v>
      </c>
      <c r="D243" s="12" t="s">
        <v>290</v>
      </c>
      <c r="E243" s="12" t="s">
        <v>298</v>
      </c>
      <c r="F243" s="15" t="s">
        <v>132</v>
      </c>
      <c r="G243" s="15">
        <v>1</v>
      </c>
      <c r="H243" s="15">
        <f>IF(I243&lt;&gt;0, G243-I243, "")</f>
        <v>0</v>
      </c>
      <c r="I243" s="15">
        <v>1</v>
      </c>
      <c r="J243" s="15"/>
      <c r="K243" s="12" t="s">
        <v>755</v>
      </c>
      <c r="L243" s="15" t="s">
        <v>572</v>
      </c>
      <c r="M243" s="15">
        <v>9.7000000000000003E-2</v>
      </c>
      <c r="N243" s="15">
        <v>85</v>
      </c>
      <c r="O243" s="15">
        <f>IF(I243*M243=0, "", I243*M243*(N243/100))</f>
        <v>8.2449999999999996E-2</v>
      </c>
      <c r="P243" s="25"/>
      <c r="Q243" s="25">
        <f>TRUNC(P243*M243*N243/100)</f>
        <v>0</v>
      </c>
      <c r="R243" s="25"/>
      <c r="S243" s="15" t="s">
        <v>814</v>
      </c>
      <c r="T243" s="15"/>
      <c r="AB243" s="2">
        <f>O243</f>
        <v>8.2449999999999996E-2</v>
      </c>
    </row>
    <row r="244" spans="2:28" ht="21.95" customHeight="1">
      <c r="B244" s="13" t="s">
        <v>775</v>
      </c>
      <c r="C244" s="13" t="s">
        <v>571</v>
      </c>
      <c r="D244" s="12" t="s">
        <v>568</v>
      </c>
      <c r="E244" s="12" t="s">
        <v>572</v>
      </c>
      <c r="F244" s="15" t="s">
        <v>570</v>
      </c>
      <c r="G244" s="15">
        <f>IF(H244*I244/100+0.000005 &lt;1, TRUNC(H244*I244/100+0.000005, 옵션!$E$13), TRUNC(H244*I244/100+0.000005, 옵션!$E$13))</f>
        <v>8.2449999999999996E-2</v>
      </c>
      <c r="H244" s="15">
        <f>옵션!$B$13</f>
        <v>100</v>
      </c>
      <c r="I244" s="15">
        <f>SUM(AB243:AB243)</f>
        <v>8.2449999999999996E-2</v>
      </c>
      <c r="J244" s="15"/>
      <c r="K244" s="12"/>
      <c r="L244" s="15"/>
      <c r="M244" s="15"/>
      <c r="N244" s="15"/>
      <c r="O244" s="15" t="str">
        <f>IF(I244*M244=0, "", I244*M244*(N244/100))</f>
        <v/>
      </c>
      <c r="P244" s="25"/>
      <c r="Q244" s="25">
        <f>TRUNC(P244*M244*N244/100)</f>
        <v>0</v>
      </c>
      <c r="R244" s="25"/>
      <c r="S244" s="15"/>
      <c r="T244" s="15"/>
      <c r="Z244" s="2" t="s">
        <v>780</v>
      </c>
      <c r="AB244" s="2">
        <f>SUM(AB243:AB243)</f>
        <v>8.2449999999999996E-2</v>
      </c>
    </row>
    <row r="245" spans="2:28" ht="21.95" customHeight="1">
      <c r="B245" s="13" t="s">
        <v>831</v>
      </c>
      <c r="D245" s="183" t="s">
        <v>894</v>
      </c>
      <c r="E245" s="184"/>
      <c r="F245" s="184"/>
      <c r="G245" s="184"/>
      <c r="H245" s="184"/>
      <c r="I245" s="184"/>
      <c r="J245" s="184"/>
      <c r="K245" s="184"/>
      <c r="L245" s="184"/>
      <c r="M245" s="184"/>
      <c r="N245" s="184"/>
      <c r="O245" s="184"/>
      <c r="P245" s="184"/>
      <c r="Q245" s="184"/>
      <c r="R245" s="184"/>
      <c r="S245" s="184"/>
      <c r="T245" s="185"/>
    </row>
    <row r="246" spans="2:28" ht="21.95" customHeight="1">
      <c r="B246" s="13" t="s">
        <v>775</v>
      </c>
      <c r="C246" s="13" t="s">
        <v>299</v>
      </c>
      <c r="D246" s="12" t="s">
        <v>290</v>
      </c>
      <c r="E246" s="12" t="s">
        <v>300</v>
      </c>
      <c r="F246" s="15" t="s">
        <v>132</v>
      </c>
      <c r="G246" s="15">
        <v>1</v>
      </c>
      <c r="H246" s="15">
        <f>IF(I246&lt;&gt;0, G246-I246, "")</f>
        <v>0</v>
      </c>
      <c r="I246" s="15">
        <v>1</v>
      </c>
      <c r="J246" s="15"/>
      <c r="K246" s="12" t="s">
        <v>755</v>
      </c>
      <c r="L246" s="15" t="s">
        <v>572</v>
      </c>
      <c r="M246" s="15">
        <v>2.5000000000000001E-2</v>
      </c>
      <c r="N246" s="15">
        <v>100</v>
      </c>
      <c r="O246" s="15">
        <f>IF(I246*M246=0, "", I246*M246*(N246/100))</f>
        <v>2.5000000000000001E-2</v>
      </c>
      <c r="P246" s="25"/>
      <c r="Q246" s="25">
        <f>TRUNC(P246*M246*N246/100)</f>
        <v>0</v>
      </c>
      <c r="R246" s="25"/>
      <c r="S246" s="15" t="s">
        <v>813</v>
      </c>
      <c r="T246" s="15"/>
      <c r="AB246" s="2">
        <f>O246</f>
        <v>2.5000000000000001E-2</v>
      </c>
    </row>
    <row r="247" spans="2:28" ht="21.95" customHeight="1">
      <c r="B247" s="13" t="s">
        <v>775</v>
      </c>
      <c r="C247" s="13" t="s">
        <v>571</v>
      </c>
      <c r="D247" s="12" t="s">
        <v>568</v>
      </c>
      <c r="E247" s="12" t="s">
        <v>572</v>
      </c>
      <c r="F247" s="15" t="s">
        <v>570</v>
      </c>
      <c r="G247" s="15">
        <f>IF(H247*I247/100+0.000005 &lt;1, TRUNC(H247*I247/100+0.000005, 옵션!$E$13), TRUNC(H247*I247/100+0.000005, 옵션!$E$13))</f>
        <v>2.5000000000000001E-2</v>
      </c>
      <c r="H247" s="15">
        <f>옵션!$B$13</f>
        <v>100</v>
      </c>
      <c r="I247" s="15">
        <f>SUM(AB246:AB246)</f>
        <v>2.5000000000000001E-2</v>
      </c>
      <c r="J247" s="15"/>
      <c r="K247" s="12"/>
      <c r="L247" s="15"/>
      <c r="M247" s="15"/>
      <c r="N247" s="15"/>
      <c r="O247" s="15" t="str">
        <f>IF(I247*M247=0, "", I247*M247*(N247/100))</f>
        <v/>
      </c>
      <c r="P247" s="25"/>
      <c r="Q247" s="25">
        <f>TRUNC(P247*M247*N247/100)</f>
        <v>0</v>
      </c>
      <c r="R247" s="25"/>
      <c r="S247" s="15"/>
      <c r="T247" s="15"/>
      <c r="Z247" s="2" t="s">
        <v>780</v>
      </c>
      <c r="AB247" s="2">
        <f>SUM(AB246:AB246)</f>
        <v>2.5000000000000001E-2</v>
      </c>
    </row>
    <row r="248" spans="2:28" ht="21.95" customHeight="1">
      <c r="B248" s="13" t="s">
        <v>831</v>
      </c>
      <c r="D248" s="183" t="s">
        <v>895</v>
      </c>
      <c r="E248" s="184"/>
      <c r="F248" s="184"/>
      <c r="G248" s="184"/>
      <c r="H248" s="184"/>
      <c r="I248" s="184"/>
      <c r="J248" s="184"/>
      <c r="K248" s="184"/>
      <c r="L248" s="184"/>
      <c r="M248" s="184"/>
      <c r="N248" s="184"/>
      <c r="O248" s="184"/>
      <c r="P248" s="184"/>
      <c r="Q248" s="184"/>
      <c r="R248" s="184"/>
      <c r="S248" s="184"/>
      <c r="T248" s="185"/>
    </row>
    <row r="249" spans="2:28" ht="21.95" customHeight="1">
      <c r="B249" s="13" t="s">
        <v>775</v>
      </c>
      <c r="C249" s="13" t="s">
        <v>301</v>
      </c>
      <c r="D249" s="12" t="s">
        <v>290</v>
      </c>
      <c r="E249" s="12" t="s">
        <v>302</v>
      </c>
      <c r="F249" s="15" t="s">
        <v>132</v>
      </c>
      <c r="G249" s="15">
        <v>1</v>
      </c>
      <c r="H249" s="15">
        <f>IF(I249&lt;&gt;0, G249-I249, "")</f>
        <v>0</v>
      </c>
      <c r="I249" s="15">
        <v>1</v>
      </c>
      <c r="J249" s="15"/>
      <c r="K249" s="12" t="s">
        <v>755</v>
      </c>
      <c r="L249" s="15" t="s">
        <v>572</v>
      </c>
      <c r="M249" s="15">
        <v>4.2000000000000003E-2</v>
      </c>
      <c r="N249" s="15">
        <v>100</v>
      </c>
      <c r="O249" s="15">
        <f>IF(I249*M249=0, "", I249*M249*(N249/100))</f>
        <v>4.2000000000000003E-2</v>
      </c>
      <c r="P249" s="25"/>
      <c r="Q249" s="25">
        <f>TRUNC(P249*M249*N249/100)</f>
        <v>0</v>
      </c>
      <c r="R249" s="25"/>
      <c r="S249" s="15" t="s">
        <v>814</v>
      </c>
      <c r="T249" s="15"/>
      <c r="AB249" s="2">
        <f>O249</f>
        <v>4.2000000000000003E-2</v>
      </c>
    </row>
    <row r="250" spans="2:28" ht="21.95" customHeight="1">
      <c r="B250" s="13" t="s">
        <v>775</v>
      </c>
      <c r="C250" s="13" t="s">
        <v>571</v>
      </c>
      <c r="D250" s="12" t="s">
        <v>568</v>
      </c>
      <c r="E250" s="12" t="s">
        <v>572</v>
      </c>
      <c r="F250" s="15" t="s">
        <v>570</v>
      </c>
      <c r="G250" s="15">
        <f>IF(H250*I250/100+0.000005 &lt;1, TRUNC(H250*I250/100+0.000005, 옵션!$E$13), TRUNC(H250*I250/100+0.000005, 옵션!$E$13))</f>
        <v>4.2000000000000003E-2</v>
      </c>
      <c r="H250" s="15">
        <f>옵션!$B$13</f>
        <v>100</v>
      </c>
      <c r="I250" s="15">
        <f>SUM(AB249:AB249)</f>
        <v>4.2000000000000003E-2</v>
      </c>
      <c r="J250" s="15"/>
      <c r="K250" s="12"/>
      <c r="L250" s="15"/>
      <c r="M250" s="15"/>
      <c r="N250" s="15"/>
      <c r="O250" s="15" t="str">
        <f>IF(I250*M250=0, "", I250*M250*(N250/100))</f>
        <v/>
      </c>
      <c r="P250" s="25"/>
      <c r="Q250" s="25">
        <f>TRUNC(P250*M250*N250/100)</f>
        <v>0</v>
      </c>
      <c r="R250" s="25"/>
      <c r="S250" s="15"/>
      <c r="T250" s="15"/>
      <c r="Z250" s="2" t="s">
        <v>780</v>
      </c>
      <c r="AB250" s="2">
        <f>SUM(AB249:AB249)</f>
        <v>4.2000000000000003E-2</v>
      </c>
    </row>
    <row r="251" spans="2:28" ht="21.95" customHeight="1">
      <c r="B251" s="13" t="s">
        <v>831</v>
      </c>
      <c r="D251" s="183" t="s">
        <v>896</v>
      </c>
      <c r="E251" s="184"/>
      <c r="F251" s="184"/>
      <c r="G251" s="184"/>
      <c r="H251" s="184"/>
      <c r="I251" s="184"/>
      <c r="J251" s="184"/>
      <c r="K251" s="184"/>
      <c r="L251" s="184"/>
      <c r="M251" s="184"/>
      <c r="N251" s="184"/>
      <c r="O251" s="184"/>
      <c r="P251" s="184"/>
      <c r="Q251" s="184"/>
      <c r="R251" s="184"/>
      <c r="S251" s="184"/>
      <c r="T251" s="185"/>
    </row>
    <row r="252" spans="2:28" ht="21.95" customHeight="1">
      <c r="B252" s="13" t="s">
        <v>775</v>
      </c>
      <c r="C252" s="13" t="s">
        <v>303</v>
      </c>
      <c r="D252" s="12" t="s">
        <v>290</v>
      </c>
      <c r="E252" s="12" t="s">
        <v>304</v>
      </c>
      <c r="F252" s="15" t="s">
        <v>132</v>
      </c>
      <c r="G252" s="15">
        <v>1</v>
      </c>
      <c r="H252" s="15">
        <f>IF(I252&lt;&gt;0, G252-I252, "")</f>
        <v>0</v>
      </c>
      <c r="I252" s="15">
        <v>1</v>
      </c>
      <c r="J252" s="15"/>
      <c r="K252" s="12" t="s">
        <v>755</v>
      </c>
      <c r="L252" s="15" t="s">
        <v>572</v>
      </c>
      <c r="M252" s="15">
        <v>5.04E-2</v>
      </c>
      <c r="N252" s="15">
        <v>100</v>
      </c>
      <c r="O252" s="15">
        <f>IF(I252*M252=0, "", I252*M252*(N252/100))</f>
        <v>5.04E-2</v>
      </c>
      <c r="P252" s="25"/>
      <c r="Q252" s="25">
        <f>TRUNC(P252*M252*N252/100)</f>
        <v>0</v>
      </c>
      <c r="R252" s="25"/>
      <c r="S252" s="15" t="s">
        <v>814</v>
      </c>
      <c r="T252" s="15"/>
      <c r="AB252" s="2">
        <f>O252</f>
        <v>5.04E-2</v>
      </c>
    </row>
    <row r="253" spans="2:28" ht="21.95" customHeight="1">
      <c r="B253" s="13" t="s">
        <v>775</v>
      </c>
      <c r="C253" s="13" t="s">
        <v>571</v>
      </c>
      <c r="D253" s="12" t="s">
        <v>568</v>
      </c>
      <c r="E253" s="12" t="s">
        <v>572</v>
      </c>
      <c r="F253" s="15" t="s">
        <v>570</v>
      </c>
      <c r="G253" s="15">
        <f>IF(H253*I253/100+0.000005 &lt;1, TRUNC(H253*I253/100+0.000005, 옵션!$E$13), TRUNC(H253*I253/100+0.000005, 옵션!$E$13))</f>
        <v>5.04E-2</v>
      </c>
      <c r="H253" s="15">
        <f>옵션!$B$13</f>
        <v>100</v>
      </c>
      <c r="I253" s="15">
        <f>SUM(AB252:AB252)</f>
        <v>5.04E-2</v>
      </c>
      <c r="J253" s="15"/>
      <c r="K253" s="12"/>
      <c r="L253" s="15"/>
      <c r="M253" s="15"/>
      <c r="N253" s="15"/>
      <c r="O253" s="15" t="str">
        <f>IF(I253*M253=0, "", I253*M253*(N253/100))</f>
        <v/>
      </c>
      <c r="P253" s="25"/>
      <c r="Q253" s="25">
        <f>TRUNC(P253*M253*N253/100)</f>
        <v>0</v>
      </c>
      <c r="R253" s="25"/>
      <c r="S253" s="15"/>
      <c r="T253" s="15"/>
      <c r="Z253" s="2" t="s">
        <v>780</v>
      </c>
      <c r="AB253" s="2">
        <f>SUM(AB252:AB252)</f>
        <v>5.04E-2</v>
      </c>
    </row>
    <row r="254" spans="2:28" ht="21.95" customHeight="1">
      <c r="B254" s="13" t="s">
        <v>831</v>
      </c>
      <c r="D254" s="183" t="s">
        <v>897</v>
      </c>
      <c r="E254" s="184"/>
      <c r="F254" s="184"/>
      <c r="G254" s="184"/>
      <c r="H254" s="184"/>
      <c r="I254" s="184"/>
      <c r="J254" s="184"/>
      <c r="K254" s="184"/>
      <c r="L254" s="184"/>
      <c r="M254" s="184"/>
      <c r="N254" s="184"/>
      <c r="O254" s="184"/>
      <c r="P254" s="184"/>
      <c r="Q254" s="184"/>
      <c r="R254" s="184"/>
      <c r="S254" s="184"/>
      <c r="T254" s="185"/>
    </row>
    <row r="255" spans="2:28" ht="21.95" customHeight="1">
      <c r="B255" s="13" t="s">
        <v>775</v>
      </c>
      <c r="C255" s="13" t="s">
        <v>305</v>
      </c>
      <c r="D255" s="12" t="s">
        <v>290</v>
      </c>
      <c r="E255" s="12" t="s">
        <v>306</v>
      </c>
      <c r="F255" s="15" t="s">
        <v>132</v>
      </c>
      <c r="G255" s="15">
        <v>1</v>
      </c>
      <c r="H255" s="15">
        <f>IF(I255&lt;&gt;0, G255-I255, "")</f>
        <v>0</v>
      </c>
      <c r="I255" s="15">
        <v>1</v>
      </c>
      <c r="J255" s="15"/>
      <c r="K255" s="12" t="s">
        <v>755</v>
      </c>
      <c r="L255" s="15" t="s">
        <v>572</v>
      </c>
      <c r="M255" s="15">
        <v>3.5999999999999997E-2</v>
      </c>
      <c r="N255" s="15">
        <v>100</v>
      </c>
      <c r="O255" s="15">
        <f>IF(I255*M255=0, "", I255*M255*(N255/100))</f>
        <v>3.5999999999999997E-2</v>
      </c>
      <c r="P255" s="25"/>
      <c r="Q255" s="25">
        <f>TRUNC(P255*M255*N255/100)</f>
        <v>0</v>
      </c>
      <c r="R255" s="25"/>
      <c r="S255" s="15" t="s">
        <v>813</v>
      </c>
      <c r="T255" s="15"/>
      <c r="AB255" s="2">
        <f>O255</f>
        <v>3.5999999999999997E-2</v>
      </c>
    </row>
    <row r="256" spans="2:28" ht="21.95" customHeight="1">
      <c r="B256" s="13" t="s">
        <v>775</v>
      </c>
      <c r="C256" s="13" t="s">
        <v>571</v>
      </c>
      <c r="D256" s="12" t="s">
        <v>568</v>
      </c>
      <c r="E256" s="12" t="s">
        <v>572</v>
      </c>
      <c r="F256" s="15" t="s">
        <v>570</v>
      </c>
      <c r="G256" s="15">
        <f>IF(H256*I256/100+0.000005 &lt;1, TRUNC(H256*I256/100+0.000005, 옵션!$E$13), TRUNC(H256*I256/100+0.000005, 옵션!$E$13))</f>
        <v>3.5999999999999997E-2</v>
      </c>
      <c r="H256" s="15">
        <f>옵션!$B$13</f>
        <v>100</v>
      </c>
      <c r="I256" s="15">
        <f>SUM(AB255:AB255)</f>
        <v>3.5999999999999997E-2</v>
      </c>
      <c r="J256" s="15"/>
      <c r="K256" s="12"/>
      <c r="L256" s="15"/>
      <c r="M256" s="15"/>
      <c r="N256" s="15"/>
      <c r="O256" s="15" t="str">
        <f>IF(I256*M256=0, "", I256*M256*(N256/100))</f>
        <v/>
      </c>
      <c r="P256" s="25"/>
      <c r="Q256" s="25">
        <f>TRUNC(P256*M256*N256/100)</f>
        <v>0</v>
      </c>
      <c r="R256" s="25"/>
      <c r="S256" s="15"/>
      <c r="T256" s="15"/>
      <c r="Z256" s="2" t="s">
        <v>780</v>
      </c>
      <c r="AB256" s="2">
        <f>SUM(AB255:AB255)</f>
        <v>3.5999999999999997E-2</v>
      </c>
    </row>
    <row r="257" spans="2:28" ht="21.95" customHeight="1">
      <c r="B257" s="13" t="s">
        <v>831</v>
      </c>
      <c r="D257" s="183" t="s">
        <v>898</v>
      </c>
      <c r="E257" s="184"/>
      <c r="F257" s="184"/>
      <c r="G257" s="184"/>
      <c r="H257" s="184"/>
      <c r="I257" s="184"/>
      <c r="J257" s="184"/>
      <c r="K257" s="184"/>
      <c r="L257" s="184"/>
      <c r="M257" s="184"/>
      <c r="N257" s="184"/>
      <c r="O257" s="184"/>
      <c r="P257" s="184"/>
      <c r="Q257" s="184"/>
      <c r="R257" s="184"/>
      <c r="S257" s="184"/>
      <c r="T257" s="185"/>
    </row>
    <row r="258" spans="2:28" ht="21.95" customHeight="1">
      <c r="B258" s="13" t="s">
        <v>775</v>
      </c>
      <c r="C258" s="13" t="s">
        <v>307</v>
      </c>
      <c r="D258" s="12" t="s">
        <v>290</v>
      </c>
      <c r="E258" s="12" t="s">
        <v>308</v>
      </c>
      <c r="F258" s="15" t="s">
        <v>132</v>
      </c>
      <c r="G258" s="15">
        <v>1</v>
      </c>
      <c r="H258" s="15">
        <f>IF(I258&lt;&gt;0, G258-I258, "")</f>
        <v>0</v>
      </c>
      <c r="I258" s="15">
        <v>1</v>
      </c>
      <c r="J258" s="15"/>
      <c r="K258" s="12" t="s">
        <v>755</v>
      </c>
      <c r="L258" s="15" t="s">
        <v>572</v>
      </c>
      <c r="M258" s="15">
        <v>8.5999999999999993E-2</v>
      </c>
      <c r="N258" s="15">
        <v>100</v>
      </c>
      <c r="O258" s="15">
        <f>IF(I258*M258=0, "", I258*M258*(N258/100))</f>
        <v>8.5999999999999993E-2</v>
      </c>
      <c r="P258" s="25"/>
      <c r="Q258" s="25">
        <f>TRUNC(P258*M258*N258/100)</f>
        <v>0</v>
      </c>
      <c r="R258" s="25"/>
      <c r="S258" s="15" t="s">
        <v>814</v>
      </c>
      <c r="T258" s="15"/>
      <c r="AB258" s="2">
        <f>O258</f>
        <v>8.5999999999999993E-2</v>
      </c>
    </row>
    <row r="259" spans="2:28" ht="21.95" customHeight="1">
      <c r="B259" s="13" t="s">
        <v>775</v>
      </c>
      <c r="C259" s="13" t="s">
        <v>571</v>
      </c>
      <c r="D259" s="12" t="s">
        <v>568</v>
      </c>
      <c r="E259" s="12" t="s">
        <v>572</v>
      </c>
      <c r="F259" s="15" t="s">
        <v>570</v>
      </c>
      <c r="G259" s="15">
        <f>IF(H259*I259/100+0.000005 &lt;1, TRUNC(H259*I259/100+0.000005, 옵션!$E$13), TRUNC(H259*I259/100+0.000005, 옵션!$E$13))</f>
        <v>8.5999999999999993E-2</v>
      </c>
      <c r="H259" s="15">
        <f>옵션!$B$13</f>
        <v>100</v>
      </c>
      <c r="I259" s="15">
        <f>SUM(AB258:AB258)</f>
        <v>8.5999999999999993E-2</v>
      </c>
      <c r="J259" s="15"/>
      <c r="K259" s="12"/>
      <c r="L259" s="15"/>
      <c r="M259" s="15"/>
      <c r="N259" s="15"/>
      <c r="O259" s="15" t="str">
        <f>IF(I259*M259=0, "", I259*M259*(N259/100))</f>
        <v/>
      </c>
      <c r="P259" s="25"/>
      <c r="Q259" s="25">
        <f>TRUNC(P259*M259*N259/100)</f>
        <v>0</v>
      </c>
      <c r="R259" s="25"/>
      <c r="S259" s="15"/>
      <c r="T259" s="15"/>
      <c r="Z259" s="2" t="s">
        <v>780</v>
      </c>
      <c r="AB259" s="2">
        <f>SUM(AB258:AB258)</f>
        <v>8.5999999999999993E-2</v>
      </c>
    </row>
    <row r="260" spans="2:28" ht="21.95" customHeight="1">
      <c r="B260" s="13" t="s">
        <v>831</v>
      </c>
      <c r="D260" s="183" t="s">
        <v>899</v>
      </c>
      <c r="E260" s="184"/>
      <c r="F260" s="184"/>
      <c r="G260" s="184"/>
      <c r="H260" s="184"/>
      <c r="I260" s="184"/>
      <c r="J260" s="184"/>
      <c r="K260" s="184"/>
      <c r="L260" s="184"/>
      <c r="M260" s="184"/>
      <c r="N260" s="184"/>
      <c r="O260" s="184"/>
      <c r="P260" s="184"/>
      <c r="Q260" s="184"/>
      <c r="R260" s="184"/>
      <c r="S260" s="184"/>
      <c r="T260" s="185"/>
    </row>
    <row r="261" spans="2:28" ht="21.95" customHeight="1">
      <c r="B261" s="13" t="s">
        <v>775</v>
      </c>
      <c r="C261" s="13" t="s">
        <v>309</v>
      </c>
      <c r="D261" s="12" t="s">
        <v>290</v>
      </c>
      <c r="E261" s="12" t="s">
        <v>310</v>
      </c>
      <c r="F261" s="15" t="s">
        <v>132</v>
      </c>
      <c r="G261" s="15">
        <v>1</v>
      </c>
      <c r="H261" s="15">
        <f>IF(I261&lt;&gt;0, G261-I261, "")</f>
        <v>0</v>
      </c>
      <c r="I261" s="15">
        <v>1</v>
      </c>
      <c r="J261" s="15"/>
      <c r="K261" s="12" t="s">
        <v>755</v>
      </c>
      <c r="L261" s="15" t="s">
        <v>572</v>
      </c>
      <c r="M261" s="15">
        <v>2.9000000000000001E-2</v>
      </c>
      <c r="N261" s="15">
        <v>100</v>
      </c>
      <c r="O261" s="15">
        <f>IF(I261*M261=0, "", I261*M261*(N261/100))</f>
        <v>2.9000000000000001E-2</v>
      </c>
      <c r="P261" s="25"/>
      <c r="Q261" s="25">
        <f>TRUNC(P261*M261*N261/100)</f>
        <v>0</v>
      </c>
      <c r="R261" s="25"/>
      <c r="S261" s="15" t="s">
        <v>813</v>
      </c>
      <c r="T261" s="15"/>
      <c r="AB261" s="2">
        <f>O261</f>
        <v>2.9000000000000001E-2</v>
      </c>
    </row>
    <row r="262" spans="2:28" ht="21.95" customHeight="1">
      <c r="B262" s="13" t="s">
        <v>775</v>
      </c>
      <c r="C262" s="13" t="s">
        <v>571</v>
      </c>
      <c r="D262" s="12" t="s">
        <v>568</v>
      </c>
      <c r="E262" s="12" t="s">
        <v>572</v>
      </c>
      <c r="F262" s="15" t="s">
        <v>570</v>
      </c>
      <c r="G262" s="15">
        <f>IF(H262*I262/100+0.000005 &lt;1, TRUNC(H262*I262/100+0.000005, 옵션!$E$13), TRUNC(H262*I262/100+0.000005, 옵션!$E$13))</f>
        <v>2.9000000000000001E-2</v>
      </c>
      <c r="H262" s="15">
        <f>옵션!$B$13</f>
        <v>100</v>
      </c>
      <c r="I262" s="15">
        <f>SUM(AB261:AB261)</f>
        <v>2.9000000000000001E-2</v>
      </c>
      <c r="J262" s="15"/>
      <c r="K262" s="12"/>
      <c r="L262" s="15"/>
      <c r="M262" s="15"/>
      <c r="N262" s="15"/>
      <c r="O262" s="15" t="str">
        <f>IF(I262*M262=0, "", I262*M262*(N262/100))</f>
        <v/>
      </c>
      <c r="P262" s="25"/>
      <c r="Q262" s="25">
        <f>TRUNC(P262*M262*N262/100)</f>
        <v>0</v>
      </c>
      <c r="R262" s="25"/>
      <c r="S262" s="15"/>
      <c r="T262" s="15"/>
      <c r="Z262" s="2" t="s">
        <v>780</v>
      </c>
      <c r="AB262" s="2">
        <f>SUM(AB261:AB261)</f>
        <v>2.9000000000000001E-2</v>
      </c>
    </row>
    <row r="263" spans="2:28" ht="21.95" customHeight="1">
      <c r="B263" s="13" t="s">
        <v>831</v>
      </c>
      <c r="D263" s="183" t="s">
        <v>900</v>
      </c>
      <c r="E263" s="184"/>
      <c r="F263" s="184"/>
      <c r="G263" s="184"/>
      <c r="H263" s="184"/>
      <c r="I263" s="184"/>
      <c r="J263" s="184"/>
      <c r="K263" s="184"/>
      <c r="L263" s="184"/>
      <c r="M263" s="184"/>
      <c r="N263" s="184"/>
      <c r="O263" s="184"/>
      <c r="P263" s="184"/>
      <c r="Q263" s="184"/>
      <c r="R263" s="184"/>
      <c r="S263" s="184"/>
      <c r="T263" s="185"/>
    </row>
    <row r="264" spans="2:28" ht="21.95" customHeight="1">
      <c r="B264" s="13" t="s">
        <v>775</v>
      </c>
      <c r="C264" s="13" t="s">
        <v>311</v>
      </c>
      <c r="D264" s="12" t="s">
        <v>290</v>
      </c>
      <c r="E264" s="12" t="s">
        <v>312</v>
      </c>
      <c r="F264" s="15" t="s">
        <v>132</v>
      </c>
      <c r="G264" s="15">
        <v>1</v>
      </c>
      <c r="H264" s="15">
        <f>IF(I264&lt;&gt;0, G264-I264, "")</f>
        <v>0</v>
      </c>
      <c r="I264" s="15">
        <v>1</v>
      </c>
      <c r="J264" s="15"/>
      <c r="K264" s="12" t="s">
        <v>755</v>
      </c>
      <c r="L264" s="15" t="s">
        <v>572</v>
      </c>
      <c r="M264" s="15">
        <v>3.4000000000000002E-2</v>
      </c>
      <c r="N264" s="15">
        <v>100</v>
      </c>
      <c r="O264" s="15">
        <f>IF(I264*M264=0, "", I264*M264*(N264/100))</f>
        <v>3.4000000000000002E-2</v>
      </c>
      <c r="P264" s="25"/>
      <c r="Q264" s="25">
        <f>TRUNC(P264*M264*N264/100)</f>
        <v>0</v>
      </c>
      <c r="R264" s="25"/>
      <c r="S264" s="15" t="s">
        <v>813</v>
      </c>
      <c r="T264" s="15"/>
      <c r="AB264" s="2">
        <f>O264</f>
        <v>3.4000000000000002E-2</v>
      </c>
    </row>
    <row r="265" spans="2:28" ht="21.95" customHeight="1">
      <c r="B265" s="13" t="s">
        <v>775</v>
      </c>
      <c r="C265" s="13" t="s">
        <v>571</v>
      </c>
      <c r="D265" s="12" t="s">
        <v>568</v>
      </c>
      <c r="E265" s="12" t="s">
        <v>572</v>
      </c>
      <c r="F265" s="15" t="s">
        <v>570</v>
      </c>
      <c r="G265" s="15">
        <f>IF(H265*I265/100+0.000005 &lt;1, TRUNC(H265*I265/100+0.000005, 옵션!$E$13), TRUNC(H265*I265/100+0.000005, 옵션!$E$13))</f>
        <v>3.4000000000000002E-2</v>
      </c>
      <c r="H265" s="15">
        <f>옵션!$B$13</f>
        <v>100</v>
      </c>
      <c r="I265" s="15">
        <f>SUM(AB264:AB264)</f>
        <v>3.4000000000000002E-2</v>
      </c>
      <c r="J265" s="15"/>
      <c r="K265" s="12"/>
      <c r="L265" s="15"/>
      <c r="M265" s="15"/>
      <c r="N265" s="15"/>
      <c r="O265" s="15" t="str">
        <f>IF(I265*M265=0, "", I265*M265*(N265/100))</f>
        <v/>
      </c>
      <c r="P265" s="25"/>
      <c r="Q265" s="25">
        <f>TRUNC(P265*M265*N265/100)</f>
        <v>0</v>
      </c>
      <c r="R265" s="25"/>
      <c r="S265" s="15"/>
      <c r="T265" s="15"/>
      <c r="Z265" s="2" t="s">
        <v>780</v>
      </c>
      <c r="AB265" s="2">
        <f>SUM(AB264:AB264)</f>
        <v>3.4000000000000002E-2</v>
      </c>
    </row>
    <row r="266" spans="2:28" ht="21.95" customHeight="1">
      <c r="B266" s="13" t="s">
        <v>831</v>
      </c>
      <c r="D266" s="183" t="s">
        <v>901</v>
      </c>
      <c r="E266" s="184"/>
      <c r="F266" s="184"/>
      <c r="G266" s="184"/>
      <c r="H266" s="184"/>
      <c r="I266" s="184"/>
      <c r="J266" s="184"/>
      <c r="K266" s="184"/>
      <c r="L266" s="184"/>
      <c r="M266" s="184"/>
      <c r="N266" s="184"/>
      <c r="O266" s="184"/>
      <c r="P266" s="184"/>
      <c r="Q266" s="184"/>
      <c r="R266" s="184"/>
      <c r="S266" s="184"/>
      <c r="T266" s="185"/>
    </row>
    <row r="267" spans="2:28" ht="21.95" customHeight="1">
      <c r="B267" s="13" t="s">
        <v>775</v>
      </c>
      <c r="C267" s="13" t="s">
        <v>313</v>
      </c>
      <c r="D267" s="12" t="s">
        <v>290</v>
      </c>
      <c r="E267" s="12" t="s">
        <v>314</v>
      </c>
      <c r="F267" s="15" t="s">
        <v>132</v>
      </c>
      <c r="G267" s="15">
        <v>1</v>
      </c>
      <c r="H267" s="15">
        <f>IF(I267&lt;&gt;0, G267-I267, "")</f>
        <v>0</v>
      </c>
      <c r="I267" s="15">
        <v>1</v>
      </c>
      <c r="J267" s="15"/>
      <c r="K267" s="12" t="s">
        <v>755</v>
      </c>
      <c r="L267" s="15" t="s">
        <v>572</v>
      </c>
      <c r="M267" s="15">
        <v>7.8E-2</v>
      </c>
      <c r="N267" s="15">
        <v>100</v>
      </c>
      <c r="O267" s="15">
        <f>IF(I267*M267=0, "", I267*M267*(N267/100))</f>
        <v>7.8E-2</v>
      </c>
      <c r="P267" s="25"/>
      <c r="Q267" s="25">
        <f>TRUNC(P267*M267*N267/100)</f>
        <v>0</v>
      </c>
      <c r="R267" s="25"/>
      <c r="S267" s="15" t="s">
        <v>814</v>
      </c>
      <c r="T267" s="15"/>
      <c r="AB267" s="2">
        <f>O267</f>
        <v>7.8E-2</v>
      </c>
    </row>
    <row r="268" spans="2:28" ht="21.95" customHeight="1">
      <c r="B268" s="13" t="s">
        <v>775</v>
      </c>
      <c r="C268" s="13" t="s">
        <v>571</v>
      </c>
      <c r="D268" s="12" t="s">
        <v>568</v>
      </c>
      <c r="E268" s="12" t="s">
        <v>572</v>
      </c>
      <c r="F268" s="15" t="s">
        <v>570</v>
      </c>
      <c r="G268" s="15">
        <f>IF(H268*I268/100+0.000005 &lt;1, TRUNC(H268*I268/100+0.000005, 옵션!$E$13), TRUNC(H268*I268/100+0.000005, 옵션!$E$13))</f>
        <v>7.8E-2</v>
      </c>
      <c r="H268" s="15">
        <f>옵션!$B$13</f>
        <v>100</v>
      </c>
      <c r="I268" s="15">
        <f>SUM(AB267:AB267)</f>
        <v>7.8E-2</v>
      </c>
      <c r="J268" s="15"/>
      <c r="K268" s="12"/>
      <c r="L268" s="15"/>
      <c r="M268" s="15"/>
      <c r="N268" s="15"/>
      <c r="O268" s="15" t="str">
        <f>IF(I268*M268=0, "", I268*M268*(N268/100))</f>
        <v/>
      </c>
      <c r="P268" s="25"/>
      <c r="Q268" s="25">
        <f>TRUNC(P268*M268*N268/100)</f>
        <v>0</v>
      </c>
      <c r="R268" s="25"/>
      <c r="S268" s="15"/>
      <c r="T268" s="15"/>
      <c r="Z268" s="2" t="s">
        <v>780</v>
      </c>
      <c r="AB268" s="2">
        <f>SUM(AB267:AB267)</f>
        <v>7.8E-2</v>
      </c>
    </row>
    <row r="269" spans="2:28" ht="21.95" customHeight="1">
      <c r="B269" s="13" t="s">
        <v>831</v>
      </c>
      <c r="D269" s="183" t="s">
        <v>902</v>
      </c>
      <c r="E269" s="184"/>
      <c r="F269" s="184"/>
      <c r="G269" s="184"/>
      <c r="H269" s="184"/>
      <c r="I269" s="184"/>
      <c r="J269" s="184"/>
      <c r="K269" s="184"/>
      <c r="L269" s="184"/>
      <c r="M269" s="184"/>
      <c r="N269" s="184"/>
      <c r="O269" s="184"/>
      <c r="P269" s="184"/>
      <c r="Q269" s="184"/>
      <c r="R269" s="184"/>
      <c r="S269" s="184"/>
      <c r="T269" s="185"/>
    </row>
    <row r="270" spans="2:28" ht="21.95" customHeight="1">
      <c r="B270" s="13" t="s">
        <v>775</v>
      </c>
      <c r="C270" s="13" t="s">
        <v>359</v>
      </c>
      <c r="D270" s="12" t="s">
        <v>360</v>
      </c>
      <c r="E270" s="12" t="s">
        <v>361</v>
      </c>
      <c r="F270" s="15" t="s">
        <v>155</v>
      </c>
      <c r="G270" s="15">
        <v>1</v>
      </c>
      <c r="H270" s="15">
        <f>IF(I270&lt;&gt;0, G270-I270, "")</f>
        <v>0</v>
      </c>
      <c r="I270" s="15">
        <v>1</v>
      </c>
      <c r="J270" s="15"/>
      <c r="K270" s="12" t="s">
        <v>755</v>
      </c>
      <c r="L270" s="15" t="s">
        <v>572</v>
      </c>
      <c r="M270" s="15">
        <v>0.20399999999999999</v>
      </c>
      <c r="N270" s="15">
        <v>120</v>
      </c>
      <c r="O270" s="15">
        <f>IF(I270*M270=0, "", I270*M270*(N270/100))</f>
        <v>0.24479999999999996</v>
      </c>
      <c r="P270" s="25"/>
      <c r="Q270" s="25">
        <f>TRUNC(P270*M270*N270/100)</f>
        <v>0</v>
      </c>
      <c r="R270" s="25"/>
      <c r="S270" s="15" t="s">
        <v>815</v>
      </c>
      <c r="T270" s="15"/>
      <c r="AB270" s="2">
        <f>O270</f>
        <v>0.24479999999999996</v>
      </c>
    </row>
    <row r="271" spans="2:28" ht="21.95" customHeight="1">
      <c r="B271" s="13" t="s">
        <v>775</v>
      </c>
      <c r="C271" s="13" t="s">
        <v>571</v>
      </c>
      <c r="D271" s="12" t="s">
        <v>568</v>
      </c>
      <c r="E271" s="12" t="s">
        <v>572</v>
      </c>
      <c r="F271" s="15" t="s">
        <v>570</v>
      </c>
      <c r="G271" s="15">
        <f>IF(H271*I271/100+0.000005 &lt;1, TRUNC(H271*I271/100+0.000005, 옵션!$E$13), TRUNC(H271*I271/100+0.000005, 옵션!$E$13))</f>
        <v>0.24479999999999999</v>
      </c>
      <c r="H271" s="15">
        <f>옵션!$B$13</f>
        <v>100</v>
      </c>
      <c r="I271" s="15">
        <f>SUM(AB270:AB270)</f>
        <v>0.24479999999999996</v>
      </c>
      <c r="J271" s="15"/>
      <c r="K271" s="12"/>
      <c r="L271" s="15"/>
      <c r="M271" s="15"/>
      <c r="N271" s="15"/>
      <c r="O271" s="15" t="str">
        <f>IF(I271*M271=0, "", I271*M271*(N271/100))</f>
        <v/>
      </c>
      <c r="P271" s="25"/>
      <c r="Q271" s="25">
        <f>TRUNC(P271*M271*N271/100)</f>
        <v>0</v>
      </c>
      <c r="R271" s="25"/>
      <c r="S271" s="15"/>
      <c r="T271" s="15"/>
      <c r="Z271" s="2" t="s">
        <v>780</v>
      </c>
      <c r="AB271" s="2">
        <f>SUM(AB270:AB270)</f>
        <v>0.24479999999999996</v>
      </c>
    </row>
    <row r="272" spans="2:28" ht="21.95" customHeight="1">
      <c r="B272" s="13" t="s">
        <v>831</v>
      </c>
      <c r="D272" s="183" t="s">
        <v>903</v>
      </c>
      <c r="E272" s="184"/>
      <c r="F272" s="184"/>
      <c r="G272" s="184"/>
      <c r="H272" s="184"/>
      <c r="I272" s="184"/>
      <c r="J272" s="184"/>
      <c r="K272" s="184"/>
      <c r="L272" s="184"/>
      <c r="M272" s="184"/>
      <c r="N272" s="184"/>
      <c r="O272" s="184"/>
      <c r="P272" s="184"/>
      <c r="Q272" s="184"/>
      <c r="R272" s="184"/>
      <c r="S272" s="184"/>
      <c r="T272" s="185"/>
    </row>
    <row r="273" spans="2:28" ht="21.95" customHeight="1">
      <c r="B273" s="13" t="s">
        <v>775</v>
      </c>
      <c r="C273" s="13" t="s">
        <v>365</v>
      </c>
      <c r="D273" s="12" t="s">
        <v>366</v>
      </c>
      <c r="E273" s="12" t="s">
        <v>367</v>
      </c>
      <c r="F273" s="15" t="s">
        <v>155</v>
      </c>
      <c r="G273" s="15">
        <v>1</v>
      </c>
      <c r="H273" s="15">
        <f>IF(I273&lt;&gt;0, G273-I273, "")</f>
        <v>0</v>
      </c>
      <c r="I273" s="15">
        <v>1</v>
      </c>
      <c r="J273" s="15"/>
      <c r="K273" s="12" t="s">
        <v>755</v>
      </c>
      <c r="L273" s="15" t="s">
        <v>572</v>
      </c>
      <c r="M273" s="15">
        <v>8.1000000000000003E-2</v>
      </c>
      <c r="N273" s="15">
        <v>120</v>
      </c>
      <c r="O273" s="15">
        <f>IF(I273*M273=0, "", I273*M273*(N273/100))</f>
        <v>9.7199999999999995E-2</v>
      </c>
      <c r="P273" s="25"/>
      <c r="Q273" s="25">
        <f>TRUNC(P273*M273*N273/100)</f>
        <v>0</v>
      </c>
      <c r="R273" s="25"/>
      <c r="S273" s="15" t="s">
        <v>815</v>
      </c>
      <c r="T273" s="15"/>
      <c r="AB273" s="2">
        <f>O273</f>
        <v>9.7199999999999995E-2</v>
      </c>
    </row>
    <row r="274" spans="2:28" ht="21.95" customHeight="1">
      <c r="B274" s="13" t="s">
        <v>775</v>
      </c>
      <c r="C274" s="13" t="s">
        <v>571</v>
      </c>
      <c r="D274" s="12" t="s">
        <v>568</v>
      </c>
      <c r="E274" s="12" t="s">
        <v>572</v>
      </c>
      <c r="F274" s="15" t="s">
        <v>570</v>
      </c>
      <c r="G274" s="15">
        <f>IF(H274*I274/100+0.000005 &lt;1, TRUNC(H274*I274/100+0.000005, 옵션!$E$13), TRUNC(H274*I274/100+0.000005, 옵션!$E$13))</f>
        <v>9.7199999999999995E-2</v>
      </c>
      <c r="H274" s="15">
        <f>옵션!$B$13</f>
        <v>100</v>
      </c>
      <c r="I274" s="15">
        <f>SUM(AB273:AB273)</f>
        <v>9.7199999999999995E-2</v>
      </c>
      <c r="J274" s="15"/>
      <c r="K274" s="12"/>
      <c r="L274" s="15"/>
      <c r="M274" s="15"/>
      <c r="N274" s="15"/>
      <c r="O274" s="15" t="str">
        <f>IF(I274*M274=0, "", I274*M274*(N274/100))</f>
        <v/>
      </c>
      <c r="P274" s="25"/>
      <c r="Q274" s="25">
        <f>TRUNC(P274*M274*N274/100)</f>
        <v>0</v>
      </c>
      <c r="R274" s="25"/>
      <c r="S274" s="15"/>
      <c r="T274" s="15"/>
      <c r="Z274" s="2" t="s">
        <v>780</v>
      </c>
      <c r="AB274" s="2">
        <f>SUM(AB273:AB273)</f>
        <v>9.7199999999999995E-2</v>
      </c>
    </row>
    <row r="275" spans="2:28" ht="21.95" customHeight="1">
      <c r="B275" s="13" t="s">
        <v>831</v>
      </c>
      <c r="D275" s="183" t="s">
        <v>904</v>
      </c>
      <c r="E275" s="184"/>
      <c r="F275" s="184"/>
      <c r="G275" s="184"/>
      <c r="H275" s="184"/>
      <c r="I275" s="184"/>
      <c r="J275" s="184"/>
      <c r="K275" s="184"/>
      <c r="L275" s="184"/>
      <c r="M275" s="184"/>
      <c r="N275" s="184"/>
      <c r="O275" s="184"/>
      <c r="P275" s="184"/>
      <c r="Q275" s="184"/>
      <c r="R275" s="184"/>
      <c r="S275" s="184"/>
      <c r="T275" s="185"/>
    </row>
    <row r="276" spans="2:28" ht="21.95" customHeight="1">
      <c r="B276" s="13" t="s">
        <v>775</v>
      </c>
      <c r="C276" s="13" t="s">
        <v>368</v>
      </c>
      <c r="D276" s="12" t="s">
        <v>366</v>
      </c>
      <c r="E276" s="12" t="s">
        <v>369</v>
      </c>
      <c r="F276" s="15" t="s">
        <v>155</v>
      </c>
      <c r="G276" s="15">
        <v>1</v>
      </c>
      <c r="H276" s="15">
        <f>IF(I276&lt;&gt;0, G276-I276, "")</f>
        <v>0</v>
      </c>
      <c r="I276" s="15">
        <v>1</v>
      </c>
      <c r="J276" s="15"/>
      <c r="K276" s="12" t="s">
        <v>755</v>
      </c>
      <c r="L276" s="15" t="s">
        <v>572</v>
      </c>
      <c r="M276" s="15">
        <v>9.9000000000000005E-2</v>
      </c>
      <c r="N276" s="15">
        <v>120</v>
      </c>
      <c r="O276" s="15">
        <f>IF(I276*M276=0, "", I276*M276*(N276/100))</f>
        <v>0.1188</v>
      </c>
      <c r="P276" s="25"/>
      <c r="Q276" s="25">
        <f>TRUNC(P276*M276*N276/100)</f>
        <v>0</v>
      </c>
      <c r="R276" s="25"/>
      <c r="S276" s="15" t="s">
        <v>815</v>
      </c>
      <c r="T276" s="15"/>
      <c r="AB276" s="2">
        <f>O276</f>
        <v>0.1188</v>
      </c>
    </row>
    <row r="277" spans="2:28" ht="21.95" customHeight="1">
      <c r="B277" s="13" t="s">
        <v>775</v>
      </c>
      <c r="C277" s="13" t="s">
        <v>571</v>
      </c>
      <c r="D277" s="12" t="s">
        <v>568</v>
      </c>
      <c r="E277" s="12" t="s">
        <v>572</v>
      </c>
      <c r="F277" s="15" t="s">
        <v>570</v>
      </c>
      <c r="G277" s="15">
        <f>IF(H277*I277/100+0.000005 &lt;1, TRUNC(H277*I277/100+0.000005, 옵션!$E$13), TRUNC(H277*I277/100+0.000005, 옵션!$E$13))</f>
        <v>0.1188</v>
      </c>
      <c r="H277" s="15">
        <f>옵션!$B$13</f>
        <v>100</v>
      </c>
      <c r="I277" s="15">
        <f>SUM(AB276:AB276)</f>
        <v>0.1188</v>
      </c>
      <c r="J277" s="15"/>
      <c r="K277" s="12"/>
      <c r="L277" s="15"/>
      <c r="M277" s="15"/>
      <c r="N277" s="15"/>
      <c r="O277" s="15" t="str">
        <f>IF(I277*M277=0, "", I277*M277*(N277/100))</f>
        <v/>
      </c>
      <c r="P277" s="25"/>
      <c r="Q277" s="25">
        <f>TRUNC(P277*M277*N277/100)</f>
        <v>0</v>
      </c>
      <c r="R277" s="25"/>
      <c r="S277" s="15"/>
      <c r="T277" s="15"/>
      <c r="Z277" s="2" t="s">
        <v>780</v>
      </c>
      <c r="AB277" s="2">
        <f>SUM(AB276:AB276)</f>
        <v>0.1188</v>
      </c>
    </row>
    <row r="278" spans="2:28" ht="21.95" customHeight="1">
      <c r="B278" s="13" t="s">
        <v>831</v>
      </c>
      <c r="D278" s="183" t="s">
        <v>905</v>
      </c>
      <c r="E278" s="184"/>
      <c r="F278" s="184"/>
      <c r="G278" s="184"/>
      <c r="H278" s="184"/>
      <c r="I278" s="184"/>
      <c r="J278" s="184"/>
      <c r="K278" s="184"/>
      <c r="L278" s="184"/>
      <c r="M278" s="184"/>
      <c r="N278" s="184"/>
      <c r="O278" s="184"/>
      <c r="P278" s="184"/>
      <c r="Q278" s="184"/>
      <c r="R278" s="184"/>
      <c r="S278" s="184"/>
      <c r="T278" s="185"/>
    </row>
    <row r="279" spans="2:28" ht="21.95" customHeight="1">
      <c r="B279" s="13" t="s">
        <v>775</v>
      </c>
      <c r="C279" s="13" t="s">
        <v>370</v>
      </c>
      <c r="D279" s="12" t="s">
        <v>366</v>
      </c>
      <c r="E279" s="12" t="s">
        <v>371</v>
      </c>
      <c r="F279" s="15" t="s">
        <v>155</v>
      </c>
      <c r="G279" s="15">
        <v>1</v>
      </c>
      <c r="H279" s="15">
        <f>IF(I279&lt;&gt;0, G279-I279, "")</f>
        <v>0</v>
      </c>
      <c r="I279" s="15">
        <v>1</v>
      </c>
      <c r="J279" s="15"/>
      <c r="K279" s="12" t="s">
        <v>755</v>
      </c>
      <c r="L279" s="15" t="s">
        <v>572</v>
      </c>
      <c r="M279" s="15">
        <v>0.108</v>
      </c>
      <c r="N279" s="15">
        <v>120</v>
      </c>
      <c r="O279" s="15">
        <f>IF(I279*M279=0, "", I279*M279*(N279/100))</f>
        <v>0.12959999999999999</v>
      </c>
      <c r="P279" s="25"/>
      <c r="Q279" s="25">
        <f>TRUNC(P279*M279*N279/100)</f>
        <v>0</v>
      </c>
      <c r="R279" s="25"/>
      <c r="S279" s="15" t="s">
        <v>815</v>
      </c>
      <c r="T279" s="15"/>
      <c r="AB279" s="2">
        <f>O279</f>
        <v>0.12959999999999999</v>
      </c>
    </row>
    <row r="280" spans="2:28" ht="21.95" customHeight="1">
      <c r="B280" s="13" t="s">
        <v>775</v>
      </c>
      <c r="C280" s="13" t="s">
        <v>571</v>
      </c>
      <c r="D280" s="12" t="s">
        <v>568</v>
      </c>
      <c r="E280" s="12" t="s">
        <v>572</v>
      </c>
      <c r="F280" s="15" t="s">
        <v>570</v>
      </c>
      <c r="G280" s="15">
        <f>IF(H280*I280/100+0.000005 &lt;1, TRUNC(H280*I280/100+0.000005, 옵션!$E$13), TRUNC(H280*I280/100+0.000005, 옵션!$E$13))</f>
        <v>0.12959999999999999</v>
      </c>
      <c r="H280" s="15">
        <f>옵션!$B$13</f>
        <v>100</v>
      </c>
      <c r="I280" s="15">
        <f>SUM(AB279:AB279)</f>
        <v>0.12959999999999999</v>
      </c>
      <c r="J280" s="15"/>
      <c r="K280" s="12"/>
      <c r="L280" s="15"/>
      <c r="M280" s="15"/>
      <c r="N280" s="15"/>
      <c r="O280" s="15" t="str">
        <f>IF(I280*M280=0, "", I280*M280*(N280/100))</f>
        <v/>
      </c>
      <c r="P280" s="25"/>
      <c r="Q280" s="25">
        <f>TRUNC(P280*M280*N280/100)</f>
        <v>0</v>
      </c>
      <c r="R280" s="25"/>
      <c r="S280" s="15"/>
      <c r="T280" s="15"/>
      <c r="Z280" s="2" t="s">
        <v>780</v>
      </c>
      <c r="AB280" s="2">
        <f>SUM(AB279:AB279)</f>
        <v>0.12959999999999999</v>
      </c>
    </row>
    <row r="281" spans="2:28" ht="21.95" customHeight="1">
      <c r="B281" s="13" t="s">
        <v>831</v>
      </c>
      <c r="D281" s="183" t="s">
        <v>906</v>
      </c>
      <c r="E281" s="184"/>
      <c r="F281" s="184"/>
      <c r="G281" s="184"/>
      <c r="H281" s="184"/>
      <c r="I281" s="184"/>
      <c r="J281" s="184"/>
      <c r="K281" s="184"/>
      <c r="L281" s="184"/>
      <c r="M281" s="184"/>
      <c r="N281" s="184"/>
      <c r="O281" s="184"/>
      <c r="P281" s="184"/>
      <c r="Q281" s="184"/>
      <c r="R281" s="184"/>
      <c r="S281" s="184"/>
      <c r="T281" s="185"/>
    </row>
    <row r="282" spans="2:28" ht="21.95" customHeight="1">
      <c r="B282" s="13" t="s">
        <v>775</v>
      </c>
      <c r="C282" s="13" t="s">
        <v>372</v>
      </c>
      <c r="D282" s="12" t="s">
        <v>366</v>
      </c>
      <c r="E282" s="12" t="s">
        <v>373</v>
      </c>
      <c r="F282" s="15" t="s">
        <v>155</v>
      </c>
      <c r="G282" s="15">
        <v>1</v>
      </c>
      <c r="H282" s="15">
        <f>IF(I282&lt;&gt;0, G282-I282, "")</f>
        <v>0</v>
      </c>
      <c r="I282" s="15">
        <v>1</v>
      </c>
      <c r="J282" s="15"/>
      <c r="K282" s="12" t="s">
        <v>755</v>
      </c>
      <c r="L282" s="15" t="s">
        <v>572</v>
      </c>
      <c r="M282" s="15">
        <v>0.12</v>
      </c>
      <c r="N282" s="15">
        <v>120</v>
      </c>
      <c r="O282" s="15">
        <f>IF(I282*M282=0, "", I282*M282*(N282/100))</f>
        <v>0.14399999999999999</v>
      </c>
      <c r="P282" s="25"/>
      <c r="Q282" s="25">
        <f>TRUNC(P282*M282*N282/100)</f>
        <v>0</v>
      </c>
      <c r="R282" s="25"/>
      <c r="S282" s="15" t="s">
        <v>815</v>
      </c>
      <c r="T282" s="15"/>
      <c r="AB282" s="2">
        <f>O282</f>
        <v>0.14399999999999999</v>
      </c>
    </row>
    <row r="283" spans="2:28" ht="21.95" customHeight="1">
      <c r="B283" s="13" t="s">
        <v>775</v>
      </c>
      <c r="C283" s="13" t="s">
        <v>571</v>
      </c>
      <c r="D283" s="12" t="s">
        <v>568</v>
      </c>
      <c r="E283" s="12" t="s">
        <v>572</v>
      </c>
      <c r="F283" s="15" t="s">
        <v>570</v>
      </c>
      <c r="G283" s="15">
        <f>IF(H283*I283/100+0.000005 &lt;1, TRUNC(H283*I283/100+0.000005, 옵션!$E$13), TRUNC(H283*I283/100+0.000005, 옵션!$E$13))</f>
        <v>0.14399999999999999</v>
      </c>
      <c r="H283" s="15">
        <f>옵션!$B$13</f>
        <v>100</v>
      </c>
      <c r="I283" s="15">
        <f>SUM(AB282:AB282)</f>
        <v>0.14399999999999999</v>
      </c>
      <c r="J283" s="15"/>
      <c r="K283" s="12"/>
      <c r="L283" s="15"/>
      <c r="M283" s="15"/>
      <c r="N283" s="15"/>
      <c r="O283" s="15" t="str">
        <f>IF(I283*M283=0, "", I283*M283*(N283/100))</f>
        <v/>
      </c>
      <c r="P283" s="25"/>
      <c r="Q283" s="25">
        <f>TRUNC(P283*M283*N283/100)</f>
        <v>0</v>
      </c>
      <c r="R283" s="25"/>
      <c r="S283" s="15"/>
      <c r="T283" s="15"/>
      <c r="Z283" s="2" t="s">
        <v>780</v>
      </c>
      <c r="AB283" s="2">
        <f>SUM(AB282:AB282)</f>
        <v>0.14399999999999999</v>
      </c>
    </row>
    <row r="284" spans="2:28" ht="21.95" customHeight="1">
      <c r="B284" s="13" t="s">
        <v>831</v>
      </c>
      <c r="D284" s="183" t="s">
        <v>907</v>
      </c>
      <c r="E284" s="184"/>
      <c r="F284" s="184"/>
      <c r="G284" s="184"/>
      <c r="H284" s="184"/>
      <c r="I284" s="184"/>
      <c r="J284" s="184"/>
      <c r="K284" s="184"/>
      <c r="L284" s="184"/>
      <c r="M284" s="184"/>
      <c r="N284" s="184"/>
      <c r="O284" s="184"/>
      <c r="P284" s="184"/>
      <c r="Q284" s="184"/>
      <c r="R284" s="184"/>
      <c r="S284" s="184"/>
      <c r="T284" s="185"/>
    </row>
    <row r="285" spans="2:28" ht="21.95" customHeight="1">
      <c r="B285" s="13" t="s">
        <v>775</v>
      </c>
      <c r="C285" s="13" t="s">
        <v>419</v>
      </c>
      <c r="D285" s="12" t="s">
        <v>420</v>
      </c>
      <c r="E285" s="12" t="s">
        <v>421</v>
      </c>
      <c r="F285" s="15" t="s">
        <v>155</v>
      </c>
      <c r="G285" s="15">
        <v>1</v>
      </c>
      <c r="H285" s="15">
        <f>IF(I285&lt;&gt;0, G285-I285, "")</f>
        <v>0</v>
      </c>
      <c r="I285" s="15">
        <v>1</v>
      </c>
      <c r="J285" s="15"/>
      <c r="K285" s="12" t="s">
        <v>754</v>
      </c>
      <c r="L285" s="15" t="s">
        <v>569</v>
      </c>
      <c r="M285" s="15">
        <v>1.6E-2</v>
      </c>
      <c r="N285" s="15">
        <v>100</v>
      </c>
      <c r="O285" s="15">
        <f>IF(I285*M285=0, "", I285*M285*(N285/100))</f>
        <v>1.6E-2</v>
      </c>
      <c r="P285" s="25"/>
      <c r="Q285" s="25">
        <f>TRUNC(P285*M285*N285/100)</f>
        <v>0</v>
      </c>
      <c r="R285" s="25"/>
      <c r="S285" s="15" t="s">
        <v>792</v>
      </c>
      <c r="T285" s="15"/>
      <c r="AA285" s="2">
        <f>O285</f>
        <v>1.6E-2</v>
      </c>
    </row>
    <row r="286" spans="2:28" ht="21.95" customHeight="1">
      <c r="B286" s="13" t="s">
        <v>775</v>
      </c>
      <c r="C286" s="13" t="s">
        <v>567</v>
      </c>
      <c r="D286" s="12" t="s">
        <v>568</v>
      </c>
      <c r="E286" s="12" t="s">
        <v>569</v>
      </c>
      <c r="F286" s="15" t="s">
        <v>570</v>
      </c>
      <c r="G286" s="15">
        <f>IF(H286*I286/100+0.000005 &lt;1, TRUNC(H286*I286/100+0.000005, 옵션!$E$13), TRUNC(H286*I286/100+0.000005, 옵션!$E$13))</f>
        <v>1.6E-2</v>
      </c>
      <c r="H286" s="15">
        <f>옵션!$B$13</f>
        <v>100</v>
      </c>
      <c r="I286" s="15">
        <f>SUM(AA285:AA285)</f>
        <v>1.6E-2</v>
      </c>
      <c r="J286" s="15"/>
      <c r="K286" s="12"/>
      <c r="L286" s="15"/>
      <c r="M286" s="15"/>
      <c r="N286" s="15"/>
      <c r="O286" s="15" t="str">
        <f>IF(I286*M286=0, "", I286*M286*(N286/100))</f>
        <v/>
      </c>
      <c r="P286" s="25"/>
      <c r="Q286" s="25">
        <f>TRUNC(P286*M286*N286/100)</f>
        <v>0</v>
      </c>
      <c r="R286" s="25"/>
      <c r="S286" s="15"/>
      <c r="T286" s="15"/>
      <c r="Z286" s="2" t="s">
        <v>780</v>
      </c>
      <c r="AA286" s="2">
        <f>SUM(AA285:AA285)</f>
        <v>1.6E-2</v>
      </c>
    </row>
    <row r="287" spans="2:28" ht="21.95" customHeight="1">
      <c r="B287" s="13" t="s">
        <v>831</v>
      </c>
      <c r="D287" s="183" t="s">
        <v>908</v>
      </c>
      <c r="E287" s="184"/>
      <c r="F287" s="184"/>
      <c r="G287" s="184"/>
      <c r="H287" s="184"/>
      <c r="I287" s="184"/>
      <c r="J287" s="184"/>
      <c r="K287" s="184"/>
      <c r="L287" s="184"/>
      <c r="M287" s="184"/>
      <c r="N287" s="184"/>
      <c r="O287" s="184"/>
      <c r="P287" s="184"/>
      <c r="Q287" s="184"/>
      <c r="R287" s="184"/>
      <c r="S287" s="184"/>
      <c r="T287" s="185"/>
    </row>
    <row r="288" spans="2:28" ht="21.95" customHeight="1">
      <c r="B288" s="13" t="s">
        <v>775</v>
      </c>
      <c r="C288" s="13" t="s">
        <v>422</v>
      </c>
      <c r="D288" s="12" t="s">
        <v>423</v>
      </c>
      <c r="E288" s="12" t="s">
        <v>367</v>
      </c>
      <c r="F288" s="15" t="s">
        <v>155</v>
      </c>
      <c r="G288" s="15">
        <v>1</v>
      </c>
      <c r="H288" s="15">
        <f>IF(I288&lt;&gt;0, G288-I288, "")</f>
        <v>0</v>
      </c>
      <c r="I288" s="15">
        <v>1</v>
      </c>
      <c r="J288" s="15"/>
      <c r="K288" s="12" t="s">
        <v>754</v>
      </c>
      <c r="L288" s="15" t="s">
        <v>569</v>
      </c>
      <c r="M288" s="15">
        <v>1.6E-2</v>
      </c>
      <c r="N288" s="15">
        <v>100</v>
      </c>
      <c r="O288" s="15">
        <f>IF(I288*M288=0, "", I288*M288*(N288/100))</f>
        <v>1.6E-2</v>
      </c>
      <c r="P288" s="25"/>
      <c r="Q288" s="25">
        <f>TRUNC(P288*M288*N288/100)</f>
        <v>0</v>
      </c>
      <c r="R288" s="25"/>
      <c r="S288" s="15" t="s">
        <v>792</v>
      </c>
      <c r="T288" s="15"/>
      <c r="AA288" s="2">
        <f>O288</f>
        <v>1.6E-2</v>
      </c>
    </row>
    <row r="289" spans="2:27" ht="21.95" customHeight="1">
      <c r="B289" s="13" t="s">
        <v>775</v>
      </c>
      <c r="C289" s="13" t="s">
        <v>567</v>
      </c>
      <c r="D289" s="12" t="s">
        <v>568</v>
      </c>
      <c r="E289" s="12" t="s">
        <v>569</v>
      </c>
      <c r="F289" s="15" t="s">
        <v>570</v>
      </c>
      <c r="G289" s="15">
        <f>IF(H289*I289/100+0.000005 &lt;1, TRUNC(H289*I289/100+0.000005, 옵션!$E$13), TRUNC(H289*I289/100+0.000005, 옵션!$E$13))</f>
        <v>1.6E-2</v>
      </c>
      <c r="H289" s="15">
        <f>옵션!$B$13</f>
        <v>100</v>
      </c>
      <c r="I289" s="15">
        <f>SUM(AA288:AA288)</f>
        <v>1.6E-2</v>
      </c>
      <c r="J289" s="15"/>
      <c r="K289" s="12"/>
      <c r="L289" s="15"/>
      <c r="M289" s="15"/>
      <c r="N289" s="15"/>
      <c r="O289" s="15" t="str">
        <f>IF(I289*M289=0, "", I289*M289*(N289/100))</f>
        <v/>
      </c>
      <c r="P289" s="25"/>
      <c r="Q289" s="25">
        <f>TRUNC(P289*M289*N289/100)</f>
        <v>0</v>
      </c>
      <c r="R289" s="25"/>
      <c r="S289" s="15"/>
      <c r="T289" s="15"/>
      <c r="Z289" s="2" t="s">
        <v>780</v>
      </c>
      <c r="AA289" s="2">
        <f>SUM(AA288:AA288)</f>
        <v>1.6E-2</v>
      </c>
    </row>
    <row r="290" spans="2:27" ht="21.95" customHeight="1">
      <c r="B290" s="13" t="s">
        <v>831</v>
      </c>
      <c r="D290" s="183" t="s">
        <v>909</v>
      </c>
      <c r="E290" s="184"/>
      <c r="F290" s="184"/>
      <c r="G290" s="184"/>
      <c r="H290" s="184"/>
      <c r="I290" s="184"/>
      <c r="J290" s="184"/>
      <c r="K290" s="184"/>
      <c r="L290" s="184"/>
      <c r="M290" s="184"/>
      <c r="N290" s="184"/>
      <c r="O290" s="184"/>
      <c r="P290" s="184"/>
      <c r="Q290" s="184"/>
      <c r="R290" s="184"/>
      <c r="S290" s="184"/>
      <c r="T290" s="185"/>
    </row>
    <row r="291" spans="2:27" ht="21.95" customHeight="1">
      <c r="B291" s="13" t="s">
        <v>775</v>
      </c>
      <c r="C291" s="13" t="s">
        <v>424</v>
      </c>
      <c r="D291" s="12" t="s">
        <v>423</v>
      </c>
      <c r="E291" s="12" t="s">
        <v>369</v>
      </c>
      <c r="F291" s="15" t="s">
        <v>155</v>
      </c>
      <c r="G291" s="15">
        <v>1</v>
      </c>
      <c r="H291" s="15">
        <f>IF(I291&lt;&gt;0, G291-I291, "")</f>
        <v>0</v>
      </c>
      <c r="I291" s="15">
        <v>1</v>
      </c>
      <c r="J291" s="15"/>
      <c r="K291" s="12" t="s">
        <v>754</v>
      </c>
      <c r="L291" s="15" t="s">
        <v>569</v>
      </c>
      <c r="M291" s="15">
        <v>1.6E-2</v>
      </c>
      <c r="N291" s="15">
        <v>100</v>
      </c>
      <c r="O291" s="15">
        <f>IF(I291*M291=0, "", I291*M291*(N291/100))</f>
        <v>1.6E-2</v>
      </c>
      <c r="P291" s="25"/>
      <c r="Q291" s="25">
        <f>TRUNC(P291*M291*N291/100)</f>
        <v>0</v>
      </c>
      <c r="R291" s="25"/>
      <c r="S291" s="15" t="s">
        <v>792</v>
      </c>
      <c r="T291" s="15"/>
      <c r="AA291" s="2">
        <f>O291</f>
        <v>1.6E-2</v>
      </c>
    </row>
    <row r="292" spans="2:27" ht="21.95" customHeight="1">
      <c r="B292" s="13" t="s">
        <v>775</v>
      </c>
      <c r="C292" s="13" t="s">
        <v>567</v>
      </c>
      <c r="D292" s="12" t="s">
        <v>568</v>
      </c>
      <c r="E292" s="12" t="s">
        <v>569</v>
      </c>
      <c r="F292" s="15" t="s">
        <v>570</v>
      </c>
      <c r="G292" s="15">
        <f>IF(H292*I292/100+0.000005 &lt;1, TRUNC(H292*I292/100+0.000005, 옵션!$E$13), TRUNC(H292*I292/100+0.000005, 옵션!$E$13))</f>
        <v>1.6E-2</v>
      </c>
      <c r="H292" s="15">
        <f>옵션!$B$13</f>
        <v>100</v>
      </c>
      <c r="I292" s="15">
        <f>SUM(AA291:AA291)</f>
        <v>1.6E-2</v>
      </c>
      <c r="J292" s="15"/>
      <c r="K292" s="12"/>
      <c r="L292" s="15"/>
      <c r="M292" s="15"/>
      <c r="N292" s="15"/>
      <c r="O292" s="15" t="str">
        <f>IF(I292*M292=0, "", I292*M292*(N292/100))</f>
        <v/>
      </c>
      <c r="P292" s="25"/>
      <c r="Q292" s="25">
        <f>TRUNC(P292*M292*N292/100)</f>
        <v>0</v>
      </c>
      <c r="R292" s="25"/>
      <c r="S292" s="15"/>
      <c r="T292" s="15"/>
      <c r="Z292" s="2" t="s">
        <v>780</v>
      </c>
      <c r="AA292" s="2">
        <f>SUM(AA291:AA291)</f>
        <v>1.6E-2</v>
      </c>
    </row>
    <row r="293" spans="2:27" ht="21.95" customHeight="1">
      <c r="B293" s="13" t="s">
        <v>831</v>
      </c>
      <c r="D293" s="183" t="s">
        <v>910</v>
      </c>
      <c r="E293" s="184"/>
      <c r="F293" s="184"/>
      <c r="G293" s="184"/>
      <c r="H293" s="184"/>
      <c r="I293" s="184"/>
      <c r="J293" s="184"/>
      <c r="K293" s="184"/>
      <c r="L293" s="184"/>
      <c r="M293" s="184"/>
      <c r="N293" s="184"/>
      <c r="O293" s="184"/>
      <c r="P293" s="184"/>
      <c r="Q293" s="184"/>
      <c r="R293" s="184"/>
      <c r="S293" s="184"/>
      <c r="T293" s="185"/>
    </row>
    <row r="294" spans="2:27" ht="21.95" customHeight="1">
      <c r="B294" s="13" t="s">
        <v>775</v>
      </c>
      <c r="C294" s="13" t="s">
        <v>315</v>
      </c>
      <c r="D294" s="12" t="s">
        <v>316</v>
      </c>
      <c r="E294" s="12" t="s">
        <v>317</v>
      </c>
      <c r="F294" s="15" t="s">
        <v>155</v>
      </c>
      <c r="G294" s="15">
        <v>1</v>
      </c>
      <c r="H294" s="15">
        <f>IF(I294&lt;&gt;0, G294-I294, "")</f>
        <v>0</v>
      </c>
      <c r="I294" s="15">
        <v>1</v>
      </c>
      <c r="J294" s="15"/>
      <c r="K294" s="12" t="s">
        <v>754</v>
      </c>
      <c r="L294" s="15" t="s">
        <v>569</v>
      </c>
      <c r="M294" s="15">
        <v>8.5000000000000006E-2</v>
      </c>
      <c r="N294" s="15">
        <v>100</v>
      </c>
      <c r="O294" s="15">
        <f>IF(I294*M294=0, "", I294*M294*(N294/100))</f>
        <v>8.5000000000000006E-2</v>
      </c>
      <c r="P294" s="25"/>
      <c r="Q294" s="25">
        <f>TRUNC(P294*M294*N294/100)</f>
        <v>0</v>
      </c>
      <c r="R294" s="25"/>
      <c r="S294" s="15" t="s">
        <v>816</v>
      </c>
      <c r="T294" s="15"/>
      <c r="AA294" s="2">
        <f>O294</f>
        <v>8.5000000000000006E-2</v>
      </c>
    </row>
    <row r="295" spans="2:27" ht="21.95" customHeight="1">
      <c r="B295" s="13" t="s">
        <v>775</v>
      </c>
      <c r="C295" s="13" t="s">
        <v>567</v>
      </c>
      <c r="D295" s="12" t="s">
        <v>568</v>
      </c>
      <c r="E295" s="12" t="s">
        <v>569</v>
      </c>
      <c r="F295" s="15" t="s">
        <v>570</v>
      </c>
      <c r="G295" s="15">
        <f>IF(H295*I295/100+0.000005 &lt;1, TRUNC(H295*I295/100+0.000005, 옵션!$E$13), TRUNC(H295*I295/100+0.000005, 옵션!$E$13))</f>
        <v>8.5000000000000006E-2</v>
      </c>
      <c r="H295" s="15">
        <f>옵션!$B$13</f>
        <v>100</v>
      </c>
      <c r="I295" s="15">
        <f>SUM(AA294:AA294)</f>
        <v>8.5000000000000006E-2</v>
      </c>
      <c r="J295" s="15"/>
      <c r="K295" s="12"/>
      <c r="L295" s="15"/>
      <c r="M295" s="15"/>
      <c r="N295" s="15"/>
      <c r="O295" s="15" t="str">
        <f>IF(I295*M295=0, "", I295*M295*(N295/100))</f>
        <v/>
      </c>
      <c r="P295" s="25"/>
      <c r="Q295" s="25">
        <f>TRUNC(P295*M295*N295/100)</f>
        <v>0</v>
      </c>
      <c r="R295" s="25"/>
      <c r="S295" s="15"/>
      <c r="T295" s="15"/>
      <c r="Z295" s="2" t="s">
        <v>780</v>
      </c>
      <c r="AA295" s="2">
        <f>SUM(AA294:AA294)</f>
        <v>8.5000000000000006E-2</v>
      </c>
    </row>
    <row r="296" spans="2:27" ht="21.95" customHeight="1">
      <c r="B296" s="13" t="s">
        <v>831</v>
      </c>
      <c r="D296" s="183" t="s">
        <v>911</v>
      </c>
      <c r="E296" s="184"/>
      <c r="F296" s="184"/>
      <c r="G296" s="184"/>
      <c r="H296" s="184"/>
      <c r="I296" s="184"/>
      <c r="J296" s="184"/>
      <c r="K296" s="184"/>
      <c r="L296" s="184"/>
      <c r="M296" s="184"/>
      <c r="N296" s="184"/>
      <c r="O296" s="184"/>
      <c r="P296" s="184"/>
      <c r="Q296" s="184"/>
      <c r="R296" s="184"/>
      <c r="S296" s="184"/>
      <c r="T296" s="185"/>
    </row>
    <row r="297" spans="2:27" ht="21.95" customHeight="1">
      <c r="B297" s="13" t="s">
        <v>775</v>
      </c>
      <c r="C297" s="13" t="s">
        <v>321</v>
      </c>
      <c r="D297" s="12" t="s">
        <v>316</v>
      </c>
      <c r="E297" s="12" t="s">
        <v>322</v>
      </c>
      <c r="F297" s="15" t="s">
        <v>155</v>
      </c>
      <c r="G297" s="15">
        <v>1</v>
      </c>
      <c r="H297" s="15">
        <f>IF(I297&lt;&gt;0, G297-I297, "")</f>
        <v>0</v>
      </c>
      <c r="I297" s="15">
        <v>1</v>
      </c>
      <c r="J297" s="15"/>
      <c r="K297" s="12" t="s">
        <v>754</v>
      </c>
      <c r="L297" s="15" t="s">
        <v>569</v>
      </c>
      <c r="M297" s="15">
        <v>8.5000000000000006E-2</v>
      </c>
      <c r="N297" s="15">
        <v>100</v>
      </c>
      <c r="O297" s="15">
        <f>IF(I297*M297=0, "", I297*M297*(N297/100))</f>
        <v>8.5000000000000006E-2</v>
      </c>
      <c r="P297" s="25"/>
      <c r="Q297" s="25">
        <f>TRUNC(P297*M297*N297/100)</f>
        <v>0</v>
      </c>
      <c r="R297" s="25"/>
      <c r="S297" s="15" t="s">
        <v>816</v>
      </c>
      <c r="T297" s="15"/>
      <c r="AA297" s="2">
        <f>O297</f>
        <v>8.5000000000000006E-2</v>
      </c>
    </row>
    <row r="298" spans="2:27" ht="21.95" customHeight="1">
      <c r="B298" s="13" t="s">
        <v>775</v>
      </c>
      <c r="C298" s="13" t="s">
        <v>567</v>
      </c>
      <c r="D298" s="12" t="s">
        <v>568</v>
      </c>
      <c r="E298" s="12" t="s">
        <v>569</v>
      </c>
      <c r="F298" s="15" t="s">
        <v>570</v>
      </c>
      <c r="G298" s="15">
        <f>IF(H298*I298/100+0.000005 &lt;1, TRUNC(H298*I298/100+0.000005, 옵션!$E$13), TRUNC(H298*I298/100+0.000005, 옵션!$E$13))</f>
        <v>8.5000000000000006E-2</v>
      </c>
      <c r="H298" s="15">
        <f>옵션!$B$13</f>
        <v>100</v>
      </c>
      <c r="I298" s="15">
        <f>SUM(AA297:AA297)</f>
        <v>8.5000000000000006E-2</v>
      </c>
      <c r="J298" s="15"/>
      <c r="K298" s="12"/>
      <c r="L298" s="15"/>
      <c r="M298" s="15"/>
      <c r="N298" s="15"/>
      <c r="O298" s="15" t="str">
        <f>IF(I298*M298=0, "", I298*M298*(N298/100))</f>
        <v/>
      </c>
      <c r="P298" s="25"/>
      <c r="Q298" s="25">
        <f>TRUNC(P298*M298*N298/100)</f>
        <v>0</v>
      </c>
      <c r="R298" s="25"/>
      <c r="S298" s="15"/>
      <c r="T298" s="15"/>
      <c r="Z298" s="2" t="s">
        <v>780</v>
      </c>
      <c r="AA298" s="2">
        <f>SUM(AA297:AA297)</f>
        <v>8.5000000000000006E-2</v>
      </c>
    </row>
    <row r="299" spans="2:27" ht="21.95" customHeight="1">
      <c r="B299" s="13" t="s">
        <v>831</v>
      </c>
      <c r="D299" s="183" t="s">
        <v>912</v>
      </c>
      <c r="E299" s="184"/>
      <c r="F299" s="184"/>
      <c r="G299" s="184"/>
      <c r="H299" s="184"/>
      <c r="I299" s="184"/>
      <c r="J299" s="184"/>
      <c r="K299" s="184"/>
      <c r="L299" s="184"/>
      <c r="M299" s="184"/>
      <c r="N299" s="184"/>
      <c r="O299" s="184"/>
      <c r="P299" s="184"/>
      <c r="Q299" s="184"/>
      <c r="R299" s="184"/>
      <c r="S299" s="184"/>
      <c r="T299" s="185"/>
    </row>
    <row r="300" spans="2:27" ht="21.95" customHeight="1">
      <c r="B300" s="13" t="s">
        <v>775</v>
      </c>
      <c r="C300" s="13" t="s">
        <v>323</v>
      </c>
      <c r="D300" s="12" t="s">
        <v>316</v>
      </c>
      <c r="E300" s="12" t="s">
        <v>324</v>
      </c>
      <c r="F300" s="15" t="s">
        <v>155</v>
      </c>
      <c r="G300" s="15">
        <v>1</v>
      </c>
      <c r="H300" s="15">
        <f>IF(I300&lt;&gt;0, G300-I300, "")</f>
        <v>0</v>
      </c>
      <c r="I300" s="15">
        <v>1</v>
      </c>
      <c r="J300" s="15"/>
      <c r="K300" s="12" t="s">
        <v>754</v>
      </c>
      <c r="L300" s="15" t="s">
        <v>569</v>
      </c>
      <c r="M300" s="15">
        <v>8.5000000000000006E-2</v>
      </c>
      <c r="N300" s="15">
        <v>100</v>
      </c>
      <c r="O300" s="15">
        <f>IF(I300*M300=0, "", I300*M300*(N300/100))</f>
        <v>8.5000000000000006E-2</v>
      </c>
      <c r="P300" s="25"/>
      <c r="Q300" s="25">
        <f>TRUNC(P300*M300*N300/100)</f>
        <v>0</v>
      </c>
      <c r="R300" s="25"/>
      <c r="S300" s="15" t="s">
        <v>816</v>
      </c>
      <c r="T300" s="15"/>
      <c r="AA300" s="2">
        <f>O300</f>
        <v>8.5000000000000006E-2</v>
      </c>
    </row>
    <row r="301" spans="2:27" ht="21.95" customHeight="1">
      <c r="B301" s="13" t="s">
        <v>775</v>
      </c>
      <c r="C301" s="13" t="s">
        <v>567</v>
      </c>
      <c r="D301" s="12" t="s">
        <v>568</v>
      </c>
      <c r="E301" s="12" t="s">
        <v>569</v>
      </c>
      <c r="F301" s="15" t="s">
        <v>570</v>
      </c>
      <c r="G301" s="15">
        <f>IF(H301*I301/100+0.000005 &lt;1, TRUNC(H301*I301/100+0.000005, 옵션!$E$13), TRUNC(H301*I301/100+0.000005, 옵션!$E$13))</f>
        <v>8.5000000000000006E-2</v>
      </c>
      <c r="H301" s="15">
        <f>옵션!$B$13</f>
        <v>100</v>
      </c>
      <c r="I301" s="15">
        <f>SUM(AA300:AA300)</f>
        <v>8.5000000000000006E-2</v>
      </c>
      <c r="J301" s="15"/>
      <c r="K301" s="12"/>
      <c r="L301" s="15"/>
      <c r="M301" s="15"/>
      <c r="N301" s="15"/>
      <c r="O301" s="15" t="str">
        <f>IF(I301*M301=0, "", I301*M301*(N301/100))</f>
        <v/>
      </c>
      <c r="P301" s="25"/>
      <c r="Q301" s="25">
        <f>TRUNC(P301*M301*N301/100)</f>
        <v>0</v>
      </c>
      <c r="R301" s="25"/>
      <c r="S301" s="15"/>
      <c r="T301" s="15"/>
      <c r="Z301" s="2" t="s">
        <v>780</v>
      </c>
      <c r="AA301" s="2">
        <f>SUM(AA300:AA300)</f>
        <v>8.5000000000000006E-2</v>
      </c>
    </row>
    <row r="302" spans="2:27" ht="21.95" customHeight="1">
      <c r="B302" s="13" t="s">
        <v>831</v>
      </c>
      <c r="D302" s="183" t="s">
        <v>913</v>
      </c>
      <c r="E302" s="184"/>
      <c r="F302" s="184"/>
      <c r="G302" s="184"/>
      <c r="H302" s="184"/>
      <c r="I302" s="184"/>
      <c r="J302" s="184"/>
      <c r="K302" s="184"/>
      <c r="L302" s="184"/>
      <c r="M302" s="184"/>
      <c r="N302" s="184"/>
      <c r="O302" s="184"/>
      <c r="P302" s="184"/>
      <c r="Q302" s="184"/>
      <c r="R302" s="184"/>
      <c r="S302" s="184"/>
      <c r="T302" s="185"/>
    </row>
    <row r="303" spans="2:27" ht="21.95" customHeight="1">
      <c r="B303" s="13" t="s">
        <v>775</v>
      </c>
      <c r="C303" s="13" t="s">
        <v>325</v>
      </c>
      <c r="D303" s="12" t="s">
        <v>326</v>
      </c>
      <c r="E303" s="12" t="s">
        <v>327</v>
      </c>
      <c r="F303" s="15" t="s">
        <v>155</v>
      </c>
      <c r="G303" s="15">
        <v>1</v>
      </c>
      <c r="H303" s="15">
        <f>IF(I303&lt;&gt;0, G303-I303, "")</f>
        <v>0</v>
      </c>
      <c r="I303" s="15">
        <v>1</v>
      </c>
      <c r="J303" s="15"/>
      <c r="K303" s="12" t="s">
        <v>754</v>
      </c>
      <c r="L303" s="15" t="s">
        <v>569</v>
      </c>
      <c r="M303" s="15">
        <v>0.08</v>
      </c>
      <c r="N303" s="15">
        <v>100</v>
      </c>
      <c r="O303" s="15">
        <f>IF(I303*M303=0, "", I303*M303*(N303/100))</f>
        <v>0.08</v>
      </c>
      <c r="P303" s="25"/>
      <c r="Q303" s="25">
        <f>TRUNC(P303*M303*N303/100)</f>
        <v>0</v>
      </c>
      <c r="R303" s="25"/>
      <c r="S303" s="15" t="s">
        <v>817</v>
      </c>
      <c r="T303" s="15"/>
      <c r="AA303" s="2">
        <f>O303</f>
        <v>0.08</v>
      </c>
    </row>
    <row r="304" spans="2:27" ht="21.95" customHeight="1">
      <c r="B304" s="13" t="s">
        <v>775</v>
      </c>
      <c r="C304" s="13" t="s">
        <v>567</v>
      </c>
      <c r="D304" s="12" t="s">
        <v>568</v>
      </c>
      <c r="E304" s="12" t="s">
        <v>569</v>
      </c>
      <c r="F304" s="15" t="s">
        <v>570</v>
      </c>
      <c r="G304" s="15">
        <f>IF(H304*I304/100+0.000005 &lt;1, TRUNC(H304*I304/100+0.000005, 옵션!$E$13), TRUNC(H304*I304/100+0.000005, 옵션!$E$13))</f>
        <v>0.08</v>
      </c>
      <c r="H304" s="15">
        <f>옵션!$B$13</f>
        <v>100</v>
      </c>
      <c r="I304" s="15">
        <f>SUM(AA303:AA303)</f>
        <v>0.08</v>
      </c>
      <c r="J304" s="15"/>
      <c r="K304" s="12"/>
      <c r="L304" s="15"/>
      <c r="M304" s="15"/>
      <c r="N304" s="15"/>
      <c r="O304" s="15" t="str">
        <f>IF(I304*M304=0, "", I304*M304*(N304/100))</f>
        <v/>
      </c>
      <c r="P304" s="25"/>
      <c r="Q304" s="25">
        <f>TRUNC(P304*M304*N304/100)</f>
        <v>0</v>
      </c>
      <c r="R304" s="25"/>
      <c r="S304" s="15"/>
      <c r="T304" s="15"/>
      <c r="Z304" s="2" t="s">
        <v>780</v>
      </c>
      <c r="AA304" s="2">
        <f>SUM(AA303:AA303)</f>
        <v>0.08</v>
      </c>
    </row>
    <row r="305" spans="2:31" ht="21.95" customHeight="1">
      <c r="B305" s="13" t="s">
        <v>831</v>
      </c>
      <c r="D305" s="183" t="s">
        <v>914</v>
      </c>
      <c r="E305" s="184"/>
      <c r="F305" s="184"/>
      <c r="G305" s="184"/>
      <c r="H305" s="184"/>
      <c r="I305" s="184"/>
      <c r="J305" s="184"/>
      <c r="K305" s="184"/>
      <c r="L305" s="184"/>
      <c r="M305" s="184"/>
      <c r="N305" s="184"/>
      <c r="O305" s="184"/>
      <c r="P305" s="184"/>
      <c r="Q305" s="184"/>
      <c r="R305" s="184"/>
      <c r="S305" s="184"/>
      <c r="T305" s="185"/>
    </row>
    <row r="306" spans="2:31" ht="21.95" customHeight="1">
      <c r="B306" s="13" t="s">
        <v>775</v>
      </c>
      <c r="C306" s="13" t="s">
        <v>330</v>
      </c>
      <c r="D306" s="12" t="s">
        <v>331</v>
      </c>
      <c r="E306" s="12" t="s">
        <v>332</v>
      </c>
      <c r="F306" s="15" t="s">
        <v>155</v>
      </c>
      <c r="G306" s="15">
        <v>1</v>
      </c>
      <c r="H306" s="15">
        <f>IF(I306&lt;&gt;0, G306-I306, "")</f>
        <v>0</v>
      </c>
      <c r="I306" s="15">
        <v>1</v>
      </c>
      <c r="J306" s="15"/>
      <c r="K306" s="12" t="s">
        <v>754</v>
      </c>
      <c r="L306" s="15" t="s">
        <v>569</v>
      </c>
      <c r="M306" s="15">
        <v>0.08</v>
      </c>
      <c r="N306" s="15">
        <v>100</v>
      </c>
      <c r="O306" s="15">
        <f>IF(I306*M306=0, "", I306*M306*(N306/100))</f>
        <v>0.08</v>
      </c>
      <c r="P306" s="25"/>
      <c r="Q306" s="25">
        <f>TRUNC(P306*M306*N306/100)</f>
        <v>0</v>
      </c>
      <c r="R306" s="25"/>
      <c r="S306" s="15" t="s">
        <v>817</v>
      </c>
      <c r="T306" s="15"/>
      <c r="AA306" s="2">
        <f>O306</f>
        <v>0.08</v>
      </c>
    </row>
    <row r="307" spans="2:31" ht="21.95" customHeight="1">
      <c r="B307" s="13" t="s">
        <v>775</v>
      </c>
      <c r="C307" s="13" t="s">
        <v>567</v>
      </c>
      <c r="D307" s="12" t="s">
        <v>568</v>
      </c>
      <c r="E307" s="12" t="s">
        <v>569</v>
      </c>
      <c r="F307" s="15" t="s">
        <v>570</v>
      </c>
      <c r="G307" s="15">
        <f>IF(H307*I307/100+0.000005 &lt;1, TRUNC(H307*I307/100+0.000005, 옵션!$E$13), TRUNC(H307*I307/100+0.000005, 옵션!$E$13))</f>
        <v>0.08</v>
      </c>
      <c r="H307" s="15">
        <f>옵션!$B$13</f>
        <v>100</v>
      </c>
      <c r="I307" s="15">
        <f>SUM(AA306:AA306)</f>
        <v>0.08</v>
      </c>
      <c r="J307" s="15"/>
      <c r="K307" s="12"/>
      <c r="L307" s="15"/>
      <c r="M307" s="15"/>
      <c r="N307" s="15"/>
      <c r="O307" s="15" t="str">
        <f>IF(I307*M307=0, "", I307*M307*(N307/100))</f>
        <v/>
      </c>
      <c r="P307" s="25"/>
      <c r="Q307" s="25">
        <f>TRUNC(P307*M307*N307/100)</f>
        <v>0</v>
      </c>
      <c r="R307" s="25"/>
      <c r="S307" s="15"/>
      <c r="T307" s="15"/>
      <c r="Z307" s="2" t="s">
        <v>780</v>
      </c>
      <c r="AA307" s="2">
        <f>SUM(AA306:AA306)</f>
        <v>0.08</v>
      </c>
    </row>
    <row r="308" spans="2:31" ht="21.95" customHeight="1">
      <c r="B308" s="13" t="s">
        <v>831</v>
      </c>
      <c r="D308" s="183" t="s">
        <v>915</v>
      </c>
      <c r="E308" s="184"/>
      <c r="F308" s="184"/>
      <c r="G308" s="184"/>
      <c r="H308" s="184"/>
      <c r="I308" s="184"/>
      <c r="J308" s="184"/>
      <c r="K308" s="184"/>
      <c r="L308" s="184"/>
      <c r="M308" s="184"/>
      <c r="N308" s="184"/>
      <c r="O308" s="184"/>
      <c r="P308" s="184"/>
      <c r="Q308" s="184"/>
      <c r="R308" s="184"/>
      <c r="S308" s="184"/>
      <c r="T308" s="185"/>
    </row>
    <row r="309" spans="2:31" ht="21.95" customHeight="1">
      <c r="B309" s="13" t="s">
        <v>775</v>
      </c>
      <c r="C309" s="13" t="s">
        <v>351</v>
      </c>
      <c r="D309" s="12" t="s">
        <v>352</v>
      </c>
      <c r="E309" s="12" t="s">
        <v>353</v>
      </c>
      <c r="F309" s="15" t="s">
        <v>354</v>
      </c>
      <c r="G309" s="15">
        <v>1</v>
      </c>
      <c r="H309" s="15">
        <f>IF(I309&lt;&gt;0, G309-I309, "")</f>
        <v>0</v>
      </c>
      <c r="I309" s="15">
        <v>1</v>
      </c>
      <c r="J309" s="15"/>
      <c r="K309" s="12" t="s">
        <v>754</v>
      </c>
      <c r="L309" s="15" t="s">
        <v>569</v>
      </c>
      <c r="M309" s="15">
        <v>0.182</v>
      </c>
      <c r="N309" s="15">
        <v>100</v>
      </c>
      <c r="O309" s="15">
        <f>IF(I309*M309=0, "", I309*M309*(N309/100))</f>
        <v>0.182</v>
      </c>
      <c r="P309" s="25"/>
      <c r="Q309" s="25">
        <f>TRUNC(P309*M309*N309/100)</f>
        <v>0</v>
      </c>
      <c r="R309" s="25"/>
      <c r="S309" s="15" t="s">
        <v>818</v>
      </c>
      <c r="T309" s="15"/>
      <c r="AA309" s="2">
        <f>O309</f>
        <v>0.182</v>
      </c>
    </row>
    <row r="310" spans="2:31" ht="21.95" customHeight="1">
      <c r="B310" s="13" t="s">
        <v>775</v>
      </c>
      <c r="C310" s="13" t="s">
        <v>567</v>
      </c>
      <c r="D310" s="12" t="s">
        <v>568</v>
      </c>
      <c r="E310" s="12" t="s">
        <v>569</v>
      </c>
      <c r="F310" s="15" t="s">
        <v>570</v>
      </c>
      <c r="G310" s="15">
        <f>IF(H310*I310/100+0.000005 &lt;1, TRUNC(H310*I310/100+0.000005, 옵션!$E$13), TRUNC(H310*I310/100+0.000005, 옵션!$E$13))</f>
        <v>0.182</v>
      </c>
      <c r="H310" s="15">
        <f>옵션!$B$13</f>
        <v>100</v>
      </c>
      <c r="I310" s="15">
        <f>SUM(AA309:AA309)</f>
        <v>0.182</v>
      </c>
      <c r="J310" s="15"/>
      <c r="K310" s="12"/>
      <c r="L310" s="15"/>
      <c r="M310" s="15"/>
      <c r="N310" s="15"/>
      <c r="O310" s="15" t="str">
        <f>IF(I310*M310=0, "", I310*M310*(N310/100))</f>
        <v/>
      </c>
      <c r="P310" s="25"/>
      <c r="Q310" s="25">
        <f>TRUNC(P310*M310*N310/100)</f>
        <v>0</v>
      </c>
      <c r="R310" s="25"/>
      <c r="S310" s="15"/>
      <c r="T310" s="15"/>
      <c r="Z310" s="2" t="s">
        <v>780</v>
      </c>
      <c r="AA310" s="2">
        <f>SUM(AA309:AA309)</f>
        <v>0.182</v>
      </c>
    </row>
    <row r="311" spans="2:31" ht="21.95" customHeight="1">
      <c r="B311" s="13" t="s">
        <v>831</v>
      </c>
      <c r="D311" s="183" t="s">
        <v>916</v>
      </c>
      <c r="E311" s="184"/>
      <c r="F311" s="184"/>
      <c r="G311" s="184"/>
      <c r="H311" s="184"/>
      <c r="I311" s="184"/>
      <c r="J311" s="184"/>
      <c r="K311" s="184"/>
      <c r="L311" s="184"/>
      <c r="M311" s="184"/>
      <c r="N311" s="184"/>
      <c r="O311" s="184"/>
      <c r="P311" s="184"/>
      <c r="Q311" s="184"/>
      <c r="R311" s="184"/>
      <c r="S311" s="184"/>
      <c r="T311" s="185"/>
    </row>
    <row r="312" spans="2:31" ht="21.95" customHeight="1">
      <c r="B312" s="13" t="s">
        <v>775</v>
      </c>
      <c r="C312" s="13" t="s">
        <v>357</v>
      </c>
      <c r="D312" s="12" t="s">
        <v>352</v>
      </c>
      <c r="E312" s="12" t="s">
        <v>358</v>
      </c>
      <c r="F312" s="15" t="s">
        <v>354</v>
      </c>
      <c r="G312" s="15">
        <v>1</v>
      </c>
      <c r="H312" s="15">
        <f>IF(I312&lt;&gt;0, G312-I312, "")</f>
        <v>0</v>
      </c>
      <c r="I312" s="15">
        <v>1</v>
      </c>
      <c r="J312" s="15"/>
      <c r="K312" s="12" t="s">
        <v>754</v>
      </c>
      <c r="L312" s="15" t="s">
        <v>569</v>
      </c>
      <c r="M312" s="15">
        <v>0.61099999999999999</v>
      </c>
      <c r="N312" s="15">
        <v>100</v>
      </c>
      <c r="O312" s="15">
        <f>IF(I312*M312=0, "", I312*M312*(N312/100))</f>
        <v>0.61099999999999999</v>
      </c>
      <c r="P312" s="25"/>
      <c r="Q312" s="25">
        <f>TRUNC(P312*M312*N312/100)</f>
        <v>0</v>
      </c>
      <c r="R312" s="25"/>
      <c r="S312" s="15" t="s">
        <v>818</v>
      </c>
      <c r="T312" s="15"/>
      <c r="AA312" s="2">
        <f>O312</f>
        <v>0.61099999999999999</v>
      </c>
    </row>
    <row r="313" spans="2:31" ht="21.95" customHeight="1">
      <c r="B313" s="13" t="s">
        <v>775</v>
      </c>
      <c r="C313" s="13" t="s">
        <v>567</v>
      </c>
      <c r="D313" s="12" t="s">
        <v>568</v>
      </c>
      <c r="E313" s="12" t="s">
        <v>569</v>
      </c>
      <c r="F313" s="15" t="s">
        <v>570</v>
      </c>
      <c r="G313" s="15">
        <f>IF(H313*I313/100+0.000005 &lt;1, TRUNC(H313*I313/100+0.000005, 옵션!$E$13), TRUNC(H313*I313/100+0.000005, 옵션!$E$13))</f>
        <v>0.61099999999999999</v>
      </c>
      <c r="H313" s="15">
        <f>옵션!$B$13</f>
        <v>100</v>
      </c>
      <c r="I313" s="15">
        <f>SUM(AA312:AA312)</f>
        <v>0.61099999999999999</v>
      </c>
      <c r="J313" s="15"/>
      <c r="K313" s="12"/>
      <c r="L313" s="15"/>
      <c r="M313" s="15"/>
      <c r="N313" s="15"/>
      <c r="O313" s="15" t="str">
        <f>IF(I313*M313=0, "", I313*M313*(N313/100))</f>
        <v/>
      </c>
      <c r="P313" s="25"/>
      <c r="Q313" s="25">
        <f>TRUNC(P313*M313*N313/100)</f>
        <v>0</v>
      </c>
      <c r="R313" s="25"/>
      <c r="S313" s="15"/>
      <c r="T313" s="15"/>
      <c r="Z313" s="2" t="s">
        <v>780</v>
      </c>
      <c r="AA313" s="2">
        <f>SUM(AA312:AA312)</f>
        <v>0.61099999999999999</v>
      </c>
    </row>
    <row r="314" spans="2:31" ht="21.95" customHeight="1">
      <c r="B314" s="13" t="s">
        <v>831</v>
      </c>
      <c r="D314" s="183" t="s">
        <v>917</v>
      </c>
      <c r="E314" s="184"/>
      <c r="F314" s="184"/>
      <c r="G314" s="184"/>
      <c r="H314" s="184"/>
      <c r="I314" s="184"/>
      <c r="J314" s="184"/>
      <c r="K314" s="184"/>
      <c r="L314" s="184"/>
      <c r="M314" s="184"/>
      <c r="N314" s="184"/>
      <c r="O314" s="184"/>
      <c r="P314" s="184"/>
      <c r="Q314" s="184"/>
      <c r="R314" s="184"/>
      <c r="S314" s="184"/>
      <c r="T314" s="185"/>
    </row>
    <row r="315" spans="2:31" ht="21.95" customHeight="1">
      <c r="B315" s="13" t="s">
        <v>775</v>
      </c>
      <c r="C315" s="13" t="s">
        <v>402</v>
      </c>
      <c r="D315" s="12" t="s">
        <v>403</v>
      </c>
      <c r="E315" s="12" t="s">
        <v>404</v>
      </c>
      <c r="F315" s="15" t="s">
        <v>405</v>
      </c>
      <c r="G315" s="15">
        <v>1</v>
      </c>
      <c r="H315" s="15">
        <f>IF(I315&lt;&gt;0, G315-I315, "")</f>
        <v>0</v>
      </c>
      <c r="I315" s="15">
        <v>1</v>
      </c>
      <c r="J315" s="15"/>
      <c r="K315" s="12" t="s">
        <v>754</v>
      </c>
      <c r="L315" s="15" t="s">
        <v>569</v>
      </c>
      <c r="M315" s="15">
        <v>0.24</v>
      </c>
      <c r="N315" s="15">
        <v>100</v>
      </c>
      <c r="O315" s="15">
        <f>IF(I315*M315=0, "", I315*M315*(N315/100))</f>
        <v>0.24</v>
      </c>
      <c r="P315" s="25"/>
      <c r="Q315" s="25">
        <f>TRUNC(P315*M315*N315/100)</f>
        <v>0</v>
      </c>
      <c r="R315" s="25"/>
      <c r="S315" s="15" t="s">
        <v>792</v>
      </c>
      <c r="T315" s="15"/>
      <c r="AA315" s="2">
        <f>O315</f>
        <v>0.24</v>
      </c>
    </row>
    <row r="316" spans="2:31" ht="21.95" customHeight="1">
      <c r="B316" s="13" t="s">
        <v>775</v>
      </c>
      <c r="C316" s="13" t="s">
        <v>402</v>
      </c>
      <c r="D316" s="12"/>
      <c r="E316" s="12"/>
      <c r="F316" s="15"/>
      <c r="G316" s="15">
        <v>1</v>
      </c>
      <c r="H316" s="15">
        <f>IF(I316&lt;&gt;0, G316-I316, "")</f>
        <v>0</v>
      </c>
      <c r="I316" s="15">
        <v>1</v>
      </c>
      <c r="J316" s="15"/>
      <c r="K316" s="12" t="s">
        <v>758</v>
      </c>
      <c r="L316" s="15" t="s">
        <v>578</v>
      </c>
      <c r="M316" s="15">
        <v>0.2</v>
      </c>
      <c r="N316" s="15">
        <v>100</v>
      </c>
      <c r="O316" s="15">
        <f>IF(I316*M316=0, "", I316*M316*(N316/100))</f>
        <v>0.2</v>
      </c>
      <c r="P316" s="25"/>
      <c r="Q316" s="25">
        <f>TRUNC(P316*M316*N316/100)</f>
        <v>0</v>
      </c>
      <c r="R316" s="25"/>
      <c r="S316" s="15" t="s">
        <v>792</v>
      </c>
      <c r="T316" s="15"/>
      <c r="AE316" s="2">
        <f>O316</f>
        <v>0.2</v>
      </c>
    </row>
    <row r="317" spans="2:31" ht="21.95" customHeight="1">
      <c r="B317" s="13" t="s">
        <v>775</v>
      </c>
      <c r="C317" s="13" t="s">
        <v>406</v>
      </c>
      <c r="D317" s="12" t="s">
        <v>407</v>
      </c>
      <c r="E317" s="12" t="s">
        <v>408</v>
      </c>
      <c r="F317" s="15" t="s">
        <v>155</v>
      </c>
      <c r="G317" s="15">
        <v>3</v>
      </c>
      <c r="H317" s="15">
        <f>IF(I317&lt;&gt;0, G317-I317, "")</f>
        <v>0</v>
      </c>
      <c r="I317" s="15">
        <v>3</v>
      </c>
      <c r="J317" s="15"/>
      <c r="K317" s="12" t="s">
        <v>754</v>
      </c>
      <c r="L317" s="15" t="s">
        <v>569</v>
      </c>
      <c r="M317" s="15">
        <v>2.7E-2</v>
      </c>
      <c r="N317" s="15">
        <v>100</v>
      </c>
      <c r="O317" s="15">
        <f>IF(I317*M317=0, "", I317*M317*(N317/100))</f>
        <v>8.1000000000000003E-2</v>
      </c>
      <c r="P317" s="25"/>
      <c r="Q317" s="25">
        <f>TRUNC(P317*M317*N317/100)</f>
        <v>0</v>
      </c>
      <c r="R317" s="25"/>
      <c r="S317" s="15" t="s">
        <v>792</v>
      </c>
      <c r="T317" s="15"/>
      <c r="AA317" s="2">
        <f>O317</f>
        <v>8.1000000000000003E-2</v>
      </c>
    </row>
    <row r="318" spans="2:31" ht="21.95" customHeight="1">
      <c r="B318" s="13" t="s">
        <v>775</v>
      </c>
      <c r="C318" s="13" t="s">
        <v>567</v>
      </c>
      <c r="D318" s="12" t="s">
        <v>568</v>
      </c>
      <c r="E318" s="12" t="s">
        <v>569</v>
      </c>
      <c r="F318" s="15" t="s">
        <v>570</v>
      </c>
      <c r="G318" s="15">
        <f>IF(H318*I318/100+0.000005 &lt;1, TRUNC(H318*I318/100+0.000005, 옵션!$E$13), TRUNC(H318*I318/100+0.000005, 옵션!$E$13))</f>
        <v>0.32100000000000001</v>
      </c>
      <c r="H318" s="15">
        <f>옵션!$B$13</f>
        <v>100</v>
      </c>
      <c r="I318" s="15">
        <f>SUM(AA315:AA317)</f>
        <v>0.32100000000000001</v>
      </c>
      <c r="J318" s="15"/>
      <c r="K318" s="12"/>
      <c r="L318" s="15"/>
      <c r="M318" s="15"/>
      <c r="N318" s="15"/>
      <c r="O318" s="15" t="str">
        <f>IF(I318*M318=0, "", I318*M318*(N318/100))</f>
        <v/>
      </c>
      <c r="P318" s="25"/>
      <c r="Q318" s="25">
        <f>TRUNC(P318*M318*N318/100)</f>
        <v>0</v>
      </c>
      <c r="R318" s="25"/>
      <c r="S318" s="15"/>
      <c r="T318" s="15"/>
      <c r="Z318" s="2" t="s">
        <v>780</v>
      </c>
      <c r="AA318" s="2">
        <f>SUM(AA315:AA317)</f>
        <v>0.32100000000000001</v>
      </c>
      <c r="AE318" s="2">
        <f>SUM(AE315:AE317)</f>
        <v>0.2</v>
      </c>
    </row>
    <row r="319" spans="2:31" ht="21.95" customHeight="1">
      <c r="B319" s="13" t="s">
        <v>775</v>
      </c>
      <c r="C319" s="13" t="s">
        <v>577</v>
      </c>
      <c r="D319" s="12" t="s">
        <v>568</v>
      </c>
      <c r="E319" s="12" t="s">
        <v>578</v>
      </c>
      <c r="F319" s="15" t="s">
        <v>570</v>
      </c>
      <c r="G319" s="15">
        <f>IF(H319*I319/100+0.000005 &lt;1, TRUNC(H319*I319/100+0.000005, 옵션!$E$13), TRUNC(H319*I319/100+0.000005, 옵션!$E$13))</f>
        <v>0.2</v>
      </c>
      <c r="H319" s="15">
        <f>옵션!$B$13</f>
        <v>100</v>
      </c>
      <c r="I319" s="15">
        <f>SUM(AE315:AE317)</f>
        <v>0.2</v>
      </c>
      <c r="J319" s="15"/>
      <c r="K319" s="12"/>
      <c r="L319" s="15"/>
      <c r="M319" s="15"/>
      <c r="N319" s="15"/>
      <c r="O319" s="15" t="str">
        <f>IF(I319*M319=0, "", I319*M319*(N319/100))</f>
        <v/>
      </c>
      <c r="P319" s="25"/>
      <c r="Q319" s="25">
        <f>TRUNC(P319*M319*N319/100)</f>
        <v>0</v>
      </c>
      <c r="R319" s="25"/>
      <c r="S319" s="15"/>
      <c r="T319" s="15"/>
    </row>
    <row r="320" spans="2:31" ht="21.95" customHeight="1">
      <c r="B320" s="13" t="s">
        <v>831</v>
      </c>
      <c r="D320" s="183" t="s">
        <v>918</v>
      </c>
      <c r="E320" s="184"/>
      <c r="F320" s="184"/>
      <c r="G320" s="184"/>
      <c r="H320" s="184"/>
      <c r="I320" s="184"/>
      <c r="J320" s="184"/>
      <c r="K320" s="184"/>
      <c r="L320" s="184"/>
      <c r="M320" s="184"/>
      <c r="N320" s="184"/>
      <c r="O320" s="184"/>
      <c r="P320" s="184"/>
      <c r="Q320" s="184"/>
      <c r="R320" s="184"/>
      <c r="S320" s="184"/>
      <c r="T320" s="185"/>
    </row>
    <row r="321" spans="2:27" ht="21.95" customHeight="1">
      <c r="B321" s="13" t="s">
        <v>775</v>
      </c>
      <c r="C321" s="13" t="s">
        <v>469</v>
      </c>
      <c r="D321" s="12" t="s">
        <v>486</v>
      </c>
      <c r="E321" s="12" t="s">
        <v>487</v>
      </c>
      <c r="F321" s="15" t="s">
        <v>242</v>
      </c>
      <c r="G321" s="15">
        <v>1</v>
      </c>
      <c r="H321" s="15">
        <f>IF(I321&lt;&gt;0, G321-I321, "")</f>
        <v>0</v>
      </c>
      <c r="I321" s="15">
        <v>1</v>
      </c>
      <c r="J321" s="15"/>
      <c r="K321" s="12" t="s">
        <v>754</v>
      </c>
      <c r="L321" s="15" t="s">
        <v>569</v>
      </c>
      <c r="M321" s="15">
        <v>0.38</v>
      </c>
      <c r="N321" s="15">
        <v>100</v>
      </c>
      <c r="O321" s="15">
        <f>IF(I321*M321=0, "", I321*M321*(N321/100))</f>
        <v>0.38</v>
      </c>
      <c r="P321" s="25"/>
      <c r="Q321" s="25">
        <f>TRUNC(P321*M321*N321/100)</f>
        <v>0</v>
      </c>
      <c r="R321" s="25"/>
      <c r="S321" s="15" t="s">
        <v>819</v>
      </c>
      <c r="T321" s="15" t="s">
        <v>820</v>
      </c>
      <c r="AA321" s="2">
        <f>O321</f>
        <v>0.38</v>
      </c>
    </row>
    <row r="322" spans="2:27" ht="21.95" customHeight="1">
      <c r="B322" s="13" t="s">
        <v>775</v>
      </c>
      <c r="C322" s="13" t="s">
        <v>567</v>
      </c>
      <c r="D322" s="12" t="s">
        <v>568</v>
      </c>
      <c r="E322" s="12" t="s">
        <v>569</v>
      </c>
      <c r="F322" s="15" t="s">
        <v>570</v>
      </c>
      <c r="G322" s="15">
        <f>IF(H322*I322/100+0.000005 &lt;1, TRUNC(H322*I322/100+0.000005, 옵션!$E$13), TRUNC(H322*I322/100+0.000005, 옵션!$E$13))</f>
        <v>0.38</v>
      </c>
      <c r="H322" s="15">
        <f>옵션!$B$13</f>
        <v>100</v>
      </c>
      <c r="I322" s="15">
        <f>SUM(AA321:AA321)</f>
        <v>0.38</v>
      </c>
      <c r="J322" s="15"/>
      <c r="K322" s="12"/>
      <c r="L322" s="15"/>
      <c r="M322" s="15"/>
      <c r="N322" s="15"/>
      <c r="O322" s="15" t="str">
        <f>IF(I322*M322=0, "", I322*M322*(N322/100))</f>
        <v/>
      </c>
      <c r="P322" s="25"/>
      <c r="Q322" s="25">
        <f>TRUNC(P322*M322*N322/100)</f>
        <v>0</v>
      </c>
      <c r="R322" s="25"/>
      <c r="S322" s="15"/>
      <c r="T322" s="15"/>
      <c r="Z322" s="2" t="s">
        <v>780</v>
      </c>
      <c r="AA322" s="2">
        <f>SUM(AA321:AA321)</f>
        <v>0.38</v>
      </c>
    </row>
    <row r="323" spans="2:27" ht="21.95" customHeight="1">
      <c r="B323" s="13" t="s">
        <v>831</v>
      </c>
      <c r="D323" s="183" t="s">
        <v>919</v>
      </c>
      <c r="E323" s="184"/>
      <c r="F323" s="184"/>
      <c r="G323" s="184"/>
      <c r="H323" s="184"/>
      <c r="I323" s="184"/>
      <c r="J323" s="184"/>
      <c r="K323" s="184"/>
      <c r="L323" s="184"/>
      <c r="M323" s="184"/>
      <c r="N323" s="184"/>
      <c r="O323" s="184"/>
      <c r="P323" s="184"/>
      <c r="Q323" s="184"/>
      <c r="R323" s="184"/>
      <c r="S323" s="184"/>
      <c r="T323" s="185"/>
    </row>
    <row r="324" spans="2:27" ht="21.95" customHeight="1">
      <c r="B324" s="13" t="s">
        <v>775</v>
      </c>
      <c r="C324" s="13" t="s">
        <v>469</v>
      </c>
      <c r="D324" s="12" t="s">
        <v>491</v>
      </c>
      <c r="E324" s="12" t="s">
        <v>492</v>
      </c>
      <c r="F324" s="15" t="s">
        <v>242</v>
      </c>
      <c r="G324" s="15">
        <v>1</v>
      </c>
      <c r="H324" s="15">
        <f>IF(I324&lt;&gt;0, G324-I324, "")</f>
        <v>0</v>
      </c>
      <c r="I324" s="15">
        <v>1</v>
      </c>
      <c r="J324" s="15"/>
      <c r="K324" s="12" t="s">
        <v>754</v>
      </c>
      <c r="L324" s="15" t="s">
        <v>569</v>
      </c>
      <c r="M324" s="15">
        <v>0.30599999999999999</v>
      </c>
      <c r="N324" s="15">
        <v>100</v>
      </c>
      <c r="O324" s="15">
        <f>IF(I324*M324=0, "", I324*M324*(N324/100))</f>
        <v>0.30599999999999999</v>
      </c>
      <c r="P324" s="25"/>
      <c r="Q324" s="25">
        <f>TRUNC(P324*M324*N324/100)</f>
        <v>0</v>
      </c>
      <c r="R324" s="25"/>
      <c r="S324" s="15" t="s">
        <v>821</v>
      </c>
      <c r="T324" s="15" t="s">
        <v>820</v>
      </c>
      <c r="AA324" s="2">
        <f>O324</f>
        <v>0.30599999999999999</v>
      </c>
    </row>
    <row r="325" spans="2:27" ht="21.95" customHeight="1">
      <c r="B325" s="13" t="s">
        <v>775</v>
      </c>
      <c r="C325" s="13" t="s">
        <v>567</v>
      </c>
      <c r="D325" s="12" t="s">
        <v>568</v>
      </c>
      <c r="E325" s="12" t="s">
        <v>569</v>
      </c>
      <c r="F325" s="15" t="s">
        <v>570</v>
      </c>
      <c r="G325" s="15">
        <f>IF(H325*I325/100+0.000005 &lt;1, TRUNC(H325*I325/100+0.000005, 옵션!$E$13), TRUNC(H325*I325/100+0.000005, 옵션!$E$13))</f>
        <v>0.30599999999999999</v>
      </c>
      <c r="H325" s="15">
        <f>옵션!$B$13</f>
        <v>100</v>
      </c>
      <c r="I325" s="15">
        <f>SUM(AA324:AA324)</f>
        <v>0.30599999999999999</v>
      </c>
      <c r="J325" s="15"/>
      <c r="K325" s="12"/>
      <c r="L325" s="15"/>
      <c r="M325" s="15"/>
      <c r="N325" s="15"/>
      <c r="O325" s="15" t="str">
        <f>IF(I325*M325=0, "", I325*M325*(N325/100))</f>
        <v/>
      </c>
      <c r="P325" s="25"/>
      <c r="Q325" s="25">
        <f>TRUNC(P325*M325*N325/100)</f>
        <v>0</v>
      </c>
      <c r="R325" s="25"/>
      <c r="S325" s="15"/>
      <c r="T325" s="15"/>
      <c r="Z325" s="2" t="s">
        <v>780</v>
      </c>
      <c r="AA325" s="2">
        <f>SUM(AA324:AA324)</f>
        <v>0.30599999999999999</v>
      </c>
    </row>
    <row r="326" spans="2:27" ht="21.95" customHeight="1">
      <c r="B326" s="13" t="s">
        <v>831</v>
      </c>
      <c r="D326" s="183" t="s">
        <v>920</v>
      </c>
      <c r="E326" s="184"/>
      <c r="F326" s="184"/>
      <c r="G326" s="184"/>
      <c r="H326" s="184"/>
      <c r="I326" s="184"/>
      <c r="J326" s="184"/>
      <c r="K326" s="184"/>
      <c r="L326" s="184"/>
      <c r="M326" s="184"/>
      <c r="N326" s="184"/>
      <c r="O326" s="184"/>
      <c r="P326" s="184"/>
      <c r="Q326" s="184"/>
      <c r="R326" s="184"/>
      <c r="S326" s="184"/>
      <c r="T326" s="185"/>
    </row>
    <row r="327" spans="2:27" ht="21.95" customHeight="1">
      <c r="B327" s="13" t="s">
        <v>775</v>
      </c>
      <c r="C327" s="13" t="s">
        <v>469</v>
      </c>
      <c r="D327" s="12" t="s">
        <v>493</v>
      </c>
      <c r="E327" s="12" t="s">
        <v>494</v>
      </c>
      <c r="F327" s="15" t="s">
        <v>242</v>
      </c>
      <c r="G327" s="15">
        <v>1</v>
      </c>
      <c r="H327" s="15">
        <f>IF(I327&lt;&gt;0, G327-I327, "")</f>
        <v>0</v>
      </c>
      <c r="I327" s="15">
        <v>1</v>
      </c>
      <c r="J327" s="15"/>
      <c r="K327" s="12" t="s">
        <v>754</v>
      </c>
      <c r="L327" s="15" t="s">
        <v>569</v>
      </c>
      <c r="M327" s="15">
        <v>0.249</v>
      </c>
      <c r="N327" s="15">
        <v>100</v>
      </c>
      <c r="O327" s="15">
        <f>IF(I327*M327=0, "", I327*M327*(N327/100))</f>
        <v>0.249</v>
      </c>
      <c r="P327" s="25"/>
      <c r="Q327" s="25">
        <f>TRUNC(P327*M327*N327/100)</f>
        <v>0</v>
      </c>
      <c r="R327" s="25"/>
      <c r="S327" s="15" t="s">
        <v>821</v>
      </c>
      <c r="T327" s="15" t="s">
        <v>820</v>
      </c>
      <c r="AA327" s="2">
        <f>O327</f>
        <v>0.249</v>
      </c>
    </row>
    <row r="328" spans="2:27" ht="21.95" customHeight="1">
      <c r="B328" s="13" t="s">
        <v>775</v>
      </c>
      <c r="C328" s="13" t="s">
        <v>567</v>
      </c>
      <c r="D328" s="12" t="s">
        <v>568</v>
      </c>
      <c r="E328" s="12" t="s">
        <v>569</v>
      </c>
      <c r="F328" s="15" t="s">
        <v>570</v>
      </c>
      <c r="G328" s="15">
        <f>IF(H328*I328/100+0.000005 &lt;1, TRUNC(H328*I328/100+0.000005, 옵션!$E$13), TRUNC(H328*I328/100+0.000005, 옵션!$E$13))</f>
        <v>0.249</v>
      </c>
      <c r="H328" s="15">
        <f>옵션!$B$13</f>
        <v>100</v>
      </c>
      <c r="I328" s="15">
        <f>SUM(AA327:AA327)</f>
        <v>0.249</v>
      </c>
      <c r="J328" s="15"/>
      <c r="K328" s="12"/>
      <c r="L328" s="15"/>
      <c r="M328" s="15"/>
      <c r="N328" s="15"/>
      <c r="O328" s="15" t="str">
        <f>IF(I328*M328=0, "", I328*M328*(N328/100))</f>
        <v/>
      </c>
      <c r="P328" s="25"/>
      <c r="Q328" s="25">
        <f>TRUNC(P328*M328*N328/100)</f>
        <v>0</v>
      </c>
      <c r="R328" s="25"/>
      <c r="S328" s="15"/>
      <c r="T328" s="15"/>
      <c r="Z328" s="2" t="s">
        <v>780</v>
      </c>
      <c r="AA328" s="2">
        <f>SUM(AA327:AA327)</f>
        <v>0.249</v>
      </c>
    </row>
    <row r="329" spans="2:27" ht="21.95" customHeight="1">
      <c r="B329" s="13" t="s">
        <v>831</v>
      </c>
      <c r="D329" s="183" t="s">
        <v>921</v>
      </c>
      <c r="E329" s="184"/>
      <c r="F329" s="184"/>
      <c r="G329" s="184"/>
      <c r="H329" s="184"/>
      <c r="I329" s="184"/>
      <c r="J329" s="184"/>
      <c r="K329" s="184"/>
      <c r="L329" s="184"/>
      <c r="M329" s="184"/>
      <c r="N329" s="184"/>
      <c r="O329" s="184"/>
      <c r="P329" s="184"/>
      <c r="Q329" s="184"/>
      <c r="R329" s="184"/>
      <c r="S329" s="184"/>
      <c r="T329" s="185"/>
    </row>
    <row r="330" spans="2:27" ht="21.95" customHeight="1">
      <c r="B330" s="13" t="s">
        <v>775</v>
      </c>
      <c r="C330" s="13" t="s">
        <v>469</v>
      </c>
      <c r="D330" s="12" t="s">
        <v>495</v>
      </c>
      <c r="E330" s="12" t="s">
        <v>496</v>
      </c>
      <c r="F330" s="15" t="s">
        <v>242</v>
      </c>
      <c r="G330" s="15">
        <v>1</v>
      </c>
      <c r="H330" s="15">
        <f>IF(I330&lt;&gt;0, G330-I330, "")</f>
        <v>0</v>
      </c>
      <c r="I330" s="15">
        <v>1</v>
      </c>
      <c r="J330" s="15"/>
      <c r="K330" s="12" t="s">
        <v>754</v>
      </c>
      <c r="L330" s="15" t="s">
        <v>569</v>
      </c>
      <c r="M330" s="15">
        <v>0.155</v>
      </c>
      <c r="N330" s="15">
        <v>100</v>
      </c>
      <c r="O330" s="15">
        <f>IF(I330*M330=0, "", I330*M330*(N330/100))</f>
        <v>0.155</v>
      </c>
      <c r="P330" s="25"/>
      <c r="Q330" s="25">
        <f>TRUNC(P330*M330*N330/100)</f>
        <v>0</v>
      </c>
      <c r="R330" s="25"/>
      <c r="S330" s="15" t="s">
        <v>821</v>
      </c>
      <c r="T330" s="15" t="s">
        <v>820</v>
      </c>
      <c r="AA330" s="2">
        <f>O330</f>
        <v>0.155</v>
      </c>
    </row>
    <row r="331" spans="2:27" ht="21.95" customHeight="1">
      <c r="B331" s="13" t="s">
        <v>775</v>
      </c>
      <c r="C331" s="13" t="s">
        <v>567</v>
      </c>
      <c r="D331" s="12" t="s">
        <v>568</v>
      </c>
      <c r="E331" s="12" t="s">
        <v>569</v>
      </c>
      <c r="F331" s="15" t="s">
        <v>570</v>
      </c>
      <c r="G331" s="15">
        <f>IF(H331*I331/100+0.000005 &lt;1, TRUNC(H331*I331/100+0.000005, 옵션!$E$13), TRUNC(H331*I331/100+0.000005, 옵션!$E$13))</f>
        <v>0.155</v>
      </c>
      <c r="H331" s="15">
        <f>옵션!$B$13</f>
        <v>100</v>
      </c>
      <c r="I331" s="15">
        <f>SUM(AA330:AA330)</f>
        <v>0.155</v>
      </c>
      <c r="J331" s="15"/>
      <c r="K331" s="12"/>
      <c r="L331" s="15"/>
      <c r="M331" s="15"/>
      <c r="N331" s="15"/>
      <c r="O331" s="15" t="str">
        <f>IF(I331*M331=0, "", I331*M331*(N331/100))</f>
        <v/>
      </c>
      <c r="P331" s="25"/>
      <c r="Q331" s="25">
        <f>TRUNC(P331*M331*N331/100)</f>
        <v>0</v>
      </c>
      <c r="R331" s="25"/>
      <c r="S331" s="15"/>
      <c r="T331" s="15"/>
      <c r="Z331" s="2" t="s">
        <v>780</v>
      </c>
      <c r="AA331" s="2">
        <f>SUM(AA330:AA330)</f>
        <v>0.155</v>
      </c>
    </row>
    <row r="332" spans="2:27" ht="21.95" customHeight="1">
      <c r="B332" s="13" t="s">
        <v>831</v>
      </c>
      <c r="D332" s="183" t="s">
        <v>922</v>
      </c>
      <c r="E332" s="184"/>
      <c r="F332" s="184"/>
      <c r="G332" s="184"/>
      <c r="H332" s="184"/>
      <c r="I332" s="184"/>
      <c r="J332" s="184"/>
      <c r="K332" s="184"/>
      <c r="L332" s="184"/>
      <c r="M332" s="184"/>
      <c r="N332" s="184"/>
      <c r="O332" s="184"/>
      <c r="P332" s="184"/>
      <c r="Q332" s="184"/>
      <c r="R332" s="184"/>
      <c r="S332" s="184"/>
      <c r="T332" s="185"/>
    </row>
    <row r="333" spans="2:27" ht="21.95" customHeight="1">
      <c r="B333" s="13" t="s">
        <v>775</v>
      </c>
      <c r="C333" s="13" t="s">
        <v>469</v>
      </c>
      <c r="D333" s="12" t="s">
        <v>497</v>
      </c>
      <c r="E333" s="12" t="s">
        <v>498</v>
      </c>
      <c r="F333" s="15" t="s">
        <v>242</v>
      </c>
      <c r="G333" s="15">
        <v>1</v>
      </c>
      <c r="H333" s="15">
        <f>IF(I333&lt;&gt;0, G333-I333, "")</f>
        <v>0</v>
      </c>
      <c r="I333" s="15">
        <v>1</v>
      </c>
      <c r="J333" s="15"/>
      <c r="K333" s="12" t="s">
        <v>754</v>
      </c>
      <c r="L333" s="15" t="s">
        <v>569</v>
      </c>
      <c r="M333" s="15">
        <v>0.11700000000000001</v>
      </c>
      <c r="N333" s="15">
        <v>100</v>
      </c>
      <c r="O333" s="15">
        <f>IF(I333*M333=0, "", I333*M333*(N333/100))</f>
        <v>0.11700000000000001</v>
      </c>
      <c r="P333" s="25"/>
      <c r="Q333" s="25">
        <f>TRUNC(P333*M333*N333/100)</f>
        <v>0</v>
      </c>
      <c r="R333" s="25"/>
      <c r="S333" s="15" t="s">
        <v>821</v>
      </c>
      <c r="T333" s="15" t="s">
        <v>820</v>
      </c>
      <c r="AA333" s="2">
        <f>O333</f>
        <v>0.11700000000000001</v>
      </c>
    </row>
    <row r="334" spans="2:27" ht="21.95" customHeight="1">
      <c r="B334" s="13" t="s">
        <v>775</v>
      </c>
      <c r="C334" s="13" t="s">
        <v>567</v>
      </c>
      <c r="D334" s="12" t="s">
        <v>568</v>
      </c>
      <c r="E334" s="12" t="s">
        <v>569</v>
      </c>
      <c r="F334" s="15" t="s">
        <v>570</v>
      </c>
      <c r="G334" s="15">
        <f>IF(H334*I334/100+0.000005 &lt;1, TRUNC(H334*I334/100+0.000005, 옵션!$E$13), TRUNC(H334*I334/100+0.000005, 옵션!$E$13))</f>
        <v>0.11700000000000001</v>
      </c>
      <c r="H334" s="15">
        <f>옵션!$B$13</f>
        <v>100</v>
      </c>
      <c r="I334" s="15">
        <f>SUM(AA333:AA333)</f>
        <v>0.11700000000000001</v>
      </c>
      <c r="J334" s="15"/>
      <c r="K334" s="12"/>
      <c r="L334" s="15"/>
      <c r="M334" s="15"/>
      <c r="N334" s="15"/>
      <c r="O334" s="15" t="str">
        <f>IF(I334*M334=0, "", I334*M334*(N334/100))</f>
        <v/>
      </c>
      <c r="P334" s="25"/>
      <c r="Q334" s="25">
        <f>TRUNC(P334*M334*N334/100)</f>
        <v>0</v>
      </c>
      <c r="R334" s="25"/>
      <c r="S334" s="15"/>
      <c r="T334" s="15"/>
      <c r="Z334" s="2" t="s">
        <v>780</v>
      </c>
      <c r="AA334" s="2">
        <f>SUM(AA333:AA333)</f>
        <v>0.11700000000000001</v>
      </c>
    </row>
    <row r="335" spans="2:27" ht="21.95" customHeight="1">
      <c r="B335" s="13" t="s">
        <v>831</v>
      </c>
      <c r="D335" s="183" t="s">
        <v>923</v>
      </c>
      <c r="E335" s="184"/>
      <c r="F335" s="184"/>
      <c r="G335" s="184"/>
      <c r="H335" s="184"/>
      <c r="I335" s="184"/>
      <c r="J335" s="184"/>
      <c r="K335" s="184"/>
      <c r="L335" s="184"/>
      <c r="M335" s="184"/>
      <c r="N335" s="184"/>
      <c r="O335" s="184"/>
      <c r="P335" s="184"/>
      <c r="Q335" s="184"/>
      <c r="R335" s="184"/>
      <c r="S335" s="184"/>
      <c r="T335" s="185"/>
    </row>
    <row r="336" spans="2:27" ht="21.95" customHeight="1">
      <c r="B336" s="13" t="s">
        <v>775</v>
      </c>
      <c r="C336" s="13" t="s">
        <v>469</v>
      </c>
      <c r="D336" s="12" t="s">
        <v>499</v>
      </c>
      <c r="E336" s="12" t="s">
        <v>500</v>
      </c>
      <c r="F336" s="15" t="s">
        <v>242</v>
      </c>
      <c r="G336" s="15">
        <v>1</v>
      </c>
      <c r="H336" s="15">
        <f>IF(I336&lt;&gt;0, G336-I336, "")</f>
        <v>0</v>
      </c>
      <c r="I336" s="15">
        <v>1</v>
      </c>
      <c r="J336" s="15"/>
      <c r="K336" s="12" t="s">
        <v>754</v>
      </c>
      <c r="L336" s="15" t="s">
        <v>569</v>
      </c>
      <c r="M336" s="15">
        <v>0.11700000000000001</v>
      </c>
      <c r="N336" s="15">
        <v>100</v>
      </c>
      <c r="O336" s="15">
        <f>IF(I336*M336=0, "", I336*M336*(N336/100))</f>
        <v>0.11700000000000001</v>
      </c>
      <c r="P336" s="25"/>
      <c r="Q336" s="25">
        <f>TRUNC(P336*M336*N336/100)</f>
        <v>0</v>
      </c>
      <c r="R336" s="25"/>
      <c r="S336" s="15" t="s">
        <v>821</v>
      </c>
      <c r="T336" s="15" t="s">
        <v>820</v>
      </c>
      <c r="AA336" s="2">
        <f>O336</f>
        <v>0.11700000000000001</v>
      </c>
    </row>
    <row r="337" spans="2:27" ht="21.95" customHeight="1">
      <c r="B337" s="13" t="s">
        <v>775</v>
      </c>
      <c r="C337" s="13" t="s">
        <v>567</v>
      </c>
      <c r="D337" s="12" t="s">
        <v>568</v>
      </c>
      <c r="E337" s="12" t="s">
        <v>569</v>
      </c>
      <c r="F337" s="15" t="s">
        <v>570</v>
      </c>
      <c r="G337" s="15">
        <f>IF(H337*I337/100+0.000005 &lt;1, TRUNC(H337*I337/100+0.000005, 옵션!$E$13), TRUNC(H337*I337/100+0.000005, 옵션!$E$13))</f>
        <v>0.11700000000000001</v>
      </c>
      <c r="H337" s="15">
        <f>옵션!$B$13</f>
        <v>100</v>
      </c>
      <c r="I337" s="15">
        <f>SUM(AA336:AA336)</f>
        <v>0.11700000000000001</v>
      </c>
      <c r="J337" s="15"/>
      <c r="K337" s="12"/>
      <c r="L337" s="15"/>
      <c r="M337" s="15"/>
      <c r="N337" s="15"/>
      <c r="O337" s="15" t="str">
        <f>IF(I337*M337=0, "", I337*M337*(N337/100))</f>
        <v/>
      </c>
      <c r="P337" s="25"/>
      <c r="Q337" s="25">
        <f>TRUNC(P337*M337*N337/100)</f>
        <v>0</v>
      </c>
      <c r="R337" s="25"/>
      <c r="S337" s="15"/>
      <c r="T337" s="15"/>
      <c r="Z337" s="2" t="s">
        <v>780</v>
      </c>
      <c r="AA337" s="2">
        <f>SUM(AA336:AA336)</f>
        <v>0.11700000000000001</v>
      </c>
    </row>
    <row r="338" spans="2:27" ht="21.95" customHeight="1">
      <c r="B338" s="13" t="s">
        <v>831</v>
      </c>
      <c r="D338" s="183" t="s">
        <v>924</v>
      </c>
      <c r="E338" s="184"/>
      <c r="F338" s="184"/>
      <c r="G338" s="184"/>
      <c r="H338" s="184"/>
      <c r="I338" s="184"/>
      <c r="J338" s="184"/>
      <c r="K338" s="184"/>
      <c r="L338" s="184"/>
      <c r="M338" s="184"/>
      <c r="N338" s="184"/>
      <c r="O338" s="184"/>
      <c r="P338" s="184"/>
      <c r="Q338" s="184"/>
      <c r="R338" s="184"/>
      <c r="S338" s="184"/>
      <c r="T338" s="185"/>
    </row>
    <row r="339" spans="2:27" ht="21.95" customHeight="1">
      <c r="B339" s="13" t="s">
        <v>775</v>
      </c>
      <c r="C339" s="13" t="s">
        <v>469</v>
      </c>
      <c r="D339" s="12" t="s">
        <v>474</v>
      </c>
      <c r="E339" s="12" t="s">
        <v>475</v>
      </c>
      <c r="F339" s="15" t="s">
        <v>242</v>
      </c>
      <c r="G339" s="15">
        <v>1</v>
      </c>
      <c r="H339" s="15">
        <f>IF(I339&lt;&gt;0, G339-I339, "")</f>
        <v>0</v>
      </c>
      <c r="I339" s="15">
        <v>1</v>
      </c>
      <c r="J339" s="15"/>
      <c r="K339" s="12" t="s">
        <v>754</v>
      </c>
      <c r="L339" s="15" t="s">
        <v>569</v>
      </c>
      <c r="M339" s="15">
        <v>0.21299999999999999</v>
      </c>
      <c r="N339" s="15">
        <v>100</v>
      </c>
      <c r="O339" s="15">
        <f>IF(I339*M339=0, "", I339*M339*(N339/100))</f>
        <v>0.21299999999999999</v>
      </c>
      <c r="P339" s="25"/>
      <c r="Q339" s="25">
        <f>TRUNC(P339*M339*N339/100)</f>
        <v>0</v>
      </c>
      <c r="R339" s="25"/>
      <c r="S339" s="15" t="s">
        <v>822</v>
      </c>
      <c r="T339" s="15" t="s">
        <v>820</v>
      </c>
      <c r="AA339" s="2">
        <f>O339</f>
        <v>0.21299999999999999</v>
      </c>
    </row>
    <row r="340" spans="2:27" ht="21.95" customHeight="1">
      <c r="B340" s="13" t="s">
        <v>775</v>
      </c>
      <c r="C340" s="13" t="s">
        <v>567</v>
      </c>
      <c r="D340" s="12" t="s">
        <v>568</v>
      </c>
      <c r="E340" s="12" t="s">
        <v>569</v>
      </c>
      <c r="F340" s="15" t="s">
        <v>570</v>
      </c>
      <c r="G340" s="15">
        <f>IF(H340*I340/100+0.000005 &lt;1, TRUNC(H340*I340/100+0.000005, 옵션!$E$13), TRUNC(H340*I340/100+0.000005, 옵션!$E$13))</f>
        <v>0.21299999999999999</v>
      </c>
      <c r="H340" s="15">
        <f>옵션!$B$13</f>
        <v>100</v>
      </c>
      <c r="I340" s="15">
        <f>SUM(AA339:AA339)</f>
        <v>0.21299999999999999</v>
      </c>
      <c r="J340" s="15"/>
      <c r="K340" s="12"/>
      <c r="L340" s="15"/>
      <c r="M340" s="15"/>
      <c r="N340" s="15"/>
      <c r="O340" s="15" t="str">
        <f>IF(I340*M340=0, "", I340*M340*(N340/100))</f>
        <v/>
      </c>
      <c r="P340" s="25"/>
      <c r="Q340" s="25">
        <f>TRUNC(P340*M340*N340/100)</f>
        <v>0</v>
      </c>
      <c r="R340" s="25"/>
      <c r="S340" s="15"/>
      <c r="T340" s="15"/>
      <c r="Z340" s="2" t="s">
        <v>780</v>
      </c>
      <c r="AA340" s="2">
        <f>SUM(AA339:AA339)</f>
        <v>0.21299999999999999</v>
      </c>
    </row>
    <row r="341" spans="2:27" ht="21.95" customHeight="1">
      <c r="B341" s="13" t="s">
        <v>831</v>
      </c>
      <c r="D341" s="183" t="s">
        <v>925</v>
      </c>
      <c r="E341" s="184"/>
      <c r="F341" s="184"/>
      <c r="G341" s="184"/>
      <c r="H341" s="184"/>
      <c r="I341" s="184"/>
      <c r="J341" s="184"/>
      <c r="K341" s="184"/>
      <c r="L341" s="184"/>
      <c r="M341" s="184"/>
      <c r="N341" s="184"/>
      <c r="O341" s="184"/>
      <c r="P341" s="184"/>
      <c r="Q341" s="184"/>
      <c r="R341" s="184"/>
      <c r="S341" s="184"/>
      <c r="T341" s="185"/>
    </row>
    <row r="342" spans="2:27" ht="21.95" customHeight="1">
      <c r="B342" s="13" t="s">
        <v>775</v>
      </c>
      <c r="C342" s="13" t="s">
        <v>333</v>
      </c>
      <c r="D342" s="12" t="s">
        <v>334</v>
      </c>
      <c r="E342" s="12" t="s">
        <v>335</v>
      </c>
      <c r="F342" s="15" t="s">
        <v>155</v>
      </c>
      <c r="G342" s="15">
        <v>1</v>
      </c>
      <c r="H342" s="15">
        <f>IF(I342&lt;&gt;0, G342-I342, "")</f>
        <v>0</v>
      </c>
      <c r="I342" s="15">
        <v>1</v>
      </c>
      <c r="J342" s="15"/>
      <c r="K342" s="12" t="s">
        <v>754</v>
      </c>
      <c r="L342" s="15" t="s">
        <v>569</v>
      </c>
      <c r="M342" s="15">
        <v>0.30599999999999999</v>
      </c>
      <c r="N342" s="15">
        <v>20</v>
      </c>
      <c r="O342" s="15">
        <f>IF(I342*M342=0, "", I342*M342*(N342/100))</f>
        <v>6.1200000000000004E-2</v>
      </c>
      <c r="P342" s="25"/>
      <c r="Q342" s="25">
        <f>TRUNC(P342*M342*N342/100)</f>
        <v>0</v>
      </c>
      <c r="R342" s="25"/>
      <c r="S342" s="15" t="s">
        <v>821</v>
      </c>
      <c r="T342" s="15"/>
      <c r="AA342" s="2">
        <f>O342</f>
        <v>6.1200000000000004E-2</v>
      </c>
    </row>
    <row r="343" spans="2:27" ht="21.95" customHeight="1">
      <c r="B343" s="13" t="s">
        <v>775</v>
      </c>
      <c r="C343" s="13" t="s">
        <v>251</v>
      </c>
      <c r="D343" s="12" t="s">
        <v>252</v>
      </c>
      <c r="E343" s="12" t="s">
        <v>253</v>
      </c>
      <c r="F343" s="15" t="s">
        <v>155</v>
      </c>
      <c r="G343" s="15">
        <v>2</v>
      </c>
      <c r="H343" s="15">
        <f>IF(I343&lt;&gt;0, G343-I343, "")</f>
        <v>0</v>
      </c>
      <c r="I343" s="15">
        <v>2</v>
      </c>
      <c r="J343" s="15"/>
      <c r="K343" s="12" t="s">
        <v>754</v>
      </c>
      <c r="L343" s="15" t="s">
        <v>569</v>
      </c>
      <c r="M343" s="15">
        <v>3.5999999999999997E-2</v>
      </c>
      <c r="N343" s="15">
        <v>150</v>
      </c>
      <c r="O343" s="15">
        <f>IF(I343*M343=0, "", I343*M343*(N343/100))</f>
        <v>0.10799999999999998</v>
      </c>
      <c r="P343" s="25"/>
      <c r="Q343" s="25">
        <f>TRUNC(P343*M343*N343/100)</f>
        <v>0</v>
      </c>
      <c r="R343" s="25"/>
      <c r="S343" s="15" t="s">
        <v>805</v>
      </c>
      <c r="T343" s="15"/>
      <c r="AA343" s="2">
        <f>O343</f>
        <v>0.10799999999999998</v>
      </c>
    </row>
    <row r="344" spans="2:27" ht="21.95" customHeight="1">
      <c r="B344" s="13" t="s">
        <v>775</v>
      </c>
      <c r="C344" s="13" t="s">
        <v>567</v>
      </c>
      <c r="D344" s="12" t="s">
        <v>568</v>
      </c>
      <c r="E344" s="12" t="s">
        <v>569</v>
      </c>
      <c r="F344" s="15" t="s">
        <v>570</v>
      </c>
      <c r="G344" s="15">
        <f>IF(H344*I344/100+0.000005 &lt;1, TRUNC(H344*I344/100+0.000005, 옵션!$E$13), TRUNC(H344*I344/100+0.000005, 옵션!$E$13))</f>
        <v>0.16919999999999999</v>
      </c>
      <c r="H344" s="15">
        <f>옵션!$B$13</f>
        <v>100</v>
      </c>
      <c r="I344" s="15">
        <f>SUM(AA342:AA343)</f>
        <v>0.16919999999999999</v>
      </c>
      <c r="J344" s="15"/>
      <c r="K344" s="12"/>
      <c r="L344" s="15"/>
      <c r="M344" s="15"/>
      <c r="N344" s="15"/>
      <c r="O344" s="15" t="str">
        <f>IF(I344*M344=0, "", I344*M344*(N344/100))</f>
        <v/>
      </c>
      <c r="P344" s="25"/>
      <c r="Q344" s="25">
        <f>TRUNC(P344*M344*N344/100)</f>
        <v>0</v>
      </c>
      <c r="R344" s="25"/>
      <c r="S344" s="15"/>
      <c r="T344" s="15"/>
      <c r="Z344" s="2" t="s">
        <v>780</v>
      </c>
      <c r="AA344" s="2">
        <f>SUM(AA342:AA343)</f>
        <v>0.16919999999999999</v>
      </c>
    </row>
    <row r="345" spans="2:27" ht="21.95" customHeight="1">
      <c r="B345" s="13" t="s">
        <v>831</v>
      </c>
      <c r="D345" s="183" t="s">
        <v>926</v>
      </c>
      <c r="E345" s="184"/>
      <c r="F345" s="184"/>
      <c r="G345" s="184"/>
      <c r="H345" s="184"/>
      <c r="I345" s="184"/>
      <c r="J345" s="184"/>
      <c r="K345" s="184"/>
      <c r="L345" s="184"/>
      <c r="M345" s="184"/>
      <c r="N345" s="184"/>
      <c r="O345" s="184"/>
      <c r="P345" s="184"/>
      <c r="Q345" s="184"/>
      <c r="R345" s="184"/>
      <c r="S345" s="184"/>
      <c r="T345" s="185"/>
    </row>
    <row r="346" spans="2:27" ht="21.95" customHeight="1">
      <c r="B346" s="13" t="s">
        <v>775</v>
      </c>
      <c r="C346" s="13" t="s">
        <v>823</v>
      </c>
      <c r="D346" s="12" t="s">
        <v>777</v>
      </c>
      <c r="E346" s="12" t="s">
        <v>824</v>
      </c>
      <c r="F346" s="15" t="s">
        <v>529</v>
      </c>
      <c r="G346" s="15">
        <v>1</v>
      </c>
      <c r="H346" s="15">
        <f>IF(I346&lt;&gt;0, G346-I346, "")</f>
        <v>0</v>
      </c>
      <c r="I346" s="15">
        <v>1</v>
      </c>
      <c r="J346" s="15"/>
      <c r="K346" s="12" t="s">
        <v>754</v>
      </c>
      <c r="L346" s="15" t="s">
        <v>569</v>
      </c>
      <c r="M346" s="15">
        <v>0.36</v>
      </c>
      <c r="N346" s="15">
        <v>100</v>
      </c>
      <c r="O346" s="15">
        <f>IF(I346*M346=0, "", I346*M346*(N346/100))</f>
        <v>0.36</v>
      </c>
      <c r="P346" s="25"/>
      <c r="Q346" s="25">
        <f>TRUNC(P346*M346*N346/100)</f>
        <v>0</v>
      </c>
      <c r="R346" s="25"/>
      <c r="S346" s="15" t="s">
        <v>825</v>
      </c>
      <c r="T346" s="15"/>
      <c r="AA346" s="2">
        <f>O346</f>
        <v>0.36</v>
      </c>
    </row>
    <row r="347" spans="2:27" ht="21.95" customHeight="1">
      <c r="B347" s="13" t="s">
        <v>775</v>
      </c>
      <c r="C347" s="13" t="s">
        <v>567</v>
      </c>
      <c r="D347" s="12" t="s">
        <v>568</v>
      </c>
      <c r="E347" s="12" t="s">
        <v>569</v>
      </c>
      <c r="F347" s="15" t="s">
        <v>570</v>
      </c>
      <c r="G347" s="15">
        <f>IF(H347*I347/100+0.000005 &lt;1, TRUNC(H347*I347/100+0.000005, 옵션!$E$13), TRUNC(H347*I347/100+0.000005, 옵션!$E$13))</f>
        <v>0.36</v>
      </c>
      <c r="H347" s="15">
        <f>옵션!$B$13</f>
        <v>100</v>
      </c>
      <c r="I347" s="15">
        <f>SUM(AA346:AA346)</f>
        <v>0.36</v>
      </c>
      <c r="J347" s="15"/>
      <c r="K347" s="12"/>
      <c r="L347" s="15"/>
      <c r="M347" s="15"/>
      <c r="N347" s="15"/>
      <c r="O347" s="15" t="str">
        <f>IF(I347*M347=0, "", I347*M347*(N347/100))</f>
        <v/>
      </c>
      <c r="P347" s="25"/>
      <c r="Q347" s="25">
        <f>TRUNC(P347*M347*N347/100)</f>
        <v>0</v>
      </c>
      <c r="R347" s="25"/>
      <c r="S347" s="15"/>
      <c r="T347" s="15"/>
      <c r="Z347" s="2" t="s">
        <v>780</v>
      </c>
      <c r="AA347" s="2">
        <f>SUM(AA346:AA346)</f>
        <v>0.36</v>
      </c>
    </row>
    <row r="348" spans="2:27" ht="21.95" customHeight="1">
      <c r="B348" s="13" t="s">
        <v>831</v>
      </c>
      <c r="D348" s="183" t="s">
        <v>927</v>
      </c>
      <c r="E348" s="184"/>
      <c r="F348" s="184"/>
      <c r="G348" s="184"/>
      <c r="H348" s="184"/>
      <c r="I348" s="184"/>
      <c r="J348" s="184"/>
      <c r="K348" s="184"/>
      <c r="L348" s="184"/>
      <c r="M348" s="184"/>
      <c r="N348" s="184"/>
      <c r="O348" s="184"/>
      <c r="P348" s="184"/>
      <c r="Q348" s="184"/>
      <c r="R348" s="184"/>
      <c r="S348" s="184"/>
      <c r="T348" s="185"/>
    </row>
    <row r="349" spans="2:27" ht="21.95" customHeight="1">
      <c r="B349" s="13" t="s">
        <v>775</v>
      </c>
      <c r="C349" s="13" t="s">
        <v>469</v>
      </c>
      <c r="D349" s="12" t="s">
        <v>506</v>
      </c>
      <c r="E349" s="12"/>
      <c r="F349" s="15" t="s">
        <v>242</v>
      </c>
      <c r="G349" s="15">
        <v>1</v>
      </c>
      <c r="H349" s="15">
        <f>IF(I349&lt;&gt;0, G349-I349, "")</f>
        <v>0</v>
      </c>
      <c r="I349" s="15">
        <v>1</v>
      </c>
      <c r="J349" s="15"/>
      <c r="K349" s="12" t="s">
        <v>754</v>
      </c>
      <c r="L349" s="15" t="s">
        <v>569</v>
      </c>
      <c r="M349" s="15">
        <v>0.19</v>
      </c>
      <c r="N349" s="15">
        <v>100</v>
      </c>
      <c r="O349" s="15">
        <f>IF(I349*M349=0, "", I349*M349*(N349/100))</f>
        <v>0.19</v>
      </c>
      <c r="P349" s="25"/>
      <c r="Q349" s="25">
        <f>TRUNC(P349*M349*N349/100)</f>
        <v>0</v>
      </c>
      <c r="R349" s="25"/>
      <c r="S349" s="15" t="s">
        <v>818</v>
      </c>
      <c r="T349" s="15" t="s">
        <v>820</v>
      </c>
      <c r="AA349" s="2">
        <f>O349</f>
        <v>0.19</v>
      </c>
    </row>
    <row r="350" spans="2:27" ht="21.95" customHeight="1">
      <c r="B350" s="13" t="s">
        <v>775</v>
      </c>
      <c r="C350" s="13" t="s">
        <v>567</v>
      </c>
      <c r="D350" s="12" t="s">
        <v>568</v>
      </c>
      <c r="E350" s="12" t="s">
        <v>569</v>
      </c>
      <c r="F350" s="15" t="s">
        <v>570</v>
      </c>
      <c r="G350" s="15">
        <f>IF(H350*I350/100+0.000005 &lt;1, TRUNC(H350*I350/100+0.000005, 옵션!$E$13), TRUNC(H350*I350/100+0.000005, 옵션!$E$13))</f>
        <v>0.19</v>
      </c>
      <c r="H350" s="15">
        <f>옵션!$B$13</f>
        <v>100</v>
      </c>
      <c r="I350" s="15">
        <f>SUM(AA349:AA349)</f>
        <v>0.19</v>
      </c>
      <c r="J350" s="15"/>
      <c r="K350" s="12"/>
      <c r="L350" s="15"/>
      <c r="M350" s="15"/>
      <c r="N350" s="15"/>
      <c r="O350" s="15" t="str">
        <f>IF(I350*M350=0, "", I350*M350*(N350/100))</f>
        <v/>
      </c>
      <c r="P350" s="25"/>
      <c r="Q350" s="25">
        <f>TRUNC(P350*M350*N350/100)</f>
        <v>0</v>
      </c>
      <c r="R350" s="25"/>
      <c r="S350" s="15"/>
      <c r="T350" s="15"/>
      <c r="Z350" s="2" t="s">
        <v>780</v>
      </c>
      <c r="AA350" s="2">
        <f>SUM(AA349:AA349)</f>
        <v>0.19</v>
      </c>
    </row>
    <row r="351" spans="2:27" ht="21.95" customHeight="1">
      <c r="B351" s="13" t="s">
        <v>831</v>
      </c>
      <c r="D351" s="183" t="s">
        <v>928</v>
      </c>
      <c r="E351" s="184"/>
      <c r="F351" s="184"/>
      <c r="G351" s="184"/>
      <c r="H351" s="184"/>
      <c r="I351" s="184"/>
      <c r="J351" s="184"/>
      <c r="K351" s="184"/>
      <c r="L351" s="184"/>
      <c r="M351" s="184"/>
      <c r="N351" s="184"/>
      <c r="O351" s="184"/>
      <c r="P351" s="184"/>
      <c r="Q351" s="184"/>
      <c r="R351" s="184"/>
      <c r="S351" s="184"/>
      <c r="T351" s="185"/>
    </row>
    <row r="352" spans="2:27" ht="21.95" customHeight="1">
      <c r="B352" s="13" t="s">
        <v>775</v>
      </c>
      <c r="C352" s="13" t="s">
        <v>469</v>
      </c>
      <c r="D352" s="12" t="s">
        <v>501</v>
      </c>
      <c r="E352" s="12" t="s">
        <v>502</v>
      </c>
      <c r="F352" s="15" t="s">
        <v>473</v>
      </c>
      <c r="G352" s="15">
        <v>1</v>
      </c>
      <c r="H352" s="15">
        <f>IF(I352&lt;&gt;0, G352-I352, "")</f>
        <v>0</v>
      </c>
      <c r="I352" s="15">
        <v>1</v>
      </c>
      <c r="J352" s="15"/>
      <c r="K352" s="12" t="s">
        <v>754</v>
      </c>
      <c r="L352" s="15" t="s">
        <v>569</v>
      </c>
      <c r="M352" s="15">
        <v>1.23</v>
      </c>
      <c r="N352" s="15">
        <v>100</v>
      </c>
      <c r="O352" s="15">
        <f>IF(I352*M352=0, "", I352*M352*(N352/100))</f>
        <v>1.23</v>
      </c>
      <c r="P352" s="25"/>
      <c r="Q352" s="25">
        <f>TRUNC(P352*M352*N352/100)</f>
        <v>0</v>
      </c>
      <c r="R352" s="25"/>
      <c r="S352" s="15" t="s">
        <v>807</v>
      </c>
      <c r="T352" s="15" t="s">
        <v>820</v>
      </c>
      <c r="AA352" s="2">
        <f>O352</f>
        <v>1.23</v>
      </c>
    </row>
    <row r="353" spans="2:31" ht="21.95" customHeight="1">
      <c r="B353" s="13" t="s">
        <v>775</v>
      </c>
      <c r="C353" s="13" t="s">
        <v>567</v>
      </c>
      <c r="D353" s="12" t="s">
        <v>568</v>
      </c>
      <c r="E353" s="12" t="s">
        <v>569</v>
      </c>
      <c r="F353" s="15" t="s">
        <v>570</v>
      </c>
      <c r="G353" s="15">
        <f>IF(H353*I353/100+0.000005 &lt;1, TRUNC(H353*I353/100+0.000005, 옵션!$E$13), TRUNC(H353*I353/100+0.000005, 옵션!$E$13))</f>
        <v>1.23</v>
      </c>
      <c r="H353" s="15">
        <f>옵션!$B$13</f>
        <v>100</v>
      </c>
      <c r="I353" s="15">
        <f>SUM(AA352:AA352)</f>
        <v>1.23</v>
      </c>
      <c r="J353" s="15"/>
      <c r="K353" s="12"/>
      <c r="L353" s="15"/>
      <c r="M353" s="15"/>
      <c r="N353" s="15"/>
      <c r="O353" s="15" t="str">
        <f>IF(I353*M353=0, "", I353*M353*(N353/100))</f>
        <v/>
      </c>
      <c r="P353" s="25"/>
      <c r="Q353" s="25">
        <f>TRUNC(P353*M353*N353/100)</f>
        <v>0</v>
      </c>
      <c r="R353" s="25"/>
      <c r="S353" s="15"/>
      <c r="T353" s="15"/>
      <c r="Z353" s="2" t="s">
        <v>780</v>
      </c>
      <c r="AA353" s="2">
        <f>SUM(AA352:AA352)</f>
        <v>1.23</v>
      </c>
    </row>
    <row r="354" spans="2:31" ht="21.95" customHeight="1">
      <c r="B354" s="13" t="s">
        <v>831</v>
      </c>
      <c r="D354" s="183" t="s">
        <v>929</v>
      </c>
      <c r="E354" s="184"/>
      <c r="F354" s="184"/>
      <c r="G354" s="184"/>
      <c r="H354" s="184"/>
      <c r="I354" s="184"/>
      <c r="J354" s="184"/>
      <c r="K354" s="184"/>
      <c r="L354" s="184"/>
      <c r="M354" s="184"/>
      <c r="N354" s="184"/>
      <c r="O354" s="184"/>
      <c r="P354" s="184"/>
      <c r="Q354" s="184"/>
      <c r="R354" s="184"/>
      <c r="S354" s="184"/>
      <c r="T354" s="185"/>
    </row>
    <row r="355" spans="2:31" ht="21.95" customHeight="1">
      <c r="B355" s="13" t="s">
        <v>775</v>
      </c>
      <c r="C355" s="13" t="s">
        <v>469</v>
      </c>
      <c r="D355" s="12" t="s">
        <v>501</v>
      </c>
      <c r="E355" s="12" t="s">
        <v>503</v>
      </c>
      <c r="F355" s="15" t="s">
        <v>473</v>
      </c>
      <c r="G355" s="15">
        <v>1</v>
      </c>
      <c r="H355" s="15">
        <f>IF(I355&lt;&gt;0, G355-I355, "")</f>
        <v>0</v>
      </c>
      <c r="I355" s="15">
        <v>1</v>
      </c>
      <c r="J355" s="15"/>
      <c r="K355" s="12" t="s">
        <v>754</v>
      </c>
      <c r="L355" s="15" t="s">
        <v>569</v>
      </c>
      <c r="M355" s="15">
        <v>1.23</v>
      </c>
      <c r="N355" s="15">
        <v>100</v>
      </c>
      <c r="O355" s="15">
        <f>IF(I355*M355=0, "", I355*M355*(N355/100))</f>
        <v>1.23</v>
      </c>
      <c r="P355" s="25"/>
      <c r="Q355" s="25">
        <f>TRUNC(P355*M355*N355/100)</f>
        <v>0</v>
      </c>
      <c r="R355" s="25"/>
      <c r="S355" s="15" t="s">
        <v>807</v>
      </c>
      <c r="T355" s="15" t="s">
        <v>820</v>
      </c>
      <c r="AA355" s="2">
        <f>O355</f>
        <v>1.23</v>
      </c>
    </row>
    <row r="356" spans="2:31" ht="21.95" customHeight="1">
      <c r="B356" s="13" t="s">
        <v>775</v>
      </c>
      <c r="C356" s="13" t="s">
        <v>567</v>
      </c>
      <c r="D356" s="12" t="s">
        <v>568</v>
      </c>
      <c r="E356" s="12" t="s">
        <v>569</v>
      </c>
      <c r="F356" s="15" t="s">
        <v>570</v>
      </c>
      <c r="G356" s="15">
        <f>IF(H356*I356/100+0.000005 &lt;1, TRUNC(H356*I356/100+0.000005, 옵션!$E$13), TRUNC(H356*I356/100+0.000005, 옵션!$E$13))</f>
        <v>1.23</v>
      </c>
      <c r="H356" s="15">
        <f>옵션!$B$13</f>
        <v>100</v>
      </c>
      <c r="I356" s="15">
        <f>SUM(AA355:AA355)</f>
        <v>1.23</v>
      </c>
      <c r="J356" s="15"/>
      <c r="K356" s="12"/>
      <c r="L356" s="15"/>
      <c r="M356" s="15"/>
      <c r="N356" s="15"/>
      <c r="O356" s="15" t="str">
        <f>IF(I356*M356=0, "", I356*M356*(N356/100))</f>
        <v/>
      </c>
      <c r="P356" s="25"/>
      <c r="Q356" s="25">
        <f>TRUNC(P356*M356*N356/100)</f>
        <v>0</v>
      </c>
      <c r="R356" s="25"/>
      <c r="S356" s="15"/>
      <c r="T356" s="15"/>
      <c r="Z356" s="2" t="s">
        <v>780</v>
      </c>
      <c r="AA356" s="2">
        <f>SUM(AA355:AA355)</f>
        <v>1.23</v>
      </c>
    </row>
    <row r="357" spans="2:31" ht="21.95" customHeight="1">
      <c r="B357" s="13" t="s">
        <v>831</v>
      </c>
      <c r="D357" s="183" t="s">
        <v>930</v>
      </c>
      <c r="E357" s="184"/>
      <c r="F357" s="184"/>
      <c r="G357" s="184"/>
      <c r="H357" s="184"/>
      <c r="I357" s="184"/>
      <c r="J357" s="184"/>
      <c r="K357" s="184"/>
      <c r="L357" s="184"/>
      <c r="M357" s="184"/>
      <c r="N357" s="184"/>
      <c r="O357" s="184"/>
      <c r="P357" s="184"/>
      <c r="Q357" s="184"/>
      <c r="R357" s="184"/>
      <c r="S357" s="184"/>
      <c r="T357" s="185"/>
    </row>
    <row r="358" spans="2:31" ht="21.95" customHeight="1">
      <c r="B358" s="13" t="s">
        <v>775</v>
      </c>
      <c r="C358" s="13" t="s">
        <v>469</v>
      </c>
      <c r="D358" s="12" t="s">
        <v>501</v>
      </c>
      <c r="E358" s="12" t="s">
        <v>504</v>
      </c>
      <c r="F358" s="15" t="s">
        <v>473</v>
      </c>
      <c r="G358" s="15">
        <v>1</v>
      </c>
      <c r="H358" s="15">
        <f>IF(I358&lt;&gt;0, G358-I358, "")</f>
        <v>0</v>
      </c>
      <c r="I358" s="15">
        <v>1</v>
      </c>
      <c r="J358" s="15"/>
      <c r="K358" s="12" t="s">
        <v>754</v>
      </c>
      <c r="L358" s="15" t="s">
        <v>569</v>
      </c>
      <c r="M358" s="15">
        <v>1.23</v>
      </c>
      <c r="N358" s="15">
        <v>100</v>
      </c>
      <c r="O358" s="15">
        <f>IF(I358*M358=0, "", I358*M358*(N358/100))</f>
        <v>1.23</v>
      </c>
      <c r="P358" s="25"/>
      <c r="Q358" s="25">
        <f>TRUNC(P358*M358*N358/100)</f>
        <v>0</v>
      </c>
      <c r="R358" s="25"/>
      <c r="S358" s="15" t="s">
        <v>807</v>
      </c>
      <c r="T358" s="15" t="s">
        <v>820</v>
      </c>
      <c r="AA358" s="2">
        <f>O358</f>
        <v>1.23</v>
      </c>
    </row>
    <row r="359" spans="2:31" ht="21.95" customHeight="1">
      <c r="B359" s="13" t="s">
        <v>775</v>
      </c>
      <c r="C359" s="13" t="s">
        <v>567</v>
      </c>
      <c r="D359" s="12" t="s">
        <v>568</v>
      </c>
      <c r="E359" s="12" t="s">
        <v>569</v>
      </c>
      <c r="F359" s="15" t="s">
        <v>570</v>
      </c>
      <c r="G359" s="15">
        <f>IF(H359*I359/100+0.000005 &lt;1, TRUNC(H359*I359/100+0.000005, 옵션!$E$13), TRUNC(H359*I359/100+0.000005, 옵션!$E$13))</f>
        <v>1.23</v>
      </c>
      <c r="H359" s="15">
        <f>옵션!$B$13</f>
        <v>100</v>
      </c>
      <c r="I359" s="15">
        <f>SUM(AA358:AA358)</f>
        <v>1.23</v>
      </c>
      <c r="J359" s="15"/>
      <c r="K359" s="12"/>
      <c r="L359" s="15"/>
      <c r="M359" s="15"/>
      <c r="N359" s="15"/>
      <c r="O359" s="15" t="str">
        <f>IF(I359*M359=0, "", I359*M359*(N359/100))</f>
        <v/>
      </c>
      <c r="P359" s="25"/>
      <c r="Q359" s="25">
        <f>TRUNC(P359*M359*N359/100)</f>
        <v>0</v>
      </c>
      <c r="R359" s="25"/>
      <c r="S359" s="15"/>
      <c r="T359" s="15"/>
      <c r="Z359" s="2" t="s">
        <v>780</v>
      </c>
      <c r="AA359" s="2">
        <f>SUM(AA358:AA358)</f>
        <v>1.23</v>
      </c>
    </row>
    <row r="360" spans="2:31" ht="21.95" customHeight="1">
      <c r="B360" s="13" t="s">
        <v>831</v>
      </c>
      <c r="D360" s="183" t="s">
        <v>931</v>
      </c>
      <c r="E360" s="184"/>
      <c r="F360" s="184"/>
      <c r="G360" s="184"/>
      <c r="H360" s="184"/>
      <c r="I360" s="184"/>
      <c r="J360" s="184"/>
      <c r="K360" s="184"/>
      <c r="L360" s="184"/>
      <c r="M360" s="184"/>
      <c r="N360" s="184"/>
      <c r="O360" s="184"/>
      <c r="P360" s="184"/>
      <c r="Q360" s="184"/>
      <c r="R360" s="184"/>
      <c r="S360" s="184"/>
      <c r="T360" s="185"/>
    </row>
    <row r="361" spans="2:31" ht="21.95" customHeight="1">
      <c r="B361" s="13" t="s">
        <v>775</v>
      </c>
      <c r="C361" s="13" t="s">
        <v>469</v>
      </c>
      <c r="D361" s="12" t="s">
        <v>501</v>
      </c>
      <c r="E361" s="12" t="s">
        <v>505</v>
      </c>
      <c r="F361" s="15" t="s">
        <v>473</v>
      </c>
      <c r="G361" s="15">
        <v>1</v>
      </c>
      <c r="H361" s="15">
        <f>IF(I361&lt;&gt;0, G361-I361, "")</f>
        <v>0</v>
      </c>
      <c r="I361" s="15">
        <v>1</v>
      </c>
      <c r="J361" s="15"/>
      <c r="K361" s="12" t="s">
        <v>754</v>
      </c>
      <c r="L361" s="15" t="s">
        <v>569</v>
      </c>
      <c r="M361" s="15">
        <v>1.23</v>
      </c>
      <c r="N361" s="15">
        <v>100</v>
      </c>
      <c r="O361" s="15">
        <f>IF(I361*M361=0, "", I361*M361*(N361/100))</f>
        <v>1.23</v>
      </c>
      <c r="P361" s="25"/>
      <c r="Q361" s="25">
        <f>TRUNC(P361*M361*N361/100)</f>
        <v>0</v>
      </c>
      <c r="R361" s="25"/>
      <c r="S361" s="15" t="s">
        <v>807</v>
      </c>
      <c r="T361" s="15" t="s">
        <v>820</v>
      </c>
      <c r="AA361" s="2">
        <f>O361</f>
        <v>1.23</v>
      </c>
    </row>
    <row r="362" spans="2:31" ht="21.95" customHeight="1">
      <c r="B362" s="13" t="s">
        <v>775</v>
      </c>
      <c r="C362" s="13" t="s">
        <v>567</v>
      </c>
      <c r="D362" s="12" t="s">
        <v>568</v>
      </c>
      <c r="E362" s="12" t="s">
        <v>569</v>
      </c>
      <c r="F362" s="15" t="s">
        <v>570</v>
      </c>
      <c r="G362" s="15">
        <f>IF(H362*I362/100+0.000005 &lt;1, TRUNC(H362*I362/100+0.000005, 옵션!$E$13), TRUNC(H362*I362/100+0.000005, 옵션!$E$13))</f>
        <v>1.23</v>
      </c>
      <c r="H362" s="15">
        <f>옵션!$B$13</f>
        <v>100</v>
      </c>
      <c r="I362" s="15">
        <f>SUM(AA361:AA361)</f>
        <v>1.23</v>
      </c>
      <c r="J362" s="15"/>
      <c r="K362" s="12"/>
      <c r="L362" s="15"/>
      <c r="M362" s="15"/>
      <c r="N362" s="15"/>
      <c r="O362" s="15" t="str">
        <f>IF(I362*M362=0, "", I362*M362*(N362/100))</f>
        <v/>
      </c>
      <c r="P362" s="25"/>
      <c r="Q362" s="25">
        <f>TRUNC(P362*M362*N362/100)</f>
        <v>0</v>
      </c>
      <c r="R362" s="25"/>
      <c r="S362" s="15"/>
      <c r="T362" s="15"/>
      <c r="Z362" s="2" t="s">
        <v>780</v>
      </c>
      <c r="AA362" s="2">
        <f>SUM(AA361:AA361)</f>
        <v>1.23</v>
      </c>
    </row>
    <row r="363" spans="2:31" ht="21.95" customHeight="1">
      <c r="B363" s="13" t="s">
        <v>831</v>
      </c>
      <c r="D363" s="183" t="s">
        <v>932</v>
      </c>
      <c r="E363" s="184"/>
      <c r="F363" s="184"/>
      <c r="G363" s="184"/>
      <c r="H363" s="184"/>
      <c r="I363" s="184"/>
      <c r="J363" s="184"/>
      <c r="K363" s="184"/>
      <c r="L363" s="184"/>
      <c r="M363" s="184"/>
      <c r="N363" s="184"/>
      <c r="O363" s="184"/>
      <c r="P363" s="184"/>
      <c r="Q363" s="184"/>
      <c r="R363" s="184"/>
      <c r="S363" s="184"/>
      <c r="T363" s="185"/>
    </row>
    <row r="364" spans="2:31" ht="21.95" customHeight="1">
      <c r="B364" s="13" t="s">
        <v>775</v>
      </c>
      <c r="C364" s="13" t="s">
        <v>469</v>
      </c>
      <c r="D364" s="12" t="s">
        <v>514</v>
      </c>
      <c r="E364" s="12"/>
      <c r="F364" s="15" t="s">
        <v>515</v>
      </c>
      <c r="G364" s="15">
        <v>1</v>
      </c>
      <c r="H364" s="15">
        <f>IF(I364&lt;&gt;0, G364-I364, "")</f>
        <v>0</v>
      </c>
      <c r="I364" s="15">
        <v>1</v>
      </c>
      <c r="J364" s="15"/>
      <c r="K364" s="12" t="s">
        <v>758</v>
      </c>
      <c r="L364" s="15" t="s">
        <v>578</v>
      </c>
      <c r="M364" s="15">
        <v>1</v>
      </c>
      <c r="N364" s="15">
        <v>100</v>
      </c>
      <c r="O364" s="15">
        <f>IF(I364*M364=0, "", I364*M364*(N364/100))</f>
        <v>1</v>
      </c>
      <c r="P364" s="25"/>
      <c r="Q364" s="25">
        <f>TRUNC(P364*M364*N364/100)</f>
        <v>0</v>
      </c>
      <c r="R364" s="25"/>
      <c r="S364" s="15"/>
      <c r="T364" s="15"/>
      <c r="AE364" s="2">
        <f>O364</f>
        <v>1</v>
      </c>
    </row>
    <row r="365" spans="2:31" ht="21.95" customHeight="1">
      <c r="B365" s="13" t="s">
        <v>775</v>
      </c>
      <c r="C365" s="13" t="s">
        <v>577</v>
      </c>
      <c r="D365" s="12" t="s">
        <v>568</v>
      </c>
      <c r="E365" s="12" t="s">
        <v>578</v>
      </c>
      <c r="F365" s="15" t="s">
        <v>570</v>
      </c>
      <c r="G365" s="15">
        <f>IF(H365*I365/100+0.000005 &lt;1, TRUNC(H365*I365/100+0.000005, 옵션!$E$13), TRUNC(H365*I365/100+0.000005, 옵션!$E$13))</f>
        <v>1</v>
      </c>
      <c r="H365" s="15">
        <f>옵션!$B$13</f>
        <v>100</v>
      </c>
      <c r="I365" s="15">
        <f>SUM(AE364:AE364)</f>
        <v>1</v>
      </c>
      <c r="J365" s="15"/>
      <c r="K365" s="12"/>
      <c r="L365" s="15"/>
      <c r="M365" s="15"/>
      <c r="N365" s="15"/>
      <c r="O365" s="15" t="str">
        <f>IF(I365*M365=0, "", I365*M365*(N365/100))</f>
        <v/>
      </c>
      <c r="P365" s="25"/>
      <c r="Q365" s="25">
        <f>TRUNC(P365*M365*N365/100)</f>
        <v>0</v>
      </c>
      <c r="R365" s="25"/>
      <c r="S365" s="15"/>
      <c r="T365" s="15"/>
      <c r="Z365" s="2" t="s">
        <v>780</v>
      </c>
      <c r="AE365" s="2">
        <f>SUM(AE364:AE364)</f>
        <v>1</v>
      </c>
    </row>
    <row r="366" spans="2:31" ht="21.95" customHeight="1">
      <c r="B366" s="13" t="s">
        <v>831</v>
      </c>
      <c r="D366" s="183" t="s">
        <v>933</v>
      </c>
      <c r="E366" s="184"/>
      <c r="F366" s="184"/>
      <c r="G366" s="184"/>
      <c r="H366" s="184"/>
      <c r="I366" s="184"/>
      <c r="J366" s="184"/>
      <c r="K366" s="184"/>
      <c r="L366" s="184"/>
      <c r="M366" s="184"/>
      <c r="N366" s="184"/>
      <c r="O366" s="184"/>
      <c r="P366" s="184"/>
      <c r="Q366" s="184"/>
      <c r="R366" s="184"/>
      <c r="S366" s="184"/>
      <c r="T366" s="185"/>
    </row>
    <row r="367" spans="2:31" ht="21.95" customHeight="1">
      <c r="B367" s="13" t="s">
        <v>775</v>
      </c>
      <c r="C367" s="13" t="s">
        <v>469</v>
      </c>
      <c r="D367" s="12" t="s">
        <v>470</v>
      </c>
      <c r="E367" s="12" t="s">
        <v>471</v>
      </c>
      <c r="F367" s="15" t="s">
        <v>354</v>
      </c>
      <c r="G367" s="15">
        <v>1</v>
      </c>
      <c r="H367" s="15">
        <f>IF(I367&lt;&gt;0, G367-I367, "")</f>
        <v>0</v>
      </c>
      <c r="I367" s="15">
        <v>1</v>
      </c>
      <c r="J367" s="15"/>
      <c r="K367" s="12" t="s">
        <v>754</v>
      </c>
      <c r="L367" s="15" t="s">
        <v>569</v>
      </c>
      <c r="M367" s="15">
        <v>0.61099999999999999</v>
      </c>
      <c r="N367" s="15">
        <v>50</v>
      </c>
      <c r="O367" s="15">
        <f>IF(I367*M367=0, "", I367*M367*(N367/100))</f>
        <v>0.30549999999999999</v>
      </c>
      <c r="P367" s="25"/>
      <c r="Q367" s="25">
        <f>TRUNC(P367*M367*N367/100)</f>
        <v>0</v>
      </c>
      <c r="R367" s="25"/>
      <c r="S367" s="15" t="s">
        <v>818</v>
      </c>
      <c r="T367" s="15"/>
      <c r="AA367" s="2">
        <f>O367</f>
        <v>0.30549999999999999</v>
      </c>
    </row>
    <row r="368" spans="2:31" ht="21.95" customHeight="1">
      <c r="B368" s="13" t="s">
        <v>775</v>
      </c>
      <c r="C368" s="13" t="s">
        <v>567</v>
      </c>
      <c r="D368" s="12" t="s">
        <v>568</v>
      </c>
      <c r="E368" s="12" t="s">
        <v>569</v>
      </c>
      <c r="F368" s="15" t="s">
        <v>570</v>
      </c>
      <c r="G368" s="15">
        <f>IF(H368*I368/100+0.000005 &lt;1, TRUNC(H368*I368/100+0.000005, 옵션!$E$13), TRUNC(H368*I368/100+0.000005, 옵션!$E$13))</f>
        <v>0.30549999999999999</v>
      </c>
      <c r="H368" s="15">
        <f>옵션!$B$13</f>
        <v>100</v>
      </c>
      <c r="I368" s="15">
        <f>SUM(AA367:AA367)</f>
        <v>0.30549999999999999</v>
      </c>
      <c r="J368" s="15"/>
      <c r="K368" s="12"/>
      <c r="L368" s="15"/>
      <c r="M368" s="15"/>
      <c r="N368" s="15"/>
      <c r="O368" s="15" t="str">
        <f>IF(I368*M368=0, "", I368*M368*(N368/100))</f>
        <v/>
      </c>
      <c r="P368" s="25"/>
      <c r="Q368" s="25">
        <f>TRUNC(P368*M368*N368/100)</f>
        <v>0</v>
      </c>
      <c r="R368" s="25"/>
      <c r="S368" s="15"/>
      <c r="T368" s="15"/>
      <c r="Z368" s="2" t="s">
        <v>780</v>
      </c>
      <c r="AA368" s="2">
        <f>SUM(AA367:AA367)</f>
        <v>0.30549999999999999</v>
      </c>
    </row>
    <row r="369" spans="2:36" ht="21.95" customHeight="1">
      <c r="B369" s="13" t="s">
        <v>831</v>
      </c>
      <c r="D369" s="183" t="s">
        <v>934</v>
      </c>
      <c r="E369" s="184"/>
      <c r="F369" s="184"/>
      <c r="G369" s="184"/>
      <c r="H369" s="184"/>
      <c r="I369" s="184"/>
      <c r="J369" s="184"/>
      <c r="K369" s="184"/>
      <c r="L369" s="184"/>
      <c r="M369" s="184"/>
      <c r="N369" s="184"/>
      <c r="O369" s="184"/>
      <c r="P369" s="184"/>
      <c r="Q369" s="184"/>
      <c r="R369" s="184"/>
      <c r="S369" s="184"/>
      <c r="T369" s="185"/>
    </row>
    <row r="370" spans="2:36" ht="21.95" customHeight="1">
      <c r="B370" s="13" t="s">
        <v>775</v>
      </c>
      <c r="C370" s="13" t="s">
        <v>516</v>
      </c>
      <c r="D370" s="12" t="s">
        <v>517</v>
      </c>
      <c r="E370" s="12" t="s">
        <v>518</v>
      </c>
      <c r="F370" s="15" t="s">
        <v>155</v>
      </c>
      <c r="G370" s="15">
        <v>1</v>
      </c>
      <c r="H370" s="15">
        <f>IF(I370&lt;&gt;0, G370-I370, "")</f>
        <v>0</v>
      </c>
      <c r="I370" s="15">
        <v>1</v>
      </c>
      <c r="J370" s="15"/>
      <c r="K370" s="12" t="s">
        <v>754</v>
      </c>
      <c r="L370" s="15" t="s">
        <v>569</v>
      </c>
      <c r="M370" s="15">
        <v>0.08</v>
      </c>
      <c r="N370" s="15">
        <v>50</v>
      </c>
      <c r="O370" s="15">
        <f>IF(I370*M370=0, "", I370*M370*(N370/100))</f>
        <v>0.04</v>
      </c>
      <c r="P370" s="25"/>
      <c r="Q370" s="25">
        <f>TRUNC(P370*M370*N370/100)</f>
        <v>0</v>
      </c>
      <c r="R370" s="25"/>
      <c r="S370" s="15" t="s">
        <v>826</v>
      </c>
      <c r="T370" s="15"/>
      <c r="AA370" s="2">
        <f>O370</f>
        <v>0.04</v>
      </c>
    </row>
    <row r="371" spans="2:36" ht="21.95" customHeight="1">
      <c r="B371" s="13" t="s">
        <v>775</v>
      </c>
      <c r="C371" s="13" t="s">
        <v>516</v>
      </c>
      <c r="D371" s="12"/>
      <c r="E371" s="12"/>
      <c r="F371" s="15"/>
      <c r="G371" s="15">
        <v>1</v>
      </c>
      <c r="H371" s="15">
        <f>IF(I371&lt;&gt;0, G371-I371, "")</f>
        <v>0</v>
      </c>
      <c r="I371" s="15">
        <v>1</v>
      </c>
      <c r="J371" s="15"/>
      <c r="K371" s="12" t="s">
        <v>758</v>
      </c>
      <c r="L371" s="15" t="s">
        <v>578</v>
      </c>
      <c r="M371" s="15">
        <v>0.19</v>
      </c>
      <c r="N371" s="15">
        <v>50</v>
      </c>
      <c r="O371" s="15">
        <f>IF(I371*M371=0, "", I371*M371*(N371/100))</f>
        <v>9.5000000000000001E-2</v>
      </c>
      <c r="P371" s="25"/>
      <c r="Q371" s="25">
        <f>TRUNC(P371*M371*N371/100)</f>
        <v>0</v>
      </c>
      <c r="R371" s="25"/>
      <c r="S371" s="15" t="s">
        <v>826</v>
      </c>
      <c r="T371" s="15"/>
      <c r="AE371" s="2">
        <f>O371</f>
        <v>9.5000000000000001E-2</v>
      </c>
    </row>
    <row r="372" spans="2:36" ht="21.95" customHeight="1">
      <c r="B372" s="13" t="s">
        <v>775</v>
      </c>
      <c r="C372" s="13" t="s">
        <v>567</v>
      </c>
      <c r="D372" s="12" t="s">
        <v>568</v>
      </c>
      <c r="E372" s="12" t="s">
        <v>569</v>
      </c>
      <c r="F372" s="15" t="s">
        <v>570</v>
      </c>
      <c r="G372" s="15">
        <f>IF(H372*I372/100+0.000005 &lt;1, TRUNC(H372*I372/100+0.000005, 옵션!$E$13), TRUNC(H372*I372/100+0.000005, 옵션!$E$13))</f>
        <v>0.04</v>
      </c>
      <c r="H372" s="15">
        <f>옵션!$B$13</f>
        <v>100</v>
      </c>
      <c r="I372" s="15">
        <f>SUM(AA370:AA371)</f>
        <v>0.04</v>
      </c>
      <c r="J372" s="15"/>
      <c r="K372" s="12"/>
      <c r="L372" s="15"/>
      <c r="M372" s="15"/>
      <c r="N372" s="15"/>
      <c r="O372" s="15" t="str">
        <f>IF(I372*M372=0, "", I372*M372*(N372/100))</f>
        <v/>
      </c>
      <c r="P372" s="25"/>
      <c r="Q372" s="25">
        <f>TRUNC(P372*M372*N372/100)</f>
        <v>0</v>
      </c>
      <c r="R372" s="25"/>
      <c r="S372" s="15"/>
      <c r="T372" s="15"/>
      <c r="Z372" s="2" t="s">
        <v>780</v>
      </c>
      <c r="AA372" s="2">
        <f>SUM(AA370:AA371)</f>
        <v>0.04</v>
      </c>
      <c r="AE372" s="2">
        <f>SUM(AE370:AE371)</f>
        <v>9.5000000000000001E-2</v>
      </c>
    </row>
    <row r="373" spans="2:36" ht="21.95" customHeight="1">
      <c r="B373" s="13" t="s">
        <v>775</v>
      </c>
      <c r="C373" s="13" t="s">
        <v>577</v>
      </c>
      <c r="D373" s="12" t="s">
        <v>568</v>
      </c>
      <c r="E373" s="12" t="s">
        <v>578</v>
      </c>
      <c r="F373" s="15" t="s">
        <v>570</v>
      </c>
      <c r="G373" s="15">
        <f>IF(H373*I373/100+0.000005 &lt;1, TRUNC(H373*I373/100+0.000005, 옵션!$E$13), TRUNC(H373*I373/100+0.000005, 옵션!$E$13))</f>
        <v>9.5000000000000001E-2</v>
      </c>
      <c r="H373" s="15">
        <f>옵션!$B$13</f>
        <v>100</v>
      </c>
      <c r="I373" s="15">
        <f>SUM(AE370:AE371)</f>
        <v>9.5000000000000001E-2</v>
      </c>
      <c r="J373" s="15"/>
      <c r="K373" s="12"/>
      <c r="L373" s="15"/>
      <c r="M373" s="15"/>
      <c r="N373" s="15"/>
      <c r="O373" s="15" t="str">
        <f>IF(I373*M373=0, "", I373*M373*(N373/100))</f>
        <v/>
      </c>
      <c r="P373" s="25"/>
      <c r="Q373" s="25">
        <f>TRUNC(P373*M373*N373/100)</f>
        <v>0</v>
      </c>
      <c r="R373" s="25"/>
      <c r="S373" s="15"/>
      <c r="T373" s="15"/>
    </row>
    <row r="374" spans="2:36" ht="21.95" customHeight="1">
      <c r="B374" s="13" t="s">
        <v>831</v>
      </c>
      <c r="D374" s="183" t="s">
        <v>935</v>
      </c>
      <c r="E374" s="184"/>
      <c r="F374" s="184"/>
      <c r="G374" s="184"/>
      <c r="H374" s="184"/>
      <c r="I374" s="184"/>
      <c r="J374" s="184"/>
      <c r="K374" s="184"/>
      <c r="L374" s="184"/>
      <c r="M374" s="184"/>
      <c r="N374" s="184"/>
      <c r="O374" s="184"/>
      <c r="P374" s="184"/>
      <c r="Q374" s="184"/>
      <c r="R374" s="184"/>
      <c r="S374" s="184"/>
      <c r="T374" s="185"/>
    </row>
    <row r="375" spans="2:36" ht="21.95" customHeight="1">
      <c r="B375" s="13" t="s">
        <v>775</v>
      </c>
      <c r="C375" s="13" t="s">
        <v>827</v>
      </c>
      <c r="D375" s="12" t="s">
        <v>777</v>
      </c>
      <c r="E375" s="12" t="s">
        <v>828</v>
      </c>
      <c r="F375" s="15" t="s">
        <v>529</v>
      </c>
      <c r="G375" s="15">
        <v>1</v>
      </c>
      <c r="H375" s="15">
        <f>IF(I375&lt;&gt;0, G375-I375, "")</f>
        <v>0</v>
      </c>
      <c r="I375" s="15">
        <v>1</v>
      </c>
      <c r="J375" s="15"/>
      <c r="K375" s="12" t="s">
        <v>754</v>
      </c>
      <c r="L375" s="15" t="s">
        <v>569</v>
      </c>
      <c r="M375" s="15">
        <v>0.36</v>
      </c>
      <c r="N375" s="15">
        <v>50</v>
      </c>
      <c r="O375" s="15">
        <f>IF(I375*M375=0, "", I375*M375*(N375/100))</f>
        <v>0.18</v>
      </c>
      <c r="P375" s="25"/>
      <c r="Q375" s="25">
        <f>TRUNC(P375*M375*N375/100)</f>
        <v>0</v>
      </c>
      <c r="R375" s="25"/>
      <c r="S375" s="15" t="s">
        <v>825</v>
      </c>
      <c r="T375" s="15"/>
      <c r="AA375" s="2">
        <f>O375</f>
        <v>0.18</v>
      </c>
    </row>
    <row r="376" spans="2:36" ht="21.95" customHeight="1">
      <c r="B376" s="13" t="s">
        <v>775</v>
      </c>
      <c r="C376" s="13" t="s">
        <v>567</v>
      </c>
      <c r="D376" s="12" t="s">
        <v>568</v>
      </c>
      <c r="E376" s="12" t="s">
        <v>569</v>
      </c>
      <c r="F376" s="15" t="s">
        <v>570</v>
      </c>
      <c r="G376" s="15">
        <f>IF(H376*I376/100+0.000005 &lt;1, TRUNC(H376*I376/100+0.000005, 옵션!$E$13), TRUNC(H376*I376/100+0.000005, 옵션!$E$13))</f>
        <v>0.18</v>
      </c>
      <c r="H376" s="15">
        <f>옵션!$B$13</f>
        <v>100</v>
      </c>
      <c r="I376" s="15">
        <f>SUM(AA375:AA375)</f>
        <v>0.18</v>
      </c>
      <c r="J376" s="15"/>
      <c r="K376" s="12"/>
      <c r="L376" s="15"/>
      <c r="M376" s="15"/>
      <c r="N376" s="15"/>
      <c r="O376" s="15" t="str">
        <f>IF(I376*M376=0, "", I376*M376*(N376/100))</f>
        <v/>
      </c>
      <c r="P376" s="25"/>
      <c r="Q376" s="25">
        <f>TRUNC(P376*M376*N376/100)</f>
        <v>0</v>
      </c>
      <c r="R376" s="25"/>
      <c r="S376" s="15"/>
      <c r="T376" s="15"/>
      <c r="Z376" s="2" t="s">
        <v>780</v>
      </c>
      <c r="AA376" s="2">
        <f>SUM(AA375:AA375)</f>
        <v>0.18</v>
      </c>
    </row>
    <row r="377" spans="2:36" ht="21.95" customHeight="1">
      <c r="B377" s="13" t="s">
        <v>831</v>
      </c>
      <c r="D377" s="183" t="s">
        <v>936</v>
      </c>
      <c r="E377" s="184"/>
      <c r="F377" s="184"/>
      <c r="G377" s="184"/>
      <c r="H377" s="184"/>
      <c r="I377" s="184"/>
      <c r="J377" s="184"/>
      <c r="K377" s="184"/>
      <c r="L377" s="184"/>
      <c r="M377" s="184"/>
      <c r="N377" s="184"/>
      <c r="O377" s="184"/>
      <c r="P377" s="184"/>
      <c r="Q377" s="184"/>
      <c r="R377" s="184"/>
      <c r="S377" s="184"/>
      <c r="T377" s="185"/>
    </row>
    <row r="378" spans="2:36" ht="21.95" customHeight="1">
      <c r="B378" s="13" t="s">
        <v>775</v>
      </c>
      <c r="C378" s="13" t="s">
        <v>383</v>
      </c>
      <c r="D378" s="12" t="s">
        <v>379</v>
      </c>
      <c r="E378" s="12" t="s">
        <v>384</v>
      </c>
      <c r="F378" s="15" t="s">
        <v>166</v>
      </c>
      <c r="G378" s="15">
        <v>1</v>
      </c>
      <c r="H378" s="15">
        <f>IF(I378&lt;&gt;0, G378-I378, "")</f>
        <v>0</v>
      </c>
      <c r="I378" s="15">
        <v>1</v>
      </c>
      <c r="J378" s="15"/>
      <c r="K378" s="12" t="s">
        <v>759</v>
      </c>
      <c r="L378" s="15" t="s">
        <v>580</v>
      </c>
      <c r="M378" s="15">
        <v>1.63</v>
      </c>
      <c r="N378" s="15">
        <v>30</v>
      </c>
      <c r="O378" s="15">
        <f t="shared" ref="O378:O383" si="6">IF(I378*M378=0, "", I378*M378*(N378/100))</f>
        <v>0.48899999999999993</v>
      </c>
      <c r="P378" s="25"/>
      <c r="Q378" s="25">
        <f t="shared" ref="Q378:Q383" si="7">TRUNC(P378*M378*N378/100)</f>
        <v>0</v>
      </c>
      <c r="R378" s="25"/>
      <c r="S378" s="15" t="s">
        <v>790</v>
      </c>
      <c r="T378" s="15"/>
      <c r="AF378" s="2">
        <f>O378</f>
        <v>0.48899999999999993</v>
      </c>
    </row>
    <row r="379" spans="2:36" ht="21.95" customHeight="1">
      <c r="B379" s="13" t="s">
        <v>775</v>
      </c>
      <c r="C379" s="13" t="s">
        <v>383</v>
      </c>
      <c r="D379" s="12"/>
      <c r="E379" s="12"/>
      <c r="F379" s="15"/>
      <c r="G379" s="15">
        <v>1</v>
      </c>
      <c r="H379" s="15">
        <f>IF(I379&lt;&gt;0, G379-I379, "")</f>
        <v>0</v>
      </c>
      <c r="I379" s="15">
        <v>1</v>
      </c>
      <c r="J379" s="15"/>
      <c r="K379" s="12" t="s">
        <v>763</v>
      </c>
      <c r="L379" s="15" t="s">
        <v>588</v>
      </c>
      <c r="M379" s="15">
        <v>0.34</v>
      </c>
      <c r="N379" s="15">
        <v>30</v>
      </c>
      <c r="O379" s="15">
        <f t="shared" si="6"/>
        <v>0.10200000000000001</v>
      </c>
      <c r="P379" s="25"/>
      <c r="Q379" s="25">
        <f t="shared" si="7"/>
        <v>0</v>
      </c>
      <c r="R379" s="25"/>
      <c r="S379" s="15" t="s">
        <v>790</v>
      </c>
      <c r="T379" s="15"/>
      <c r="AJ379" s="2">
        <f>O379</f>
        <v>0.10200000000000001</v>
      </c>
    </row>
    <row r="380" spans="2:36" ht="21.95" customHeight="1">
      <c r="B380" s="13" t="s">
        <v>775</v>
      </c>
      <c r="C380" s="13" t="s">
        <v>383</v>
      </c>
      <c r="D380" s="12"/>
      <c r="E380" s="12"/>
      <c r="F380" s="15"/>
      <c r="G380" s="15">
        <v>1</v>
      </c>
      <c r="H380" s="15">
        <f>IF(I380&lt;&gt;0, G380-I380, "")</f>
        <v>0</v>
      </c>
      <c r="I380" s="15">
        <v>1</v>
      </c>
      <c r="J380" s="15"/>
      <c r="K380" s="12" t="s">
        <v>761</v>
      </c>
      <c r="L380" s="15" t="s">
        <v>584</v>
      </c>
      <c r="M380" s="15">
        <v>0.05</v>
      </c>
      <c r="N380" s="15">
        <v>30</v>
      </c>
      <c r="O380" s="15">
        <f t="shared" si="6"/>
        <v>1.4999999999999999E-2</v>
      </c>
      <c r="P380" s="25"/>
      <c r="Q380" s="25">
        <f t="shared" si="7"/>
        <v>0</v>
      </c>
      <c r="R380" s="25"/>
      <c r="S380" s="15" t="s">
        <v>790</v>
      </c>
      <c r="T380" s="15"/>
      <c r="AH380" s="2">
        <f>O380</f>
        <v>1.4999999999999999E-2</v>
      </c>
    </row>
    <row r="381" spans="2:36" ht="21.95" customHeight="1">
      <c r="B381" s="13" t="s">
        <v>775</v>
      </c>
      <c r="C381" s="13" t="s">
        <v>579</v>
      </c>
      <c r="D381" s="12" t="s">
        <v>568</v>
      </c>
      <c r="E381" s="12" t="s">
        <v>580</v>
      </c>
      <c r="F381" s="15" t="s">
        <v>570</v>
      </c>
      <c r="G381" s="15">
        <f>IF(H381*I381/100+0.000005 &lt;1, TRUNC(H381*I381/100+0.000005, 옵션!$E$13), TRUNC(H381*I381/100+0.000005, 옵션!$E$13))</f>
        <v>0.48899999999999999</v>
      </c>
      <c r="H381" s="15">
        <f>옵션!$B$13</f>
        <v>100</v>
      </c>
      <c r="I381" s="15">
        <f>SUM(AF378:AF380)</f>
        <v>0.48899999999999993</v>
      </c>
      <c r="J381" s="15"/>
      <c r="K381" s="12"/>
      <c r="L381" s="15"/>
      <c r="M381" s="15"/>
      <c r="N381" s="15"/>
      <c r="O381" s="15" t="str">
        <f t="shared" si="6"/>
        <v/>
      </c>
      <c r="P381" s="25"/>
      <c r="Q381" s="25">
        <f t="shared" si="7"/>
        <v>0</v>
      </c>
      <c r="R381" s="25"/>
      <c r="S381" s="15"/>
      <c r="T381" s="15"/>
      <c r="Z381" s="2" t="s">
        <v>780</v>
      </c>
      <c r="AF381" s="2">
        <f>SUM(AF378:AF380)</f>
        <v>0.48899999999999993</v>
      </c>
      <c r="AH381" s="2">
        <f>SUM(AH378:AH380)</f>
        <v>1.4999999999999999E-2</v>
      </c>
      <c r="AJ381" s="2">
        <f>SUM(AJ378:AJ380)</f>
        <v>0.10200000000000001</v>
      </c>
    </row>
    <row r="382" spans="2:36" ht="21.95" customHeight="1">
      <c r="B382" s="13" t="s">
        <v>775</v>
      </c>
      <c r="C382" s="13" t="s">
        <v>583</v>
      </c>
      <c r="D382" s="12" t="s">
        <v>568</v>
      </c>
      <c r="E382" s="12" t="s">
        <v>584</v>
      </c>
      <c r="F382" s="15" t="s">
        <v>570</v>
      </c>
      <c r="G382" s="15">
        <f>IF(H382*I382/100+0.000005 &lt;1, TRUNC(H382*I382/100+0.000005, 옵션!$E$13), TRUNC(H382*I382/100+0.000005, 옵션!$E$13))</f>
        <v>1.4999999999999999E-2</v>
      </c>
      <c r="H382" s="15">
        <f>옵션!$B$13</f>
        <v>100</v>
      </c>
      <c r="I382" s="15">
        <f>SUM(AH378:AH380)</f>
        <v>1.4999999999999999E-2</v>
      </c>
      <c r="J382" s="15"/>
      <c r="K382" s="12"/>
      <c r="L382" s="15"/>
      <c r="M382" s="15"/>
      <c r="N382" s="15"/>
      <c r="O382" s="15" t="str">
        <f t="shared" si="6"/>
        <v/>
      </c>
      <c r="P382" s="25"/>
      <c r="Q382" s="25">
        <f t="shared" si="7"/>
        <v>0</v>
      </c>
      <c r="R382" s="25"/>
      <c r="S382" s="15"/>
      <c r="T382" s="15"/>
    </row>
    <row r="383" spans="2:36" ht="21.95" customHeight="1">
      <c r="B383" s="13" t="s">
        <v>775</v>
      </c>
      <c r="C383" s="13" t="s">
        <v>587</v>
      </c>
      <c r="D383" s="12" t="s">
        <v>568</v>
      </c>
      <c r="E383" s="12" t="s">
        <v>588</v>
      </c>
      <c r="F383" s="15" t="s">
        <v>570</v>
      </c>
      <c r="G383" s="15">
        <f>IF(H383*I383/100+0.000005 &lt;1, TRUNC(H383*I383/100+0.000005, 옵션!$E$13), TRUNC(H383*I383/100+0.000005, 옵션!$E$13))</f>
        <v>0.10199999999999999</v>
      </c>
      <c r="H383" s="15">
        <f>옵션!$B$13</f>
        <v>100</v>
      </c>
      <c r="I383" s="15">
        <f>SUM(AJ378:AJ380)</f>
        <v>0.10200000000000001</v>
      </c>
      <c r="J383" s="15"/>
      <c r="K383" s="12"/>
      <c r="L383" s="15"/>
      <c r="M383" s="15"/>
      <c r="N383" s="15"/>
      <c r="O383" s="15" t="str">
        <f t="shared" si="6"/>
        <v/>
      </c>
      <c r="P383" s="25"/>
      <c r="Q383" s="25">
        <f t="shared" si="7"/>
        <v>0</v>
      </c>
      <c r="R383" s="25"/>
      <c r="S383" s="15"/>
      <c r="T383" s="15"/>
    </row>
    <row r="384" spans="2:36" ht="21.95" customHeight="1">
      <c r="B384" s="13" t="s">
        <v>831</v>
      </c>
      <c r="D384" s="183" t="s">
        <v>937</v>
      </c>
      <c r="E384" s="184"/>
      <c r="F384" s="184"/>
      <c r="G384" s="184"/>
      <c r="H384" s="184"/>
      <c r="I384" s="184"/>
      <c r="J384" s="184"/>
      <c r="K384" s="184"/>
      <c r="L384" s="184"/>
      <c r="M384" s="184"/>
      <c r="N384" s="184"/>
      <c r="O384" s="184"/>
      <c r="P384" s="184"/>
      <c r="Q384" s="184"/>
      <c r="R384" s="184"/>
      <c r="S384" s="184"/>
      <c r="T384" s="185"/>
    </row>
    <row r="385" spans="2:27" ht="21.95" customHeight="1">
      <c r="B385" s="13" t="s">
        <v>775</v>
      </c>
      <c r="C385" s="13" t="s">
        <v>469</v>
      </c>
      <c r="D385" s="12" t="s">
        <v>472</v>
      </c>
      <c r="E385" s="12"/>
      <c r="F385" s="15" t="s">
        <v>473</v>
      </c>
      <c r="G385" s="15">
        <v>1</v>
      </c>
      <c r="H385" s="15">
        <f>IF(I385&lt;&gt;0, G385-I385, "")</f>
        <v>0</v>
      </c>
      <c r="I385" s="15">
        <v>1</v>
      </c>
      <c r="J385" s="15"/>
      <c r="K385" s="12" t="s">
        <v>754</v>
      </c>
      <c r="L385" s="15" t="s">
        <v>569</v>
      </c>
      <c r="M385" s="15">
        <v>0.86</v>
      </c>
      <c r="N385" s="15">
        <v>180</v>
      </c>
      <c r="O385" s="15">
        <f>IF(I385*M385=0, "", I385*M385*(N385/100))</f>
        <v>1.548</v>
      </c>
      <c r="P385" s="25"/>
      <c r="Q385" s="25">
        <f>TRUNC(P385*M385*N385/100)</f>
        <v>0</v>
      </c>
      <c r="R385" s="25"/>
      <c r="S385" s="15" t="s">
        <v>829</v>
      </c>
      <c r="T385" s="15"/>
      <c r="AA385" s="2">
        <f>O385</f>
        <v>1.548</v>
      </c>
    </row>
    <row r="386" spans="2:27" ht="21.95" customHeight="1">
      <c r="B386" s="13" t="s">
        <v>775</v>
      </c>
      <c r="C386" s="13" t="s">
        <v>567</v>
      </c>
      <c r="D386" s="12" t="s">
        <v>568</v>
      </c>
      <c r="E386" s="12" t="s">
        <v>569</v>
      </c>
      <c r="F386" s="15" t="s">
        <v>570</v>
      </c>
      <c r="G386" s="15">
        <f>IF(H386*I386/100+0.000005 &lt;1, TRUNC(H386*I386/100+0.000005, 옵션!$E$13), TRUNC(H386*I386/100+0.000005, 옵션!$E$13))</f>
        <v>1.548</v>
      </c>
      <c r="H386" s="15">
        <f>옵션!$B$13</f>
        <v>100</v>
      </c>
      <c r="I386" s="15">
        <f>SUM(AA385:AA385)</f>
        <v>1.548</v>
      </c>
      <c r="J386" s="15"/>
      <c r="K386" s="12"/>
      <c r="L386" s="15"/>
      <c r="M386" s="15"/>
      <c r="N386" s="15"/>
      <c r="O386" s="15" t="str">
        <f>IF(I386*M386=0, "", I386*M386*(N386/100))</f>
        <v/>
      </c>
      <c r="P386" s="25"/>
      <c r="Q386" s="25">
        <f>TRUNC(P386*M386*N386/100)</f>
        <v>0</v>
      </c>
      <c r="R386" s="25"/>
      <c r="S386" s="15"/>
      <c r="T386" s="15"/>
      <c r="Z386" s="2" t="s">
        <v>780</v>
      </c>
      <c r="AA386" s="2">
        <f>SUM(AA385:AA385)</f>
        <v>1.548</v>
      </c>
    </row>
    <row r="387" spans="2:27" ht="21.95" customHeight="1">
      <c r="D387" s="12"/>
      <c r="E387" s="12"/>
      <c r="F387" s="15"/>
      <c r="G387" s="15"/>
      <c r="H387" s="15"/>
      <c r="I387" s="15"/>
      <c r="J387" s="15"/>
      <c r="K387" s="12"/>
      <c r="L387" s="15"/>
      <c r="M387" s="15"/>
      <c r="N387" s="15"/>
      <c r="O387" s="15"/>
      <c r="P387" s="25"/>
      <c r="Q387" s="25"/>
      <c r="R387" s="25"/>
      <c r="S387" s="15"/>
      <c r="T387" s="15"/>
    </row>
    <row r="388" spans="2:27" ht="21.95" customHeight="1">
      <c r="D388" s="12"/>
      <c r="E388" s="12"/>
      <c r="F388" s="15"/>
      <c r="G388" s="15"/>
      <c r="H388" s="15"/>
      <c r="I388" s="15"/>
      <c r="J388" s="15"/>
      <c r="K388" s="12"/>
      <c r="L388" s="15"/>
      <c r="M388" s="15"/>
      <c r="N388" s="15"/>
      <c r="O388" s="15"/>
      <c r="P388" s="25"/>
      <c r="Q388" s="25"/>
      <c r="R388" s="25"/>
      <c r="S388" s="15"/>
      <c r="T388" s="15"/>
    </row>
    <row r="389" spans="2:27" ht="21.95" customHeight="1">
      <c r="D389" s="12"/>
      <c r="E389" s="12"/>
      <c r="F389" s="15"/>
      <c r="G389" s="15"/>
      <c r="H389" s="15"/>
      <c r="I389" s="15"/>
      <c r="J389" s="15"/>
      <c r="K389" s="12"/>
      <c r="L389" s="15"/>
      <c r="M389" s="15"/>
      <c r="N389" s="15"/>
      <c r="O389" s="15"/>
      <c r="P389" s="25"/>
      <c r="Q389" s="25"/>
      <c r="R389" s="25"/>
      <c r="S389" s="15"/>
      <c r="T389" s="15"/>
    </row>
    <row r="390" spans="2:27" ht="21.95" customHeight="1">
      <c r="D390" s="12"/>
      <c r="E390" s="12"/>
      <c r="F390" s="15"/>
      <c r="G390" s="15"/>
      <c r="H390" s="15"/>
      <c r="I390" s="15"/>
      <c r="J390" s="15"/>
      <c r="K390" s="12"/>
      <c r="L390" s="15"/>
      <c r="M390" s="15"/>
      <c r="N390" s="15"/>
      <c r="O390" s="15"/>
      <c r="P390" s="25"/>
      <c r="Q390" s="25"/>
      <c r="R390" s="25"/>
      <c r="S390" s="15"/>
      <c r="T390" s="15"/>
    </row>
    <row r="391" spans="2:27" ht="21.95" customHeight="1">
      <c r="D391" s="12"/>
      <c r="E391" s="12"/>
      <c r="F391" s="15"/>
      <c r="G391" s="15"/>
      <c r="H391" s="15"/>
      <c r="I391" s="15"/>
      <c r="J391" s="15"/>
      <c r="K391" s="12"/>
      <c r="L391" s="15"/>
      <c r="M391" s="15"/>
      <c r="N391" s="15"/>
      <c r="O391" s="15"/>
      <c r="P391" s="25"/>
      <c r="Q391" s="25"/>
      <c r="R391" s="25"/>
      <c r="S391" s="15"/>
      <c r="T391" s="15"/>
    </row>
    <row r="392" spans="2:27" ht="21.95" customHeight="1">
      <c r="D392" s="12"/>
      <c r="E392" s="12"/>
      <c r="F392" s="15"/>
      <c r="G392" s="15"/>
      <c r="H392" s="15"/>
      <c r="I392" s="15"/>
      <c r="J392" s="15"/>
      <c r="K392" s="12"/>
      <c r="L392" s="15"/>
      <c r="M392" s="15"/>
      <c r="N392" s="15"/>
      <c r="O392" s="15"/>
      <c r="P392" s="25"/>
      <c r="Q392" s="25"/>
      <c r="R392" s="25"/>
      <c r="S392" s="15"/>
      <c r="T392" s="15"/>
    </row>
    <row r="393" spans="2:27" ht="21.95" customHeight="1">
      <c r="D393" s="12"/>
      <c r="E393" s="12"/>
      <c r="F393" s="15"/>
      <c r="G393" s="15"/>
      <c r="H393" s="15"/>
      <c r="I393" s="15"/>
      <c r="J393" s="15"/>
      <c r="K393" s="12"/>
      <c r="L393" s="15"/>
      <c r="M393" s="15"/>
      <c r="N393" s="15"/>
      <c r="O393" s="15"/>
      <c r="P393" s="25"/>
      <c r="Q393" s="25"/>
      <c r="R393" s="25"/>
      <c r="S393" s="15"/>
      <c r="T393" s="15"/>
    </row>
  </sheetData>
  <mergeCells count="120">
    <mergeCell ref="A2:A3"/>
    <mergeCell ref="B2:B3"/>
    <mergeCell ref="E2:E3"/>
    <mergeCell ref="F2:F3"/>
    <mergeCell ref="C2:C3"/>
    <mergeCell ref="D2:D3"/>
    <mergeCell ref="D4:T4"/>
    <mergeCell ref="D7:T7"/>
    <mergeCell ref="D10:T10"/>
    <mergeCell ref="D15:T15"/>
    <mergeCell ref="D18:T18"/>
    <mergeCell ref="D1:O1"/>
    <mergeCell ref="S2:S3"/>
    <mergeCell ref="K2:K3"/>
    <mergeCell ref="P2:R2"/>
    <mergeCell ref="T2:T3"/>
    <mergeCell ref="L2:O2"/>
    <mergeCell ref="G2:J2"/>
    <mergeCell ref="D62:T62"/>
    <mergeCell ref="D67:T67"/>
    <mergeCell ref="D72:T72"/>
    <mergeCell ref="D77:T77"/>
    <mergeCell ref="D82:T82"/>
    <mergeCell ref="D21:T21"/>
    <mergeCell ref="D36:T36"/>
    <mergeCell ref="D51:T51"/>
    <mergeCell ref="D54:T54"/>
    <mergeCell ref="D57:T57"/>
    <mergeCell ref="D110:T110"/>
    <mergeCell ref="D113:T113"/>
    <mergeCell ref="D116:T116"/>
    <mergeCell ref="D119:T119"/>
    <mergeCell ref="D122:T122"/>
    <mergeCell ref="D87:T87"/>
    <mergeCell ref="D92:T92"/>
    <mergeCell ref="D97:T97"/>
    <mergeCell ref="D102:T102"/>
    <mergeCell ref="D107:T107"/>
    <mergeCell ref="D146:T146"/>
    <mergeCell ref="D149:T149"/>
    <mergeCell ref="D152:T152"/>
    <mergeCell ref="D155:T155"/>
    <mergeCell ref="D158:T158"/>
    <mergeCell ref="D125:T125"/>
    <mergeCell ref="D128:T128"/>
    <mergeCell ref="D133:T133"/>
    <mergeCell ref="D138:T138"/>
    <mergeCell ref="D143:T143"/>
    <mergeCell ref="D176:T176"/>
    <mergeCell ref="D179:T179"/>
    <mergeCell ref="D182:T182"/>
    <mergeCell ref="D185:T185"/>
    <mergeCell ref="D188:T188"/>
    <mergeCell ref="D161:T161"/>
    <mergeCell ref="D164:T164"/>
    <mergeCell ref="D167:T167"/>
    <mergeCell ref="D170:T170"/>
    <mergeCell ref="D173:T173"/>
    <mergeCell ref="D206:T206"/>
    <mergeCell ref="D209:T209"/>
    <mergeCell ref="D212:T212"/>
    <mergeCell ref="D215:T215"/>
    <mergeCell ref="D218:T218"/>
    <mergeCell ref="D191:T191"/>
    <mergeCell ref="D194:T194"/>
    <mergeCell ref="D197:T197"/>
    <mergeCell ref="D200:T200"/>
    <mergeCell ref="D203:T203"/>
    <mergeCell ref="D236:T236"/>
    <mergeCell ref="D239:T239"/>
    <mergeCell ref="D242:T242"/>
    <mergeCell ref="D245:T245"/>
    <mergeCell ref="D248:T248"/>
    <mergeCell ref="D221:T221"/>
    <mergeCell ref="D224:T224"/>
    <mergeCell ref="D227:T227"/>
    <mergeCell ref="D230:T230"/>
    <mergeCell ref="D233:T233"/>
    <mergeCell ref="D266:T266"/>
    <mergeCell ref="D269:T269"/>
    <mergeCell ref="D272:T272"/>
    <mergeCell ref="D275:T275"/>
    <mergeCell ref="D278:T278"/>
    <mergeCell ref="D251:T251"/>
    <mergeCell ref="D254:T254"/>
    <mergeCell ref="D257:T257"/>
    <mergeCell ref="D260:T260"/>
    <mergeCell ref="D263:T263"/>
    <mergeCell ref="D296:T296"/>
    <mergeCell ref="D299:T299"/>
    <mergeCell ref="D302:T302"/>
    <mergeCell ref="D305:T305"/>
    <mergeCell ref="D308:T308"/>
    <mergeCell ref="D281:T281"/>
    <mergeCell ref="D284:T284"/>
    <mergeCell ref="D287:T287"/>
    <mergeCell ref="D290:T290"/>
    <mergeCell ref="D293:T293"/>
    <mergeCell ref="D329:T329"/>
    <mergeCell ref="D332:T332"/>
    <mergeCell ref="D335:T335"/>
    <mergeCell ref="D338:T338"/>
    <mergeCell ref="D341:T341"/>
    <mergeCell ref="D311:T311"/>
    <mergeCell ref="D314:T314"/>
    <mergeCell ref="D320:T320"/>
    <mergeCell ref="D323:T323"/>
    <mergeCell ref="D326:T326"/>
    <mergeCell ref="D377:T377"/>
    <mergeCell ref="D384:T384"/>
    <mergeCell ref="D360:T360"/>
    <mergeCell ref="D363:T363"/>
    <mergeCell ref="D366:T366"/>
    <mergeCell ref="D369:T369"/>
    <mergeCell ref="D374:T374"/>
    <mergeCell ref="D345:T345"/>
    <mergeCell ref="D348:T348"/>
    <mergeCell ref="D351:T351"/>
    <mergeCell ref="D354:T354"/>
    <mergeCell ref="D357:T357"/>
  </mergeCells>
  <phoneticPr fontId="2" type="noConversion"/>
  <printOptions horizontalCentered="1" verticalCentered="1"/>
  <pageMargins left="0.74803149606299213" right="0.35433070866141736" top="0.59055118110236227" bottom="0.59055118110236227" header="0.51181102362204722" footer="0.47244094488188981"/>
  <pageSetup paperSize="9" scale="80" orientation="landscape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M185"/>
  <sheetViews>
    <sheetView showZeros="0" topLeftCell="C1" zoomScaleNormal="100" workbookViewId="0">
      <pane ySplit="3" topLeftCell="A142" activePane="bottomLeft" state="frozen"/>
      <selection activeCell="H155" sqref="H155"/>
      <selection pane="bottomLeft" activeCell="H155" sqref="H155"/>
    </sheetView>
  </sheetViews>
  <sheetFormatPr defaultRowHeight="21.6" customHeight="1"/>
  <cols>
    <col min="1" max="1" width="6.6640625" style="20" hidden="1" customWidth="1"/>
    <col min="2" max="2" width="8.5546875" style="13" hidden="1" customWidth="1"/>
    <col min="3" max="3" width="16.77734375" style="13" customWidth="1"/>
    <col min="4" max="4" width="24.33203125" style="13" customWidth="1"/>
    <col min="5" max="5" width="25.33203125" style="13" customWidth="1"/>
    <col min="6" max="6" width="4.77734375" style="18" customWidth="1"/>
    <col min="7" max="7" width="11.21875" style="2" customWidth="1"/>
    <col min="8" max="8" width="13.88671875" style="23" customWidth="1"/>
    <col min="9" max="9" width="11.6640625" style="23" customWidth="1"/>
    <col min="10" max="10" width="10" style="23" customWidth="1"/>
    <col min="11" max="11" width="7" style="23" customWidth="1"/>
    <col min="12" max="12" width="14.6640625" style="23" customWidth="1"/>
    <col min="13" max="13" width="12.33203125" style="2" customWidth="1"/>
    <col min="14" max="16384" width="8.88671875" style="2"/>
  </cols>
  <sheetData>
    <row r="1" spans="1:13" ht="21.6" customHeight="1">
      <c r="B1" s="13" t="s">
        <v>764</v>
      </c>
      <c r="C1" s="201" t="s">
        <v>1730</v>
      </c>
      <c r="D1" s="201"/>
      <c r="E1" s="201"/>
      <c r="F1" s="201"/>
      <c r="G1" s="201"/>
      <c r="H1" s="201"/>
      <c r="K1" s="200"/>
      <c r="L1" s="200"/>
    </row>
    <row r="2" spans="1:13" s="9" customFormat="1" ht="21.6" customHeight="1">
      <c r="A2" s="14" t="s">
        <v>39</v>
      </c>
      <c r="B2" s="35" t="s">
        <v>42</v>
      </c>
      <c r="C2" s="190" t="s">
        <v>18</v>
      </c>
      <c r="D2" s="190" t="s">
        <v>45</v>
      </c>
      <c r="E2" s="190" t="s">
        <v>46</v>
      </c>
      <c r="F2" s="191" t="s">
        <v>0</v>
      </c>
      <c r="G2" s="191" t="s">
        <v>1</v>
      </c>
      <c r="H2" s="186" t="s">
        <v>25</v>
      </c>
      <c r="I2" s="186" t="s">
        <v>26</v>
      </c>
      <c r="J2" s="186" t="s">
        <v>27</v>
      </c>
      <c r="K2" s="186" t="s">
        <v>28</v>
      </c>
      <c r="L2" s="186" t="s">
        <v>8</v>
      </c>
      <c r="M2" s="191" t="s">
        <v>43</v>
      </c>
    </row>
    <row r="3" spans="1:13" ht="21.6" customHeight="1">
      <c r="C3" s="202"/>
      <c r="D3" s="202"/>
      <c r="E3" s="202"/>
      <c r="F3" s="203"/>
      <c r="G3" s="199"/>
      <c r="H3" s="199"/>
      <c r="I3" s="199"/>
      <c r="J3" s="199"/>
      <c r="K3" s="199"/>
      <c r="L3" s="199"/>
      <c r="M3" s="199"/>
    </row>
    <row r="4" spans="1:13" ht="21.6" customHeight="1">
      <c r="B4" s="13" t="s">
        <v>590</v>
      </c>
      <c r="C4" s="12" t="s">
        <v>129</v>
      </c>
      <c r="D4" s="12" t="s">
        <v>130</v>
      </c>
      <c r="E4" s="12" t="s">
        <v>131</v>
      </c>
      <c r="F4" s="19" t="s">
        <v>132</v>
      </c>
      <c r="G4" s="15">
        <v>33.99</v>
      </c>
      <c r="H4" s="25">
        <f>ROUNDDOWN(단가조사!G4*옵션!$D$11, 0)</f>
        <v>262</v>
      </c>
      <c r="I4" s="25"/>
      <c r="J4" s="25"/>
      <c r="K4" s="25"/>
      <c r="L4" s="25">
        <f t="shared" ref="L4:L35" si="0">SUM(H4,I4,J4)</f>
        <v>262</v>
      </c>
      <c r="M4" s="15"/>
    </row>
    <row r="5" spans="1:13" ht="21.6" customHeight="1">
      <c r="B5" s="13" t="s">
        <v>591</v>
      </c>
      <c r="C5" s="12" t="s">
        <v>136</v>
      </c>
      <c r="D5" s="12" t="s">
        <v>130</v>
      </c>
      <c r="E5" s="12" t="s">
        <v>137</v>
      </c>
      <c r="F5" s="19" t="s">
        <v>132</v>
      </c>
      <c r="G5" s="15">
        <v>123.6</v>
      </c>
      <c r="H5" s="25">
        <f>ROUNDDOWN(단가조사!G5*옵션!$D$11, 0)</f>
        <v>903</v>
      </c>
      <c r="I5" s="25"/>
      <c r="J5" s="25"/>
      <c r="K5" s="25"/>
      <c r="L5" s="25">
        <f t="shared" si="0"/>
        <v>903</v>
      </c>
      <c r="M5" s="15"/>
    </row>
    <row r="6" spans="1:13" ht="21.6" customHeight="1">
      <c r="B6" s="13" t="s">
        <v>592</v>
      </c>
      <c r="C6" s="12" t="s">
        <v>138</v>
      </c>
      <c r="D6" s="12" t="s">
        <v>130</v>
      </c>
      <c r="E6" s="12" t="s">
        <v>139</v>
      </c>
      <c r="F6" s="19" t="s">
        <v>132</v>
      </c>
      <c r="G6" s="15">
        <v>497.49</v>
      </c>
      <c r="H6" s="25">
        <f>ROUNDDOWN(단가조사!G6*옵션!$D$11, 0)</f>
        <v>1470</v>
      </c>
      <c r="I6" s="25"/>
      <c r="J6" s="25"/>
      <c r="K6" s="25"/>
      <c r="L6" s="25">
        <f t="shared" si="0"/>
        <v>1470</v>
      </c>
      <c r="M6" s="15"/>
    </row>
    <row r="7" spans="1:13" ht="21.6" customHeight="1">
      <c r="B7" s="13" t="s">
        <v>593</v>
      </c>
      <c r="C7" s="12" t="s">
        <v>140</v>
      </c>
      <c r="D7" s="12" t="s">
        <v>141</v>
      </c>
      <c r="E7" s="12" t="s">
        <v>142</v>
      </c>
      <c r="F7" s="19" t="s">
        <v>132</v>
      </c>
      <c r="G7" s="15">
        <v>88.58</v>
      </c>
      <c r="H7" s="25">
        <f>ROUNDDOWN(단가조사!G7*옵션!$D$11, 0)</f>
        <v>343</v>
      </c>
      <c r="I7" s="25"/>
      <c r="J7" s="25"/>
      <c r="K7" s="25"/>
      <c r="L7" s="25">
        <f t="shared" si="0"/>
        <v>343</v>
      </c>
      <c r="M7" s="15"/>
    </row>
    <row r="8" spans="1:13" ht="21.6" customHeight="1">
      <c r="B8" s="13" t="s">
        <v>594</v>
      </c>
      <c r="C8" s="12" t="s">
        <v>146</v>
      </c>
      <c r="D8" s="12" t="s">
        <v>141</v>
      </c>
      <c r="E8" s="12" t="s">
        <v>147</v>
      </c>
      <c r="F8" s="19" t="s">
        <v>132</v>
      </c>
      <c r="G8" s="15">
        <v>633.45000000000005</v>
      </c>
      <c r="H8" s="25">
        <f>ROUNDDOWN(단가조사!G8*옵션!$D$11, 0)</f>
        <v>523</v>
      </c>
      <c r="I8" s="25"/>
      <c r="J8" s="25"/>
      <c r="K8" s="25"/>
      <c r="L8" s="25">
        <f t="shared" si="0"/>
        <v>523</v>
      </c>
      <c r="M8" s="15"/>
    </row>
    <row r="9" spans="1:13" ht="21.6" customHeight="1">
      <c r="B9" s="13" t="s">
        <v>595</v>
      </c>
      <c r="C9" s="12" t="s">
        <v>148</v>
      </c>
      <c r="D9" s="12" t="s">
        <v>141</v>
      </c>
      <c r="E9" s="12" t="s">
        <v>149</v>
      </c>
      <c r="F9" s="19" t="s">
        <v>132</v>
      </c>
      <c r="G9" s="15">
        <v>266.77</v>
      </c>
      <c r="H9" s="25">
        <f>ROUNDDOWN(단가조사!G9*옵션!$D$11, 0)</f>
        <v>2796</v>
      </c>
      <c r="I9" s="25"/>
      <c r="J9" s="25"/>
      <c r="K9" s="25"/>
      <c r="L9" s="25">
        <f t="shared" si="0"/>
        <v>2796</v>
      </c>
      <c r="M9" s="15"/>
    </row>
    <row r="10" spans="1:13" ht="21.6" customHeight="1">
      <c r="B10" s="13" t="s">
        <v>596</v>
      </c>
      <c r="C10" s="12" t="s">
        <v>140</v>
      </c>
      <c r="D10" s="12" t="s">
        <v>141</v>
      </c>
      <c r="E10" s="12" t="s">
        <v>142</v>
      </c>
      <c r="F10" s="19" t="s">
        <v>132</v>
      </c>
      <c r="G10" s="15">
        <v>22.66</v>
      </c>
      <c r="H10" s="25">
        <f>ROUNDDOWN(단가조사!G10*옵션!$D$11, 0)</f>
        <v>343</v>
      </c>
      <c r="I10" s="25"/>
      <c r="J10" s="25"/>
      <c r="K10" s="25"/>
      <c r="L10" s="25">
        <f t="shared" si="0"/>
        <v>343</v>
      </c>
      <c r="M10" s="15"/>
    </row>
    <row r="11" spans="1:13" ht="21.6" customHeight="1">
      <c r="B11" s="13" t="s">
        <v>597</v>
      </c>
      <c r="C11" s="12" t="s">
        <v>150</v>
      </c>
      <c r="D11" s="12" t="s">
        <v>141</v>
      </c>
      <c r="E11" s="12" t="s">
        <v>151</v>
      </c>
      <c r="F11" s="19" t="s">
        <v>132</v>
      </c>
      <c r="G11" s="15">
        <v>492.34</v>
      </c>
      <c r="H11" s="25">
        <f>ROUNDDOWN(단가조사!G11*옵션!$D$11, 0)</f>
        <v>680</v>
      </c>
      <c r="I11" s="25"/>
      <c r="J11" s="25"/>
      <c r="K11" s="25"/>
      <c r="L11" s="25">
        <f t="shared" si="0"/>
        <v>680</v>
      </c>
      <c r="M11" s="15"/>
    </row>
    <row r="12" spans="1:13" ht="21.6" customHeight="1">
      <c r="B12" s="13" t="s">
        <v>598</v>
      </c>
      <c r="C12" s="12" t="s">
        <v>152</v>
      </c>
      <c r="D12" s="12" t="s">
        <v>153</v>
      </c>
      <c r="E12" s="12" t="s">
        <v>154</v>
      </c>
      <c r="F12" s="19" t="s">
        <v>155</v>
      </c>
      <c r="G12" s="15">
        <v>72</v>
      </c>
      <c r="H12" s="25">
        <f>ROUNDDOWN(단가조사!G12*옵션!$D$11, 0)</f>
        <v>354</v>
      </c>
      <c r="I12" s="25"/>
      <c r="J12" s="25"/>
      <c r="K12" s="25"/>
      <c r="L12" s="25">
        <f t="shared" si="0"/>
        <v>354</v>
      </c>
      <c r="M12" s="15"/>
    </row>
    <row r="13" spans="1:13" ht="21.6" customHeight="1">
      <c r="B13" s="13" t="s">
        <v>599</v>
      </c>
      <c r="C13" s="12" t="s">
        <v>157</v>
      </c>
      <c r="D13" s="12" t="s">
        <v>153</v>
      </c>
      <c r="E13" s="12" t="s">
        <v>158</v>
      </c>
      <c r="F13" s="19" t="s">
        <v>132</v>
      </c>
      <c r="G13" s="15">
        <v>67.099999999999994</v>
      </c>
      <c r="H13" s="25">
        <f>ROUNDDOWN(단가조사!G13*옵션!$D$11, 0)</f>
        <v>544</v>
      </c>
      <c r="I13" s="25"/>
      <c r="J13" s="25"/>
      <c r="K13" s="25"/>
      <c r="L13" s="25">
        <f t="shared" si="0"/>
        <v>544</v>
      </c>
      <c r="M13" s="15"/>
    </row>
    <row r="14" spans="1:13" ht="21.6" customHeight="1">
      <c r="B14" s="13" t="s">
        <v>600</v>
      </c>
      <c r="C14" s="12" t="s">
        <v>159</v>
      </c>
      <c r="D14" s="12" t="s">
        <v>153</v>
      </c>
      <c r="E14" s="12" t="s">
        <v>160</v>
      </c>
      <c r="F14" s="19" t="s">
        <v>132</v>
      </c>
      <c r="G14" s="15">
        <v>88</v>
      </c>
      <c r="H14" s="25">
        <f>ROUNDDOWN(단가조사!G14*옵션!$D$11, 0)</f>
        <v>2282</v>
      </c>
      <c r="I14" s="25"/>
      <c r="J14" s="25"/>
      <c r="K14" s="25"/>
      <c r="L14" s="25">
        <f t="shared" si="0"/>
        <v>2282</v>
      </c>
      <c r="M14" s="15"/>
    </row>
    <row r="15" spans="1:13" ht="21.6" customHeight="1">
      <c r="B15" s="13" t="s">
        <v>601</v>
      </c>
      <c r="C15" s="12" t="s">
        <v>161</v>
      </c>
      <c r="D15" s="12" t="s">
        <v>153</v>
      </c>
      <c r="E15" s="12" t="s">
        <v>162</v>
      </c>
      <c r="F15" s="19" t="s">
        <v>155</v>
      </c>
      <c r="G15" s="15">
        <v>14</v>
      </c>
      <c r="H15" s="25">
        <f>ROUNDDOWN(단가조사!G15*옵션!$D$11, 0)</f>
        <v>1485</v>
      </c>
      <c r="I15" s="25"/>
      <c r="J15" s="25"/>
      <c r="K15" s="25"/>
      <c r="L15" s="25">
        <f t="shared" si="0"/>
        <v>1485</v>
      </c>
      <c r="M15" s="15"/>
    </row>
    <row r="16" spans="1:13" ht="21.6" customHeight="1">
      <c r="B16" s="13" t="s">
        <v>602</v>
      </c>
      <c r="C16" s="12" t="s">
        <v>163</v>
      </c>
      <c r="D16" s="12" t="s">
        <v>164</v>
      </c>
      <c r="E16" s="12" t="s">
        <v>165</v>
      </c>
      <c r="F16" s="19" t="s">
        <v>166</v>
      </c>
      <c r="G16" s="15">
        <v>7</v>
      </c>
      <c r="H16" s="25">
        <f>ROUNDDOWN(단가조사!G16*옵션!$D$11, 0)</f>
        <v>12750</v>
      </c>
      <c r="I16" s="25"/>
      <c r="J16" s="25"/>
      <c r="K16" s="25"/>
      <c r="L16" s="25">
        <f t="shared" si="0"/>
        <v>12750</v>
      </c>
      <c r="M16" s="15"/>
    </row>
    <row r="17" spans="2:13" ht="21.6" customHeight="1">
      <c r="B17" s="13" t="s">
        <v>603</v>
      </c>
      <c r="C17" s="12" t="s">
        <v>168</v>
      </c>
      <c r="D17" s="12" t="s">
        <v>164</v>
      </c>
      <c r="E17" s="12" t="s">
        <v>169</v>
      </c>
      <c r="F17" s="19" t="s">
        <v>166</v>
      </c>
      <c r="G17" s="15">
        <v>4</v>
      </c>
      <c r="H17" s="25">
        <f>ROUNDDOWN(단가조사!G17*옵션!$D$11, 0)</f>
        <v>14850</v>
      </c>
      <c r="I17" s="25"/>
      <c r="J17" s="25"/>
      <c r="K17" s="25"/>
      <c r="L17" s="25">
        <f t="shared" si="0"/>
        <v>14850</v>
      </c>
      <c r="M17" s="15"/>
    </row>
    <row r="18" spans="2:13" ht="21.6" customHeight="1">
      <c r="B18" s="13" t="s">
        <v>604</v>
      </c>
      <c r="C18" s="12" t="s">
        <v>170</v>
      </c>
      <c r="D18" s="12" t="s">
        <v>164</v>
      </c>
      <c r="E18" s="12" t="s">
        <v>171</v>
      </c>
      <c r="F18" s="19" t="s">
        <v>166</v>
      </c>
      <c r="G18" s="15">
        <v>4</v>
      </c>
      <c r="H18" s="25">
        <f>ROUNDDOWN(단가조사!G18*옵션!$D$11, 0)</f>
        <v>33750</v>
      </c>
      <c r="I18" s="25"/>
      <c r="J18" s="25"/>
      <c r="K18" s="25"/>
      <c r="L18" s="25">
        <f t="shared" si="0"/>
        <v>33750</v>
      </c>
      <c r="M18" s="15"/>
    </row>
    <row r="19" spans="2:13" ht="21.6" customHeight="1">
      <c r="B19" s="13" t="s">
        <v>605</v>
      </c>
      <c r="C19" s="12" t="s">
        <v>172</v>
      </c>
      <c r="D19" s="12" t="s">
        <v>173</v>
      </c>
      <c r="E19" s="12" t="s">
        <v>174</v>
      </c>
      <c r="F19" s="19" t="s">
        <v>155</v>
      </c>
      <c r="G19" s="15">
        <v>51</v>
      </c>
      <c r="H19" s="25">
        <f>ROUNDDOWN(단가조사!G19*옵션!$D$11, 0)</f>
        <v>617</v>
      </c>
      <c r="I19" s="25"/>
      <c r="J19" s="25"/>
      <c r="K19" s="25"/>
      <c r="L19" s="25">
        <f t="shared" si="0"/>
        <v>617</v>
      </c>
      <c r="M19" s="15"/>
    </row>
    <row r="20" spans="2:13" ht="21.6" customHeight="1">
      <c r="B20" s="13" t="s">
        <v>606</v>
      </c>
      <c r="C20" s="12" t="s">
        <v>178</v>
      </c>
      <c r="D20" s="12" t="s">
        <v>173</v>
      </c>
      <c r="E20" s="12" t="s">
        <v>179</v>
      </c>
      <c r="F20" s="19" t="s">
        <v>155</v>
      </c>
      <c r="G20" s="15">
        <v>9</v>
      </c>
      <c r="H20" s="25">
        <f>ROUNDDOWN(단가조사!G20*옵션!$D$11, 0)</f>
        <v>920</v>
      </c>
      <c r="I20" s="25"/>
      <c r="J20" s="25"/>
      <c r="K20" s="25"/>
      <c r="L20" s="25">
        <f t="shared" si="0"/>
        <v>920</v>
      </c>
      <c r="M20" s="15"/>
    </row>
    <row r="21" spans="2:13" ht="21.6" customHeight="1">
      <c r="B21" s="13" t="s">
        <v>607</v>
      </c>
      <c r="C21" s="12" t="s">
        <v>180</v>
      </c>
      <c r="D21" s="12" t="s">
        <v>181</v>
      </c>
      <c r="E21" s="12" t="s">
        <v>182</v>
      </c>
      <c r="F21" s="19" t="s">
        <v>155</v>
      </c>
      <c r="G21" s="15">
        <v>34</v>
      </c>
      <c r="H21" s="25">
        <f>ROUNDDOWN(단가조사!G21*옵션!$D$11, 0)</f>
        <v>583</v>
      </c>
      <c r="I21" s="25"/>
      <c r="J21" s="25"/>
      <c r="K21" s="25"/>
      <c r="L21" s="25">
        <f t="shared" si="0"/>
        <v>583</v>
      </c>
      <c r="M21" s="15"/>
    </row>
    <row r="22" spans="2:13" ht="21.6" customHeight="1">
      <c r="B22" s="13" t="s">
        <v>608</v>
      </c>
      <c r="C22" s="12" t="s">
        <v>183</v>
      </c>
      <c r="D22" s="12" t="s">
        <v>181</v>
      </c>
      <c r="E22" s="12" t="s">
        <v>184</v>
      </c>
      <c r="F22" s="19" t="s">
        <v>155</v>
      </c>
      <c r="G22" s="15">
        <v>1</v>
      </c>
      <c r="H22" s="25">
        <f>ROUNDDOWN(단가조사!G22*옵션!$D$11, 0)</f>
        <v>811</v>
      </c>
      <c r="I22" s="25"/>
      <c r="J22" s="25"/>
      <c r="K22" s="25"/>
      <c r="L22" s="25">
        <f t="shared" si="0"/>
        <v>811</v>
      </c>
      <c r="M22" s="15"/>
    </row>
    <row r="23" spans="2:13" ht="21.6" customHeight="1">
      <c r="B23" s="13" t="s">
        <v>609</v>
      </c>
      <c r="C23" s="12" t="s">
        <v>185</v>
      </c>
      <c r="D23" s="12" t="s">
        <v>186</v>
      </c>
      <c r="E23" s="12" t="s">
        <v>187</v>
      </c>
      <c r="F23" s="19" t="s">
        <v>155</v>
      </c>
      <c r="G23" s="15">
        <v>51</v>
      </c>
      <c r="H23" s="25">
        <f>ROUNDDOWN(단가조사!G23*옵션!$D$11, 0)</f>
        <v>343</v>
      </c>
      <c r="I23" s="25"/>
      <c r="J23" s="25"/>
      <c r="K23" s="25"/>
      <c r="L23" s="25">
        <f t="shared" si="0"/>
        <v>343</v>
      </c>
      <c r="M23" s="15"/>
    </row>
    <row r="24" spans="2:13" ht="21.6" customHeight="1">
      <c r="B24" s="13" t="s">
        <v>610</v>
      </c>
      <c r="C24" s="12" t="s">
        <v>188</v>
      </c>
      <c r="D24" s="12" t="s">
        <v>186</v>
      </c>
      <c r="E24" s="12" t="s">
        <v>189</v>
      </c>
      <c r="F24" s="19" t="s">
        <v>155</v>
      </c>
      <c r="G24" s="15">
        <v>9</v>
      </c>
      <c r="H24" s="25">
        <f>ROUNDDOWN(단가조사!G24*옵션!$D$11, 0)</f>
        <v>343</v>
      </c>
      <c r="I24" s="25"/>
      <c r="J24" s="25"/>
      <c r="K24" s="25"/>
      <c r="L24" s="25">
        <f t="shared" si="0"/>
        <v>343</v>
      </c>
      <c r="M24" s="15"/>
    </row>
    <row r="25" spans="2:13" ht="21.6" customHeight="1">
      <c r="B25" s="13" t="s">
        <v>611</v>
      </c>
      <c r="C25" s="12" t="s">
        <v>190</v>
      </c>
      <c r="D25" s="12" t="s">
        <v>186</v>
      </c>
      <c r="E25" s="12" t="s">
        <v>191</v>
      </c>
      <c r="F25" s="19" t="s">
        <v>155</v>
      </c>
      <c r="G25" s="15">
        <v>1</v>
      </c>
      <c r="H25" s="25">
        <f>ROUNDDOWN(단가조사!G25*옵션!$D$11, 0)</f>
        <v>343</v>
      </c>
      <c r="I25" s="25"/>
      <c r="J25" s="25"/>
      <c r="K25" s="25"/>
      <c r="L25" s="25">
        <f t="shared" si="0"/>
        <v>343</v>
      </c>
      <c r="M25" s="15"/>
    </row>
    <row r="26" spans="2:13" ht="21.6" customHeight="1">
      <c r="B26" s="13" t="s">
        <v>612</v>
      </c>
      <c r="C26" s="12" t="s">
        <v>192</v>
      </c>
      <c r="D26" s="12" t="s">
        <v>193</v>
      </c>
      <c r="E26" s="12" t="s">
        <v>194</v>
      </c>
      <c r="F26" s="19" t="s">
        <v>155</v>
      </c>
      <c r="G26" s="15">
        <v>13</v>
      </c>
      <c r="H26" s="25">
        <f>ROUNDDOWN(단가조사!G26*옵션!$D$11, 0)</f>
        <v>2284</v>
      </c>
      <c r="I26" s="25"/>
      <c r="J26" s="25"/>
      <c r="K26" s="25"/>
      <c r="L26" s="25">
        <f t="shared" si="0"/>
        <v>2284</v>
      </c>
      <c r="M26" s="15"/>
    </row>
    <row r="27" spans="2:13" ht="21.6" customHeight="1">
      <c r="B27" s="13" t="s">
        <v>613</v>
      </c>
      <c r="C27" s="12" t="s">
        <v>195</v>
      </c>
      <c r="D27" s="12" t="s">
        <v>196</v>
      </c>
      <c r="E27" s="12" t="s">
        <v>197</v>
      </c>
      <c r="F27" s="19" t="s">
        <v>155</v>
      </c>
      <c r="G27" s="15">
        <v>7</v>
      </c>
      <c r="H27" s="25">
        <f>ROUNDDOWN(단가조사!G27*옵션!$D$11, 0)</f>
        <v>2734</v>
      </c>
      <c r="I27" s="25"/>
      <c r="J27" s="25"/>
      <c r="K27" s="25"/>
      <c r="L27" s="25">
        <f t="shared" si="0"/>
        <v>2734</v>
      </c>
      <c r="M27" s="15"/>
    </row>
    <row r="28" spans="2:13" ht="21.6" customHeight="1">
      <c r="B28" s="13" t="s">
        <v>614</v>
      </c>
      <c r="C28" s="12" t="s">
        <v>198</v>
      </c>
      <c r="D28" s="12" t="s">
        <v>196</v>
      </c>
      <c r="E28" s="12" t="s">
        <v>199</v>
      </c>
      <c r="F28" s="19" t="s">
        <v>155</v>
      </c>
      <c r="G28" s="15">
        <v>13</v>
      </c>
      <c r="H28" s="25">
        <f>ROUNDDOWN(단가조사!G28*옵션!$D$11, 0)</f>
        <v>2854</v>
      </c>
      <c r="I28" s="25"/>
      <c r="J28" s="25"/>
      <c r="K28" s="25"/>
      <c r="L28" s="25">
        <f t="shared" si="0"/>
        <v>2854</v>
      </c>
      <c r="M28" s="15"/>
    </row>
    <row r="29" spans="2:13" ht="21.6" customHeight="1">
      <c r="B29" s="13" t="s">
        <v>615</v>
      </c>
      <c r="C29" s="12" t="s">
        <v>200</v>
      </c>
      <c r="D29" s="12" t="s">
        <v>201</v>
      </c>
      <c r="E29" s="12" t="s">
        <v>202</v>
      </c>
      <c r="F29" s="19" t="s">
        <v>132</v>
      </c>
      <c r="G29" s="15">
        <v>48.3</v>
      </c>
      <c r="H29" s="25">
        <f>ROUNDDOWN(단가조사!G29*옵션!$D$11, 0)</f>
        <v>11112</v>
      </c>
      <c r="I29" s="25"/>
      <c r="J29" s="25"/>
      <c r="K29" s="25"/>
      <c r="L29" s="25">
        <f t="shared" si="0"/>
        <v>11112</v>
      </c>
      <c r="M29" s="15"/>
    </row>
    <row r="30" spans="2:13" ht="21.6" customHeight="1">
      <c r="B30" s="13" t="s">
        <v>616</v>
      </c>
      <c r="C30" s="12" t="s">
        <v>206</v>
      </c>
      <c r="D30" s="12" t="s">
        <v>201</v>
      </c>
      <c r="E30" s="12" t="s">
        <v>207</v>
      </c>
      <c r="F30" s="19" t="s">
        <v>132</v>
      </c>
      <c r="G30" s="15">
        <v>8.4</v>
      </c>
      <c r="H30" s="25">
        <f>ROUNDDOWN(단가조사!G30*옵션!$D$11, 0)</f>
        <v>25940</v>
      </c>
      <c r="I30" s="25"/>
      <c r="J30" s="25"/>
      <c r="K30" s="25"/>
      <c r="L30" s="25">
        <f t="shared" si="0"/>
        <v>25940</v>
      </c>
      <c r="M30" s="15"/>
    </row>
    <row r="31" spans="2:13" ht="21.6" customHeight="1">
      <c r="B31" s="13" t="s">
        <v>617</v>
      </c>
      <c r="C31" s="12" t="s">
        <v>208</v>
      </c>
      <c r="D31" s="12" t="s">
        <v>209</v>
      </c>
      <c r="E31" s="12" t="s">
        <v>210</v>
      </c>
      <c r="F31" s="19" t="s">
        <v>155</v>
      </c>
      <c r="G31" s="15">
        <v>4</v>
      </c>
      <c r="H31" s="25">
        <f>ROUNDDOWN(단가조사!G31*옵션!$D$11, 0)</f>
        <v>15669</v>
      </c>
      <c r="I31" s="25"/>
      <c r="J31" s="25"/>
      <c r="K31" s="25"/>
      <c r="L31" s="25">
        <f t="shared" si="0"/>
        <v>15669</v>
      </c>
      <c r="M31" s="15"/>
    </row>
    <row r="32" spans="2:13" ht="21.6" customHeight="1">
      <c r="B32" s="13" t="s">
        <v>618</v>
      </c>
      <c r="C32" s="12" t="s">
        <v>211</v>
      </c>
      <c r="D32" s="12" t="s">
        <v>209</v>
      </c>
      <c r="E32" s="12" t="s">
        <v>212</v>
      </c>
      <c r="F32" s="19" t="s">
        <v>155</v>
      </c>
      <c r="G32" s="15">
        <v>2</v>
      </c>
      <c r="H32" s="25">
        <f>ROUNDDOWN(단가조사!G32*옵션!$D$11, 0)</f>
        <v>11068</v>
      </c>
      <c r="I32" s="25"/>
      <c r="J32" s="25"/>
      <c r="K32" s="25"/>
      <c r="L32" s="25">
        <f t="shared" si="0"/>
        <v>11068</v>
      </c>
      <c r="M32" s="15"/>
    </row>
    <row r="33" spans="2:13" ht="21.6" customHeight="1">
      <c r="B33" s="13" t="s">
        <v>619</v>
      </c>
      <c r="C33" s="12" t="s">
        <v>213</v>
      </c>
      <c r="D33" s="12" t="s">
        <v>209</v>
      </c>
      <c r="E33" s="12" t="s">
        <v>214</v>
      </c>
      <c r="F33" s="19" t="s">
        <v>155</v>
      </c>
      <c r="G33" s="15">
        <v>42</v>
      </c>
      <c r="H33" s="25">
        <f>ROUNDDOWN(단가조사!G33*옵션!$D$11, 0)</f>
        <v>1106</v>
      </c>
      <c r="I33" s="25"/>
      <c r="J33" s="25"/>
      <c r="K33" s="25"/>
      <c r="L33" s="25">
        <f t="shared" si="0"/>
        <v>1106</v>
      </c>
      <c r="M33" s="15"/>
    </row>
    <row r="34" spans="2:13" ht="21.6" customHeight="1">
      <c r="B34" s="13" t="s">
        <v>620</v>
      </c>
      <c r="C34" s="12" t="s">
        <v>216</v>
      </c>
      <c r="D34" s="12" t="s">
        <v>209</v>
      </c>
      <c r="E34" s="12" t="s">
        <v>217</v>
      </c>
      <c r="F34" s="19" t="s">
        <v>155</v>
      </c>
      <c r="G34" s="15">
        <v>430</v>
      </c>
      <c r="H34" s="25">
        <f>ROUNDDOWN(단가조사!G34*옵션!$D$11, 0)</f>
        <v>67</v>
      </c>
      <c r="I34" s="25"/>
      <c r="J34" s="25"/>
      <c r="K34" s="25"/>
      <c r="L34" s="25">
        <f t="shared" si="0"/>
        <v>67</v>
      </c>
      <c r="M34" s="15"/>
    </row>
    <row r="35" spans="2:13" ht="21.6" customHeight="1">
      <c r="B35" s="13" t="s">
        <v>621</v>
      </c>
      <c r="C35" s="12" t="s">
        <v>218</v>
      </c>
      <c r="D35" s="12" t="s">
        <v>209</v>
      </c>
      <c r="E35" s="12" t="s">
        <v>219</v>
      </c>
      <c r="F35" s="19" t="s">
        <v>155</v>
      </c>
      <c r="G35" s="15">
        <v>21</v>
      </c>
      <c r="H35" s="25">
        <f>ROUNDDOWN(단가조사!G35*옵션!$D$11, 0)</f>
        <v>2152</v>
      </c>
      <c r="I35" s="25"/>
      <c r="J35" s="25"/>
      <c r="K35" s="25"/>
      <c r="L35" s="25">
        <f t="shared" si="0"/>
        <v>2152</v>
      </c>
      <c r="M35" s="15"/>
    </row>
    <row r="36" spans="2:13" ht="21.6" customHeight="1">
      <c r="B36" s="13" t="s">
        <v>622</v>
      </c>
      <c r="C36" s="12" t="s">
        <v>220</v>
      </c>
      <c r="D36" s="12" t="s">
        <v>209</v>
      </c>
      <c r="E36" s="12" t="s">
        <v>221</v>
      </c>
      <c r="F36" s="19" t="s">
        <v>155</v>
      </c>
      <c r="G36" s="15">
        <v>50</v>
      </c>
      <c r="H36" s="25">
        <f>ROUNDDOWN(단가조사!G36*옵션!$D$11, 0)</f>
        <v>547</v>
      </c>
      <c r="I36" s="25"/>
      <c r="J36" s="25"/>
      <c r="K36" s="25"/>
      <c r="L36" s="25">
        <f t="shared" ref="L36:L67" si="1">SUM(H36,I36,J36)</f>
        <v>547</v>
      </c>
      <c r="M36" s="15"/>
    </row>
    <row r="37" spans="2:13" ht="21.6" customHeight="1">
      <c r="B37" s="13" t="s">
        <v>623</v>
      </c>
      <c r="C37" s="12" t="s">
        <v>222</v>
      </c>
      <c r="D37" s="12" t="s">
        <v>209</v>
      </c>
      <c r="E37" s="12" t="s">
        <v>223</v>
      </c>
      <c r="F37" s="19" t="s">
        <v>155</v>
      </c>
      <c r="G37" s="15">
        <v>67</v>
      </c>
      <c r="H37" s="25">
        <f>ROUNDDOWN(단가조사!G37*옵션!$D$11, 0)</f>
        <v>268</v>
      </c>
      <c r="I37" s="25"/>
      <c r="J37" s="25"/>
      <c r="K37" s="25"/>
      <c r="L37" s="25">
        <f t="shared" si="1"/>
        <v>268</v>
      </c>
      <c r="M37" s="15"/>
    </row>
    <row r="38" spans="2:13" ht="21.6" customHeight="1">
      <c r="B38" s="13" t="s">
        <v>624</v>
      </c>
      <c r="C38" s="12" t="s">
        <v>224</v>
      </c>
      <c r="D38" s="12" t="s">
        <v>209</v>
      </c>
      <c r="E38" s="12" t="s">
        <v>225</v>
      </c>
      <c r="F38" s="19" t="s">
        <v>155</v>
      </c>
      <c r="G38" s="15">
        <v>6</v>
      </c>
      <c r="H38" s="25">
        <f>ROUNDDOWN(단가조사!G38*옵션!$D$11, 0)</f>
        <v>406</v>
      </c>
      <c r="I38" s="25"/>
      <c r="J38" s="25"/>
      <c r="K38" s="25"/>
      <c r="L38" s="25">
        <f t="shared" si="1"/>
        <v>406</v>
      </c>
      <c r="M38" s="15"/>
    </row>
    <row r="39" spans="2:13" ht="21.6" customHeight="1">
      <c r="B39" s="13" t="s">
        <v>625</v>
      </c>
      <c r="C39" s="12" t="s">
        <v>226</v>
      </c>
      <c r="D39" s="12" t="s">
        <v>209</v>
      </c>
      <c r="E39" s="12" t="s">
        <v>227</v>
      </c>
      <c r="F39" s="19" t="s">
        <v>132</v>
      </c>
      <c r="G39" s="15">
        <v>11.2</v>
      </c>
      <c r="H39" s="25">
        <f>ROUNDDOWN(단가조사!G39*옵션!$D$11, 0)</f>
        <v>3960</v>
      </c>
      <c r="I39" s="25"/>
      <c r="J39" s="25"/>
      <c r="K39" s="25"/>
      <c r="L39" s="25">
        <f t="shared" si="1"/>
        <v>3960</v>
      </c>
      <c r="M39" s="15"/>
    </row>
    <row r="40" spans="2:13" ht="21.6" customHeight="1">
      <c r="B40" s="13" t="s">
        <v>626</v>
      </c>
      <c r="C40" s="12" t="s">
        <v>228</v>
      </c>
      <c r="D40" s="12" t="s">
        <v>229</v>
      </c>
      <c r="E40" s="12" t="s">
        <v>230</v>
      </c>
      <c r="F40" s="19" t="s">
        <v>155</v>
      </c>
      <c r="G40" s="15">
        <v>263</v>
      </c>
      <c r="H40" s="25">
        <f>ROUNDDOWN(단가조사!G40*옵션!$D$11, 0)</f>
        <v>324</v>
      </c>
      <c r="I40" s="25"/>
      <c r="J40" s="25"/>
      <c r="K40" s="25"/>
      <c r="L40" s="25">
        <f t="shared" si="1"/>
        <v>324</v>
      </c>
      <c r="M40" s="15"/>
    </row>
    <row r="41" spans="2:13" ht="21.6" customHeight="1">
      <c r="B41" s="13" t="s">
        <v>627</v>
      </c>
      <c r="C41" s="12" t="s">
        <v>234</v>
      </c>
      <c r="D41" s="12" t="s">
        <v>229</v>
      </c>
      <c r="E41" s="12" t="s">
        <v>235</v>
      </c>
      <c r="F41" s="19" t="s">
        <v>155</v>
      </c>
      <c r="G41" s="15">
        <v>13</v>
      </c>
      <c r="H41" s="25">
        <f>ROUNDDOWN(단가조사!G41*옵션!$D$11, 0)</f>
        <v>330</v>
      </c>
      <c r="I41" s="25"/>
      <c r="J41" s="25"/>
      <c r="K41" s="25"/>
      <c r="L41" s="25">
        <f t="shared" si="1"/>
        <v>330</v>
      </c>
      <c r="M41" s="15"/>
    </row>
    <row r="42" spans="2:13" ht="21.6" customHeight="1">
      <c r="B42" s="13" t="s">
        <v>628</v>
      </c>
      <c r="C42" s="12" t="s">
        <v>236</v>
      </c>
      <c r="D42" s="12" t="s">
        <v>229</v>
      </c>
      <c r="E42" s="12" t="s">
        <v>237</v>
      </c>
      <c r="F42" s="19" t="s">
        <v>155</v>
      </c>
      <c r="G42" s="15">
        <v>72</v>
      </c>
      <c r="H42" s="25">
        <f>ROUNDDOWN(단가조사!G42*옵션!$D$11, 0)</f>
        <v>353</v>
      </c>
      <c r="I42" s="25"/>
      <c r="J42" s="25"/>
      <c r="K42" s="25"/>
      <c r="L42" s="25">
        <f t="shared" si="1"/>
        <v>353</v>
      </c>
      <c r="M42" s="15"/>
    </row>
    <row r="43" spans="2:13" ht="21.6" customHeight="1">
      <c r="B43" s="13" t="s">
        <v>629</v>
      </c>
      <c r="C43" s="12" t="s">
        <v>238</v>
      </c>
      <c r="D43" s="12" t="s">
        <v>229</v>
      </c>
      <c r="E43" s="12" t="s">
        <v>239</v>
      </c>
      <c r="F43" s="19" t="s">
        <v>155</v>
      </c>
      <c r="G43" s="15">
        <v>14</v>
      </c>
      <c r="H43" s="25">
        <f>ROUNDDOWN(단가조사!G43*옵션!$D$11, 0)</f>
        <v>405</v>
      </c>
      <c r="I43" s="25"/>
      <c r="J43" s="25"/>
      <c r="K43" s="25"/>
      <c r="L43" s="25">
        <f t="shared" si="1"/>
        <v>405</v>
      </c>
      <c r="M43" s="15"/>
    </row>
    <row r="44" spans="2:13" ht="21.6" customHeight="1">
      <c r="B44" s="13" t="s">
        <v>630</v>
      </c>
      <c r="C44" s="12" t="s">
        <v>240</v>
      </c>
      <c r="D44" s="12" t="s">
        <v>229</v>
      </c>
      <c r="E44" s="12" t="s">
        <v>241</v>
      </c>
      <c r="F44" s="19" t="s">
        <v>242</v>
      </c>
      <c r="G44" s="15">
        <v>149</v>
      </c>
      <c r="H44" s="25">
        <f>ROUNDDOWN(단가조사!G44*옵션!$D$11, 0)</f>
        <v>88</v>
      </c>
      <c r="I44" s="25"/>
      <c r="J44" s="25"/>
      <c r="K44" s="25"/>
      <c r="L44" s="25">
        <f t="shared" si="1"/>
        <v>88</v>
      </c>
      <c r="M44" s="15"/>
    </row>
    <row r="45" spans="2:13" ht="21.6" customHeight="1">
      <c r="B45" s="13" t="s">
        <v>631</v>
      </c>
      <c r="C45" s="12" t="s">
        <v>243</v>
      </c>
      <c r="D45" s="12" t="s">
        <v>229</v>
      </c>
      <c r="E45" s="12" t="s">
        <v>244</v>
      </c>
      <c r="F45" s="19" t="s">
        <v>242</v>
      </c>
      <c r="G45" s="15">
        <v>7</v>
      </c>
      <c r="H45" s="25">
        <f>ROUNDDOWN(단가조사!G45*옵션!$D$11, 0)</f>
        <v>93</v>
      </c>
      <c r="I45" s="25"/>
      <c r="J45" s="25"/>
      <c r="K45" s="25"/>
      <c r="L45" s="25">
        <f t="shared" si="1"/>
        <v>93</v>
      </c>
      <c r="M45" s="15"/>
    </row>
    <row r="46" spans="2:13" ht="21.6" customHeight="1">
      <c r="B46" s="13" t="s">
        <v>632</v>
      </c>
      <c r="C46" s="12" t="s">
        <v>245</v>
      </c>
      <c r="D46" s="12" t="s">
        <v>229</v>
      </c>
      <c r="E46" s="12" t="s">
        <v>246</v>
      </c>
      <c r="F46" s="19" t="s">
        <v>242</v>
      </c>
      <c r="G46" s="15">
        <v>43</v>
      </c>
      <c r="H46" s="25">
        <f>ROUNDDOWN(단가조사!G46*옵션!$D$11, 0)</f>
        <v>124</v>
      </c>
      <c r="I46" s="25"/>
      <c r="J46" s="25"/>
      <c r="K46" s="25"/>
      <c r="L46" s="25">
        <f t="shared" si="1"/>
        <v>124</v>
      </c>
      <c r="M46" s="15"/>
    </row>
    <row r="47" spans="2:13" ht="21.6" customHeight="1">
      <c r="B47" s="13" t="s">
        <v>633</v>
      </c>
      <c r="C47" s="12" t="s">
        <v>247</v>
      </c>
      <c r="D47" s="12" t="s">
        <v>229</v>
      </c>
      <c r="E47" s="12" t="s">
        <v>248</v>
      </c>
      <c r="F47" s="19" t="s">
        <v>242</v>
      </c>
      <c r="G47" s="15">
        <v>5</v>
      </c>
      <c r="H47" s="25">
        <f>ROUNDDOWN(단가조사!G47*옵션!$D$11, 0)</f>
        <v>175</v>
      </c>
      <c r="I47" s="25"/>
      <c r="J47" s="25"/>
      <c r="K47" s="25"/>
      <c r="L47" s="25">
        <f t="shared" si="1"/>
        <v>175</v>
      </c>
      <c r="M47" s="15"/>
    </row>
    <row r="48" spans="2:13" ht="21.6" customHeight="1">
      <c r="B48" s="13" t="s">
        <v>634</v>
      </c>
      <c r="C48" s="12" t="s">
        <v>249</v>
      </c>
      <c r="D48" s="12" t="s">
        <v>229</v>
      </c>
      <c r="E48" s="12" t="s">
        <v>250</v>
      </c>
      <c r="F48" s="19" t="s">
        <v>242</v>
      </c>
      <c r="G48" s="15">
        <v>5</v>
      </c>
      <c r="H48" s="25">
        <f>ROUNDDOWN(단가조사!G48*옵션!$D$11, 0)</f>
        <v>587</v>
      </c>
      <c r="I48" s="25"/>
      <c r="J48" s="25"/>
      <c r="K48" s="25"/>
      <c r="L48" s="25">
        <f t="shared" si="1"/>
        <v>587</v>
      </c>
      <c r="M48" s="15"/>
    </row>
    <row r="49" spans="2:13" ht="21.6" customHeight="1">
      <c r="B49" s="13" t="s">
        <v>635</v>
      </c>
      <c r="C49" s="12" t="s">
        <v>251</v>
      </c>
      <c r="D49" s="12" t="s">
        <v>252</v>
      </c>
      <c r="E49" s="12" t="s">
        <v>253</v>
      </c>
      <c r="F49" s="19" t="s">
        <v>155</v>
      </c>
      <c r="G49" s="15">
        <v>386</v>
      </c>
      <c r="H49" s="25">
        <f>ROUNDDOWN(단가조사!G49*옵션!$D$11, 0)</f>
        <v>100</v>
      </c>
      <c r="I49" s="25"/>
      <c r="J49" s="25"/>
      <c r="K49" s="25"/>
      <c r="L49" s="25">
        <f t="shared" si="1"/>
        <v>100</v>
      </c>
      <c r="M49" s="15"/>
    </row>
    <row r="50" spans="2:13" ht="21.6" customHeight="1">
      <c r="B50" s="13" t="s">
        <v>636</v>
      </c>
      <c r="C50" s="12" t="s">
        <v>255</v>
      </c>
      <c r="D50" s="12" t="s">
        <v>256</v>
      </c>
      <c r="E50" s="12" t="s">
        <v>257</v>
      </c>
      <c r="F50" s="19" t="s">
        <v>155</v>
      </c>
      <c r="G50" s="15">
        <v>56</v>
      </c>
      <c r="H50" s="25">
        <f>ROUNDDOWN(단가조사!G50*옵션!$D$11, 0)</f>
        <v>710</v>
      </c>
      <c r="I50" s="25"/>
      <c r="J50" s="25"/>
      <c r="K50" s="25"/>
      <c r="L50" s="25">
        <f t="shared" si="1"/>
        <v>710</v>
      </c>
      <c r="M50" s="15"/>
    </row>
    <row r="51" spans="2:13" ht="21.6" customHeight="1">
      <c r="B51" s="13" t="s">
        <v>637</v>
      </c>
      <c r="C51" s="12" t="s">
        <v>259</v>
      </c>
      <c r="D51" s="12" t="s">
        <v>260</v>
      </c>
      <c r="E51" s="12" t="s">
        <v>261</v>
      </c>
      <c r="F51" s="19" t="s">
        <v>155</v>
      </c>
      <c r="G51" s="15">
        <v>412</v>
      </c>
      <c r="H51" s="25">
        <f>ROUNDDOWN(단가조사!G51*옵션!$D$11, 0)</f>
        <v>1017</v>
      </c>
      <c r="I51" s="25"/>
      <c r="J51" s="25"/>
      <c r="K51" s="25"/>
      <c r="L51" s="25">
        <f t="shared" si="1"/>
        <v>1017</v>
      </c>
      <c r="M51" s="15"/>
    </row>
    <row r="52" spans="2:13" ht="21.6" customHeight="1">
      <c r="B52" s="13" t="s">
        <v>638</v>
      </c>
      <c r="C52" s="12" t="s">
        <v>264</v>
      </c>
      <c r="D52" s="12" t="s">
        <v>265</v>
      </c>
      <c r="E52" s="12" t="s">
        <v>266</v>
      </c>
      <c r="F52" s="19" t="s">
        <v>132</v>
      </c>
      <c r="G52" s="15">
        <v>1206.7</v>
      </c>
      <c r="H52" s="25">
        <f>ROUNDDOWN(단가조사!G52*옵션!$D$11, 0)</f>
        <v>402</v>
      </c>
      <c r="I52" s="25"/>
      <c r="J52" s="25"/>
      <c r="K52" s="25"/>
      <c r="L52" s="25">
        <f t="shared" si="1"/>
        <v>402</v>
      </c>
      <c r="M52" s="15"/>
    </row>
    <row r="53" spans="2:13" ht="21.6" customHeight="1">
      <c r="B53" s="13" t="s">
        <v>639</v>
      </c>
      <c r="C53" s="12" t="s">
        <v>270</v>
      </c>
      <c r="D53" s="12" t="s">
        <v>265</v>
      </c>
      <c r="E53" s="12" t="s">
        <v>271</v>
      </c>
      <c r="F53" s="19" t="s">
        <v>132</v>
      </c>
      <c r="G53" s="15">
        <v>1313.4</v>
      </c>
      <c r="H53" s="25">
        <f>ROUNDDOWN(단가조사!G53*옵션!$D$11, 0)</f>
        <v>616</v>
      </c>
      <c r="I53" s="25"/>
      <c r="J53" s="25"/>
      <c r="K53" s="25"/>
      <c r="L53" s="25">
        <f t="shared" si="1"/>
        <v>616</v>
      </c>
      <c r="M53" s="15"/>
    </row>
    <row r="54" spans="2:13" ht="21.6" customHeight="1">
      <c r="B54" s="13" t="s">
        <v>640</v>
      </c>
      <c r="C54" s="12" t="s">
        <v>272</v>
      </c>
      <c r="D54" s="12" t="s">
        <v>273</v>
      </c>
      <c r="E54" s="12" t="s">
        <v>274</v>
      </c>
      <c r="F54" s="19" t="s">
        <v>132</v>
      </c>
      <c r="G54" s="15">
        <v>37.4</v>
      </c>
      <c r="H54" s="25">
        <f>ROUNDDOWN(단가조사!G54*옵션!$D$11, 0)</f>
        <v>787</v>
      </c>
      <c r="I54" s="25"/>
      <c r="J54" s="25"/>
      <c r="K54" s="25"/>
      <c r="L54" s="25">
        <f t="shared" si="1"/>
        <v>787</v>
      </c>
      <c r="M54" s="15"/>
    </row>
    <row r="55" spans="2:13" ht="21.6" customHeight="1">
      <c r="B55" s="13" t="s">
        <v>641</v>
      </c>
      <c r="C55" s="12" t="s">
        <v>277</v>
      </c>
      <c r="D55" s="12" t="s">
        <v>273</v>
      </c>
      <c r="E55" s="12" t="s">
        <v>278</v>
      </c>
      <c r="F55" s="19" t="s">
        <v>132</v>
      </c>
      <c r="G55" s="15">
        <v>171.6</v>
      </c>
      <c r="H55" s="25">
        <f>ROUNDDOWN(단가조사!G55*옵션!$D$11, 0)</f>
        <v>896</v>
      </c>
      <c r="I55" s="25"/>
      <c r="J55" s="25"/>
      <c r="K55" s="25"/>
      <c r="L55" s="25">
        <f t="shared" si="1"/>
        <v>896</v>
      </c>
      <c r="M55" s="15"/>
    </row>
    <row r="56" spans="2:13" ht="21.6" customHeight="1">
      <c r="B56" s="13" t="s">
        <v>642</v>
      </c>
      <c r="C56" s="12" t="s">
        <v>279</v>
      </c>
      <c r="D56" s="12" t="s">
        <v>273</v>
      </c>
      <c r="E56" s="12" t="s">
        <v>280</v>
      </c>
      <c r="F56" s="19" t="s">
        <v>132</v>
      </c>
      <c r="G56" s="15">
        <v>400.4</v>
      </c>
      <c r="H56" s="25">
        <f>ROUNDDOWN(단가조사!G56*옵션!$D$11, 0)</f>
        <v>1523</v>
      </c>
      <c r="I56" s="25"/>
      <c r="J56" s="25"/>
      <c r="K56" s="25"/>
      <c r="L56" s="25">
        <f t="shared" si="1"/>
        <v>1523</v>
      </c>
      <c r="M56" s="15"/>
    </row>
    <row r="57" spans="2:13" ht="21.6" customHeight="1">
      <c r="B57" s="13" t="s">
        <v>643</v>
      </c>
      <c r="C57" s="12" t="s">
        <v>281</v>
      </c>
      <c r="D57" s="12" t="s">
        <v>273</v>
      </c>
      <c r="E57" s="12" t="s">
        <v>282</v>
      </c>
      <c r="F57" s="19" t="s">
        <v>132</v>
      </c>
      <c r="G57" s="15">
        <v>1189.0999999999999</v>
      </c>
      <c r="H57" s="25">
        <f>ROUNDDOWN(단가조사!G57*옵션!$D$11, 0)</f>
        <v>2061</v>
      </c>
      <c r="I57" s="25"/>
      <c r="J57" s="25"/>
      <c r="K57" s="25"/>
      <c r="L57" s="25">
        <f t="shared" si="1"/>
        <v>2061</v>
      </c>
      <c r="M57" s="15"/>
    </row>
    <row r="58" spans="2:13" ht="21.6" customHeight="1">
      <c r="B58" s="13" t="s">
        <v>644</v>
      </c>
      <c r="C58" s="12" t="s">
        <v>283</v>
      </c>
      <c r="D58" s="12" t="s">
        <v>273</v>
      </c>
      <c r="E58" s="12" t="s">
        <v>284</v>
      </c>
      <c r="F58" s="19" t="s">
        <v>132</v>
      </c>
      <c r="G58" s="15">
        <v>12.1</v>
      </c>
      <c r="H58" s="25">
        <f>ROUNDDOWN(단가조사!G58*옵션!$D$11, 0)</f>
        <v>3192</v>
      </c>
      <c r="I58" s="25"/>
      <c r="J58" s="25"/>
      <c r="K58" s="25"/>
      <c r="L58" s="25">
        <f t="shared" si="1"/>
        <v>3192</v>
      </c>
      <c r="M58" s="15"/>
    </row>
    <row r="59" spans="2:13" ht="21.6" customHeight="1">
      <c r="B59" s="13" t="s">
        <v>645</v>
      </c>
      <c r="C59" s="12" t="s">
        <v>285</v>
      </c>
      <c r="D59" s="12" t="s">
        <v>273</v>
      </c>
      <c r="E59" s="12" t="s">
        <v>286</v>
      </c>
      <c r="F59" s="19" t="s">
        <v>132</v>
      </c>
      <c r="G59" s="15">
        <v>20</v>
      </c>
      <c r="H59" s="25">
        <f>ROUNDDOWN(단가조사!G59*옵션!$D$11, 0)</f>
        <v>4487</v>
      </c>
      <c r="I59" s="25"/>
      <c r="J59" s="25"/>
      <c r="K59" s="25"/>
      <c r="L59" s="25">
        <f t="shared" si="1"/>
        <v>4487</v>
      </c>
      <c r="M59" s="15"/>
    </row>
    <row r="60" spans="2:13" ht="21.6" customHeight="1">
      <c r="B60" s="13" t="s">
        <v>646</v>
      </c>
      <c r="C60" s="12" t="s">
        <v>287</v>
      </c>
      <c r="D60" s="12" t="s">
        <v>273</v>
      </c>
      <c r="E60" s="12" t="s">
        <v>288</v>
      </c>
      <c r="F60" s="19" t="s">
        <v>132</v>
      </c>
      <c r="G60" s="15">
        <v>196.9</v>
      </c>
      <c r="H60" s="25">
        <f>ROUNDDOWN(단가조사!G60*옵션!$D$11, 0)</f>
        <v>11581</v>
      </c>
      <c r="I60" s="25"/>
      <c r="J60" s="25"/>
      <c r="K60" s="25"/>
      <c r="L60" s="25">
        <f t="shared" si="1"/>
        <v>11581</v>
      </c>
      <c r="M60" s="15"/>
    </row>
    <row r="61" spans="2:13" ht="21.6" customHeight="1">
      <c r="B61" s="13" t="s">
        <v>647</v>
      </c>
      <c r="C61" s="12" t="s">
        <v>289</v>
      </c>
      <c r="D61" s="12" t="s">
        <v>290</v>
      </c>
      <c r="E61" s="12" t="s">
        <v>291</v>
      </c>
      <c r="F61" s="19" t="s">
        <v>132</v>
      </c>
      <c r="G61" s="15">
        <v>1159.2</v>
      </c>
      <c r="H61" s="25">
        <f>ROUNDDOWN(단가조사!G61*옵션!$D$11, 0)</f>
        <v>1752</v>
      </c>
      <c r="I61" s="25"/>
      <c r="J61" s="25"/>
      <c r="K61" s="25"/>
      <c r="L61" s="25">
        <f t="shared" si="1"/>
        <v>1752</v>
      </c>
      <c r="M61" s="15"/>
    </row>
    <row r="62" spans="2:13" ht="21.6" customHeight="1">
      <c r="B62" s="13" t="s">
        <v>648</v>
      </c>
      <c r="C62" s="12" t="s">
        <v>293</v>
      </c>
      <c r="D62" s="12" t="s">
        <v>290</v>
      </c>
      <c r="E62" s="12" t="s">
        <v>294</v>
      </c>
      <c r="F62" s="19" t="s">
        <v>132</v>
      </c>
      <c r="G62" s="15">
        <v>1486.8</v>
      </c>
      <c r="H62" s="25">
        <f>ROUNDDOWN(단가조사!G62*옵션!$D$11, 0)</f>
        <v>2697</v>
      </c>
      <c r="I62" s="25"/>
      <c r="J62" s="25"/>
      <c r="K62" s="25"/>
      <c r="L62" s="25">
        <f t="shared" si="1"/>
        <v>2697</v>
      </c>
      <c r="M62" s="15"/>
    </row>
    <row r="63" spans="2:13" ht="21.6" customHeight="1">
      <c r="B63" s="13" t="s">
        <v>649</v>
      </c>
      <c r="C63" s="12" t="s">
        <v>295</v>
      </c>
      <c r="D63" s="12" t="s">
        <v>290</v>
      </c>
      <c r="E63" s="12" t="s">
        <v>296</v>
      </c>
      <c r="F63" s="19" t="s">
        <v>132</v>
      </c>
      <c r="G63" s="15">
        <v>44.1</v>
      </c>
      <c r="H63" s="25">
        <f>ROUNDDOWN(단가조사!G63*옵션!$D$11, 0)</f>
        <v>7521</v>
      </c>
      <c r="I63" s="25"/>
      <c r="J63" s="25"/>
      <c r="K63" s="25"/>
      <c r="L63" s="25">
        <f t="shared" si="1"/>
        <v>7521</v>
      </c>
      <c r="M63" s="15"/>
    </row>
    <row r="64" spans="2:13" ht="21.6" customHeight="1">
      <c r="B64" s="13" t="s">
        <v>650</v>
      </c>
      <c r="C64" s="12" t="s">
        <v>297</v>
      </c>
      <c r="D64" s="12" t="s">
        <v>290</v>
      </c>
      <c r="E64" s="12" t="s">
        <v>298</v>
      </c>
      <c r="F64" s="19" t="s">
        <v>132</v>
      </c>
      <c r="G64" s="15">
        <v>749.7</v>
      </c>
      <c r="H64" s="25">
        <f>ROUNDDOWN(단가조사!G64*옵션!$D$11, 0)</f>
        <v>22183</v>
      </c>
      <c r="I64" s="25"/>
      <c r="J64" s="25"/>
      <c r="K64" s="25"/>
      <c r="L64" s="25">
        <f t="shared" si="1"/>
        <v>22183</v>
      </c>
      <c r="M64" s="15"/>
    </row>
    <row r="65" spans="2:13" ht="21.6" customHeight="1">
      <c r="B65" s="13" t="s">
        <v>651</v>
      </c>
      <c r="C65" s="12" t="s">
        <v>299</v>
      </c>
      <c r="D65" s="12" t="s">
        <v>290</v>
      </c>
      <c r="E65" s="12" t="s">
        <v>300</v>
      </c>
      <c r="F65" s="19" t="s">
        <v>132</v>
      </c>
      <c r="G65" s="15">
        <v>92.4</v>
      </c>
      <c r="H65" s="25">
        <f>ROUNDDOWN(단가조사!G65*옵션!$D$11, 0)</f>
        <v>3605</v>
      </c>
      <c r="I65" s="25"/>
      <c r="J65" s="25"/>
      <c r="K65" s="25"/>
      <c r="L65" s="25">
        <f t="shared" si="1"/>
        <v>3605</v>
      </c>
      <c r="M65" s="15"/>
    </row>
    <row r="66" spans="2:13" ht="21.6" customHeight="1">
      <c r="B66" s="13" t="s">
        <v>652</v>
      </c>
      <c r="C66" s="12" t="s">
        <v>301</v>
      </c>
      <c r="D66" s="12" t="s">
        <v>290</v>
      </c>
      <c r="E66" s="12" t="s">
        <v>302</v>
      </c>
      <c r="F66" s="19" t="s">
        <v>132</v>
      </c>
      <c r="G66" s="15">
        <v>264.60000000000002</v>
      </c>
      <c r="H66" s="25">
        <f>ROUNDDOWN(단가조사!G66*옵션!$D$11, 0)</f>
        <v>8642</v>
      </c>
      <c r="I66" s="25"/>
      <c r="J66" s="25"/>
      <c r="K66" s="25"/>
      <c r="L66" s="25">
        <f t="shared" si="1"/>
        <v>8642</v>
      </c>
      <c r="M66" s="15"/>
    </row>
    <row r="67" spans="2:13" ht="21.6" customHeight="1">
      <c r="B67" s="13" t="s">
        <v>653</v>
      </c>
      <c r="C67" s="12" t="s">
        <v>303</v>
      </c>
      <c r="D67" s="12" t="s">
        <v>290</v>
      </c>
      <c r="E67" s="12" t="s">
        <v>304</v>
      </c>
      <c r="F67" s="19" t="s">
        <v>132</v>
      </c>
      <c r="G67" s="15">
        <v>1075.2</v>
      </c>
      <c r="H67" s="25">
        <f>ROUNDDOWN(단가조사!G67*옵션!$D$11, 0)</f>
        <v>11751</v>
      </c>
      <c r="I67" s="25"/>
      <c r="J67" s="25"/>
      <c r="K67" s="25"/>
      <c r="L67" s="25">
        <f t="shared" si="1"/>
        <v>11751</v>
      </c>
      <c r="M67" s="15"/>
    </row>
    <row r="68" spans="2:13" ht="21.6" customHeight="1">
      <c r="B68" s="13" t="s">
        <v>654</v>
      </c>
      <c r="C68" s="12" t="s">
        <v>305</v>
      </c>
      <c r="D68" s="12" t="s">
        <v>290</v>
      </c>
      <c r="E68" s="12" t="s">
        <v>306</v>
      </c>
      <c r="F68" s="19" t="s">
        <v>132</v>
      </c>
      <c r="G68" s="15">
        <v>25.2</v>
      </c>
      <c r="H68" s="25">
        <f>ROUNDDOWN(단가조사!G68*옵션!$D$11, 0)</f>
        <v>5255</v>
      </c>
      <c r="I68" s="25"/>
      <c r="J68" s="25"/>
      <c r="K68" s="25"/>
      <c r="L68" s="25">
        <f t="shared" ref="L68:L99" si="2">SUM(H68,I68,J68)</f>
        <v>5255</v>
      </c>
      <c r="M68" s="15"/>
    </row>
    <row r="69" spans="2:13" ht="21.6" customHeight="1">
      <c r="B69" s="13" t="s">
        <v>655</v>
      </c>
      <c r="C69" s="12" t="s">
        <v>307</v>
      </c>
      <c r="D69" s="12" t="s">
        <v>290</v>
      </c>
      <c r="E69" s="12" t="s">
        <v>308</v>
      </c>
      <c r="F69" s="19" t="s">
        <v>132</v>
      </c>
      <c r="G69" s="15">
        <v>504</v>
      </c>
      <c r="H69" s="25">
        <f>ROUNDDOWN(단가조사!G69*옵션!$D$11, 0)</f>
        <v>23337</v>
      </c>
      <c r="I69" s="25"/>
      <c r="J69" s="25"/>
      <c r="K69" s="25"/>
      <c r="L69" s="25">
        <f t="shared" si="2"/>
        <v>23337</v>
      </c>
      <c r="M69" s="15"/>
    </row>
    <row r="70" spans="2:13" ht="21.6" customHeight="1">
      <c r="B70" s="13" t="s">
        <v>656</v>
      </c>
      <c r="C70" s="12" t="s">
        <v>309</v>
      </c>
      <c r="D70" s="12" t="s">
        <v>290</v>
      </c>
      <c r="E70" s="12" t="s">
        <v>310</v>
      </c>
      <c r="F70" s="19" t="s">
        <v>132</v>
      </c>
      <c r="G70" s="15">
        <v>35.700000000000003</v>
      </c>
      <c r="H70" s="25">
        <f>ROUNDDOWN(단가조사!G70*옵션!$D$11, 0)</f>
        <v>2971</v>
      </c>
      <c r="I70" s="25"/>
      <c r="J70" s="25"/>
      <c r="K70" s="25"/>
      <c r="L70" s="25">
        <f t="shared" si="2"/>
        <v>2971</v>
      </c>
      <c r="M70" s="15"/>
    </row>
    <row r="71" spans="2:13" ht="21.6" customHeight="1">
      <c r="B71" s="13" t="s">
        <v>657</v>
      </c>
      <c r="C71" s="12" t="s">
        <v>311</v>
      </c>
      <c r="D71" s="12" t="s">
        <v>290</v>
      </c>
      <c r="E71" s="12" t="s">
        <v>312</v>
      </c>
      <c r="F71" s="19" t="s">
        <v>132</v>
      </c>
      <c r="G71" s="15">
        <v>163.80000000000001</v>
      </c>
      <c r="H71" s="25">
        <f>ROUNDDOWN(단가조사!G71*옵션!$D$11, 0)</f>
        <v>4303</v>
      </c>
      <c r="I71" s="25"/>
      <c r="J71" s="25"/>
      <c r="K71" s="25"/>
      <c r="L71" s="25">
        <f t="shared" si="2"/>
        <v>4303</v>
      </c>
      <c r="M71" s="15"/>
    </row>
    <row r="72" spans="2:13" ht="21.6" customHeight="1">
      <c r="B72" s="13" t="s">
        <v>658</v>
      </c>
      <c r="C72" s="12" t="s">
        <v>313</v>
      </c>
      <c r="D72" s="12" t="s">
        <v>290</v>
      </c>
      <c r="E72" s="12" t="s">
        <v>314</v>
      </c>
      <c r="F72" s="19" t="s">
        <v>132</v>
      </c>
      <c r="G72" s="15">
        <v>33.6</v>
      </c>
      <c r="H72" s="25">
        <f>ROUNDDOWN(단가조사!G72*옵션!$D$11, 0)</f>
        <v>17019</v>
      </c>
      <c r="I72" s="25"/>
      <c r="J72" s="25"/>
      <c r="K72" s="25"/>
      <c r="L72" s="25">
        <f t="shared" si="2"/>
        <v>17019</v>
      </c>
      <c r="M72" s="15"/>
    </row>
    <row r="73" spans="2:13" ht="21.6" customHeight="1">
      <c r="B73" s="13" t="s">
        <v>659</v>
      </c>
      <c r="C73" s="12" t="s">
        <v>315</v>
      </c>
      <c r="D73" s="12" t="s">
        <v>316</v>
      </c>
      <c r="E73" s="12" t="s">
        <v>317</v>
      </c>
      <c r="F73" s="19" t="s">
        <v>155</v>
      </c>
      <c r="G73" s="15">
        <v>3</v>
      </c>
      <c r="H73" s="25">
        <f>ROUNDDOWN(단가조사!G73*옵션!$D$11, 0)</f>
        <v>1324</v>
      </c>
      <c r="I73" s="25"/>
      <c r="J73" s="25"/>
      <c r="K73" s="25"/>
      <c r="L73" s="25">
        <f t="shared" si="2"/>
        <v>1324</v>
      </c>
      <c r="M73" s="15"/>
    </row>
    <row r="74" spans="2:13" ht="21.6" customHeight="1">
      <c r="B74" s="13" t="s">
        <v>660</v>
      </c>
      <c r="C74" s="12" t="s">
        <v>321</v>
      </c>
      <c r="D74" s="12" t="s">
        <v>316</v>
      </c>
      <c r="E74" s="12" t="s">
        <v>322</v>
      </c>
      <c r="F74" s="19" t="s">
        <v>155</v>
      </c>
      <c r="G74" s="15">
        <v>2</v>
      </c>
      <c r="H74" s="25">
        <f>ROUNDDOWN(단가조사!G74*옵션!$D$11, 0)</f>
        <v>1853</v>
      </c>
      <c r="I74" s="25"/>
      <c r="J74" s="25"/>
      <c r="K74" s="25"/>
      <c r="L74" s="25">
        <f t="shared" si="2"/>
        <v>1853</v>
      </c>
      <c r="M74" s="15"/>
    </row>
    <row r="75" spans="2:13" ht="21.6" customHeight="1">
      <c r="B75" s="13" t="s">
        <v>661</v>
      </c>
      <c r="C75" s="12" t="s">
        <v>323</v>
      </c>
      <c r="D75" s="12" t="s">
        <v>316</v>
      </c>
      <c r="E75" s="12" t="s">
        <v>324</v>
      </c>
      <c r="F75" s="19" t="s">
        <v>155</v>
      </c>
      <c r="G75" s="15">
        <v>4</v>
      </c>
      <c r="H75" s="25">
        <f>ROUNDDOWN(단가조사!G75*옵션!$D$11, 0)</f>
        <v>2395</v>
      </c>
      <c r="I75" s="25"/>
      <c r="J75" s="25"/>
      <c r="K75" s="25"/>
      <c r="L75" s="25">
        <f t="shared" si="2"/>
        <v>2395</v>
      </c>
      <c r="M75" s="15"/>
    </row>
    <row r="76" spans="2:13" ht="21.6" customHeight="1">
      <c r="B76" s="13" t="s">
        <v>662</v>
      </c>
      <c r="C76" s="12" t="s">
        <v>325</v>
      </c>
      <c r="D76" s="12" t="s">
        <v>326</v>
      </c>
      <c r="E76" s="12" t="s">
        <v>327</v>
      </c>
      <c r="F76" s="19" t="s">
        <v>155</v>
      </c>
      <c r="G76" s="15">
        <v>20</v>
      </c>
      <c r="H76" s="25">
        <f>ROUNDDOWN(단가조사!G76*옵션!$D$11, 0)</f>
        <v>1385</v>
      </c>
      <c r="I76" s="25"/>
      <c r="J76" s="25"/>
      <c r="K76" s="25"/>
      <c r="L76" s="25">
        <f t="shared" si="2"/>
        <v>1385</v>
      </c>
      <c r="M76" s="15"/>
    </row>
    <row r="77" spans="2:13" ht="21.6" customHeight="1">
      <c r="B77" s="13" t="s">
        <v>663</v>
      </c>
      <c r="C77" s="12" t="s">
        <v>330</v>
      </c>
      <c r="D77" s="12" t="s">
        <v>331</v>
      </c>
      <c r="E77" s="12" t="s">
        <v>332</v>
      </c>
      <c r="F77" s="19" t="s">
        <v>155</v>
      </c>
      <c r="G77" s="15">
        <v>5</v>
      </c>
      <c r="H77" s="25">
        <f>ROUNDDOWN(단가조사!G77*옵션!$D$11, 0)</f>
        <v>2037</v>
      </c>
      <c r="I77" s="25"/>
      <c r="J77" s="25"/>
      <c r="K77" s="25"/>
      <c r="L77" s="25">
        <f t="shared" si="2"/>
        <v>2037</v>
      </c>
      <c r="M77" s="15"/>
    </row>
    <row r="78" spans="2:13" ht="21.6" customHeight="1">
      <c r="B78" s="13" t="s">
        <v>664</v>
      </c>
      <c r="C78" s="12" t="s">
        <v>333</v>
      </c>
      <c r="D78" s="12" t="s">
        <v>334</v>
      </c>
      <c r="E78" s="12" t="s">
        <v>335</v>
      </c>
      <c r="F78" s="19" t="s">
        <v>155</v>
      </c>
      <c r="G78" s="15">
        <v>12</v>
      </c>
      <c r="H78" s="25">
        <f>ROUNDDOWN(단가조사!G78*옵션!$D$11, 0)</f>
        <v>8400</v>
      </c>
      <c r="I78" s="25"/>
      <c r="J78" s="25"/>
      <c r="K78" s="25"/>
      <c r="L78" s="25">
        <f t="shared" si="2"/>
        <v>8400</v>
      </c>
      <c r="M78" s="15"/>
    </row>
    <row r="79" spans="2:13" ht="21.6" customHeight="1">
      <c r="B79" s="13" t="s">
        <v>665</v>
      </c>
      <c r="C79" s="12" t="s">
        <v>338</v>
      </c>
      <c r="D79" s="12" t="s">
        <v>339</v>
      </c>
      <c r="E79" s="12" t="s">
        <v>340</v>
      </c>
      <c r="F79" s="19" t="s">
        <v>341</v>
      </c>
      <c r="G79" s="15">
        <v>1.1499999999999999</v>
      </c>
      <c r="H79" s="25">
        <f>ROUNDDOWN(단가조사!G79*옵션!$D$11, 0)</f>
        <v>45230</v>
      </c>
      <c r="I79" s="25"/>
      <c r="J79" s="25"/>
      <c r="K79" s="25"/>
      <c r="L79" s="25">
        <f t="shared" si="2"/>
        <v>45230</v>
      </c>
      <c r="M79" s="15"/>
    </row>
    <row r="80" spans="2:13" ht="21.6" customHeight="1">
      <c r="B80" s="13" t="s">
        <v>666</v>
      </c>
      <c r="C80" s="12" t="s">
        <v>343</v>
      </c>
      <c r="D80" s="12" t="s">
        <v>344</v>
      </c>
      <c r="E80" s="12" t="s">
        <v>345</v>
      </c>
      <c r="F80" s="19" t="s">
        <v>155</v>
      </c>
      <c r="G80" s="15">
        <v>4</v>
      </c>
      <c r="H80" s="25">
        <f>ROUNDDOWN(단가조사!G80*옵션!$D$11, 0)</f>
        <v>3318</v>
      </c>
      <c r="I80" s="25"/>
      <c r="J80" s="25"/>
      <c r="K80" s="25"/>
      <c r="L80" s="25">
        <f t="shared" si="2"/>
        <v>3318</v>
      </c>
      <c r="M80" s="15"/>
    </row>
    <row r="81" spans="2:13" ht="21.6" customHeight="1">
      <c r="B81" s="13" t="s">
        <v>667</v>
      </c>
      <c r="C81" s="12" t="s">
        <v>348</v>
      </c>
      <c r="D81" s="12" t="s">
        <v>349</v>
      </c>
      <c r="E81" s="12" t="s">
        <v>350</v>
      </c>
      <c r="F81" s="19" t="s">
        <v>155</v>
      </c>
      <c r="G81" s="15">
        <v>6</v>
      </c>
      <c r="H81" s="25">
        <f>ROUNDDOWN(단가조사!G81*옵션!$D$11, 0)</f>
        <v>10035</v>
      </c>
      <c r="I81" s="25"/>
      <c r="J81" s="25"/>
      <c r="K81" s="25"/>
      <c r="L81" s="25">
        <f t="shared" si="2"/>
        <v>10035</v>
      </c>
      <c r="M81" s="15"/>
    </row>
    <row r="82" spans="2:13" ht="21.6" customHeight="1">
      <c r="B82" s="13" t="s">
        <v>668</v>
      </c>
      <c r="C82" s="12" t="s">
        <v>351</v>
      </c>
      <c r="D82" s="12" t="s">
        <v>352</v>
      </c>
      <c r="E82" s="12" t="s">
        <v>353</v>
      </c>
      <c r="F82" s="19" t="s">
        <v>354</v>
      </c>
      <c r="G82" s="15">
        <v>1</v>
      </c>
      <c r="H82" s="25">
        <f>ROUNDDOWN(단가조사!G82*옵션!$D$11, 0)</f>
        <v>40100</v>
      </c>
      <c r="I82" s="25"/>
      <c r="J82" s="25"/>
      <c r="K82" s="25"/>
      <c r="L82" s="25">
        <f t="shared" si="2"/>
        <v>40100</v>
      </c>
      <c r="M82" s="15"/>
    </row>
    <row r="83" spans="2:13" ht="21.6" customHeight="1">
      <c r="B83" s="13" t="s">
        <v>669</v>
      </c>
      <c r="C83" s="12" t="s">
        <v>357</v>
      </c>
      <c r="D83" s="12" t="s">
        <v>352</v>
      </c>
      <c r="E83" s="12" t="s">
        <v>358</v>
      </c>
      <c r="F83" s="19" t="s">
        <v>354</v>
      </c>
      <c r="G83" s="15">
        <v>1</v>
      </c>
      <c r="H83" s="25">
        <f>ROUNDDOWN(단가조사!G83*옵션!$D$11, 0)</f>
        <v>287900</v>
      </c>
      <c r="I83" s="25"/>
      <c r="J83" s="25"/>
      <c r="K83" s="25"/>
      <c r="L83" s="25">
        <f t="shared" si="2"/>
        <v>287900</v>
      </c>
      <c r="M83" s="15"/>
    </row>
    <row r="84" spans="2:13" ht="21.6" customHeight="1">
      <c r="B84" s="13" t="s">
        <v>670</v>
      </c>
      <c r="C84" s="12" t="s">
        <v>359</v>
      </c>
      <c r="D84" s="12" t="s">
        <v>360</v>
      </c>
      <c r="E84" s="12" t="s">
        <v>361</v>
      </c>
      <c r="F84" s="19" t="s">
        <v>155</v>
      </c>
      <c r="G84" s="15">
        <v>8</v>
      </c>
      <c r="H84" s="25">
        <f>ROUNDDOWN(단가조사!G84*옵션!$D$11, 0)</f>
        <v>4280</v>
      </c>
      <c r="I84" s="25"/>
      <c r="J84" s="25"/>
      <c r="K84" s="25"/>
      <c r="L84" s="25">
        <f t="shared" si="2"/>
        <v>4280</v>
      </c>
      <c r="M84" s="15"/>
    </row>
    <row r="85" spans="2:13" ht="21.6" customHeight="1">
      <c r="B85" s="13" t="s">
        <v>671</v>
      </c>
      <c r="C85" s="12" t="s">
        <v>365</v>
      </c>
      <c r="D85" s="12" t="s">
        <v>366</v>
      </c>
      <c r="E85" s="12" t="s">
        <v>367</v>
      </c>
      <c r="F85" s="19" t="s">
        <v>155</v>
      </c>
      <c r="G85" s="15">
        <v>8</v>
      </c>
      <c r="H85" s="25">
        <f>ROUNDDOWN(단가조사!G85*옵션!$D$11, 0)</f>
        <v>127</v>
      </c>
      <c r="I85" s="25"/>
      <c r="J85" s="25"/>
      <c r="K85" s="25"/>
      <c r="L85" s="25">
        <f t="shared" si="2"/>
        <v>127</v>
      </c>
      <c r="M85" s="15"/>
    </row>
    <row r="86" spans="2:13" ht="21.6" customHeight="1">
      <c r="B86" s="13" t="s">
        <v>672</v>
      </c>
      <c r="C86" s="12" t="s">
        <v>368</v>
      </c>
      <c r="D86" s="12" t="s">
        <v>366</v>
      </c>
      <c r="E86" s="12" t="s">
        <v>369</v>
      </c>
      <c r="F86" s="19" t="s">
        <v>155</v>
      </c>
      <c r="G86" s="15">
        <v>16</v>
      </c>
      <c r="H86" s="25">
        <f>ROUNDDOWN(단가조사!G86*옵션!$D$11, 0)</f>
        <v>187</v>
      </c>
      <c r="I86" s="25"/>
      <c r="J86" s="25"/>
      <c r="K86" s="25"/>
      <c r="L86" s="25">
        <f t="shared" si="2"/>
        <v>187</v>
      </c>
      <c r="M86" s="15"/>
    </row>
    <row r="87" spans="2:13" ht="21.6" customHeight="1">
      <c r="B87" s="13" t="s">
        <v>673</v>
      </c>
      <c r="C87" s="12" t="s">
        <v>370</v>
      </c>
      <c r="D87" s="12" t="s">
        <v>366</v>
      </c>
      <c r="E87" s="12" t="s">
        <v>371</v>
      </c>
      <c r="F87" s="19" t="s">
        <v>155</v>
      </c>
      <c r="G87" s="15">
        <v>16</v>
      </c>
      <c r="H87" s="25">
        <f>ROUNDDOWN(단가조사!G87*옵션!$D$11, 0)</f>
        <v>242</v>
      </c>
      <c r="I87" s="25"/>
      <c r="J87" s="25"/>
      <c r="K87" s="25"/>
      <c r="L87" s="25">
        <f t="shared" si="2"/>
        <v>242</v>
      </c>
      <c r="M87" s="15"/>
    </row>
    <row r="88" spans="2:13" ht="21.6" customHeight="1">
      <c r="B88" s="13" t="s">
        <v>674</v>
      </c>
      <c r="C88" s="12" t="s">
        <v>372</v>
      </c>
      <c r="D88" s="12" t="s">
        <v>366</v>
      </c>
      <c r="E88" s="12" t="s">
        <v>373</v>
      </c>
      <c r="F88" s="19" t="s">
        <v>155</v>
      </c>
      <c r="G88" s="15">
        <v>14</v>
      </c>
      <c r="H88" s="25">
        <f>ROUNDDOWN(단가조사!G88*옵션!$D$11, 0)</f>
        <v>403</v>
      </c>
      <c r="I88" s="25"/>
      <c r="J88" s="25"/>
      <c r="K88" s="25"/>
      <c r="L88" s="25">
        <f t="shared" si="2"/>
        <v>403</v>
      </c>
      <c r="M88" s="15"/>
    </row>
    <row r="89" spans="2:13" ht="21.6" customHeight="1">
      <c r="B89" s="13" t="s">
        <v>675</v>
      </c>
      <c r="C89" s="12" t="s">
        <v>374</v>
      </c>
      <c r="D89" s="12" t="s">
        <v>375</v>
      </c>
      <c r="E89" s="12" t="s">
        <v>376</v>
      </c>
      <c r="F89" s="19" t="s">
        <v>132</v>
      </c>
      <c r="G89" s="15">
        <v>1876</v>
      </c>
      <c r="H89" s="25">
        <f>ROUNDDOWN(단가조사!G89*옵션!$D$11, 0)</f>
        <v>88</v>
      </c>
      <c r="I89" s="25"/>
      <c r="J89" s="25"/>
      <c r="K89" s="25"/>
      <c r="L89" s="25">
        <f t="shared" si="2"/>
        <v>88</v>
      </c>
      <c r="M89" s="15"/>
    </row>
    <row r="90" spans="2:13" ht="21.6" customHeight="1">
      <c r="B90" s="13" t="s">
        <v>676</v>
      </c>
      <c r="C90" s="12" t="s">
        <v>378</v>
      </c>
      <c r="D90" s="12" t="s">
        <v>379</v>
      </c>
      <c r="E90" s="12" t="s">
        <v>380</v>
      </c>
      <c r="F90" s="19" t="s">
        <v>166</v>
      </c>
      <c r="G90" s="15">
        <v>1</v>
      </c>
      <c r="H90" s="25">
        <f>ROUNDDOWN(단가조사!G90*옵션!$D$11, 0)</f>
        <v>220000</v>
      </c>
      <c r="I90" s="25"/>
      <c r="J90" s="25"/>
      <c r="K90" s="25"/>
      <c r="L90" s="25">
        <f t="shared" si="2"/>
        <v>220000</v>
      </c>
      <c r="M90" s="15"/>
    </row>
    <row r="91" spans="2:13" ht="21.6" customHeight="1">
      <c r="B91" s="13" t="s">
        <v>677</v>
      </c>
      <c r="C91" s="12" t="s">
        <v>383</v>
      </c>
      <c r="D91" s="12" t="s">
        <v>379</v>
      </c>
      <c r="E91" s="12" t="s">
        <v>384</v>
      </c>
      <c r="F91" s="19" t="s">
        <v>166</v>
      </c>
      <c r="G91" s="15">
        <v>6</v>
      </c>
      <c r="H91" s="25">
        <f>ROUNDDOWN(단가조사!G91*옵션!$D$11, 0)</f>
        <v>440000</v>
      </c>
      <c r="I91" s="25"/>
      <c r="J91" s="25"/>
      <c r="K91" s="25"/>
      <c r="L91" s="25">
        <f t="shared" si="2"/>
        <v>440000</v>
      </c>
      <c r="M91" s="15"/>
    </row>
    <row r="92" spans="2:13" ht="21.6" customHeight="1">
      <c r="B92" s="13" t="s">
        <v>678</v>
      </c>
      <c r="C92" s="12" t="s">
        <v>385</v>
      </c>
      <c r="D92" s="12" t="s">
        <v>386</v>
      </c>
      <c r="E92" s="12"/>
      <c r="F92" s="19" t="s">
        <v>166</v>
      </c>
      <c r="G92" s="15">
        <v>4</v>
      </c>
      <c r="H92" s="25">
        <f>ROUNDDOWN(단가조사!G92*옵션!$D$11, 0)</f>
        <v>370000</v>
      </c>
      <c r="I92" s="25"/>
      <c r="J92" s="25"/>
      <c r="K92" s="25"/>
      <c r="L92" s="25">
        <f t="shared" si="2"/>
        <v>370000</v>
      </c>
      <c r="M92" s="15"/>
    </row>
    <row r="93" spans="2:13" ht="21.6" customHeight="1">
      <c r="B93" s="13" t="s">
        <v>679</v>
      </c>
      <c r="C93" s="12" t="s">
        <v>387</v>
      </c>
      <c r="D93" s="12" t="s">
        <v>388</v>
      </c>
      <c r="E93" s="12" t="s">
        <v>389</v>
      </c>
      <c r="F93" s="19" t="s">
        <v>155</v>
      </c>
      <c r="G93" s="15">
        <v>12</v>
      </c>
      <c r="H93" s="25">
        <f>ROUNDDOWN(단가조사!G93*옵션!$D$11, 0)</f>
        <v>25</v>
      </c>
      <c r="I93" s="25"/>
      <c r="J93" s="25"/>
      <c r="K93" s="25"/>
      <c r="L93" s="25">
        <f t="shared" si="2"/>
        <v>25</v>
      </c>
      <c r="M93" s="15"/>
    </row>
    <row r="94" spans="2:13" ht="21.6" customHeight="1">
      <c r="B94" s="13" t="s">
        <v>680</v>
      </c>
      <c r="C94" s="12" t="s">
        <v>392</v>
      </c>
      <c r="D94" s="12" t="s">
        <v>388</v>
      </c>
      <c r="E94" s="12" t="s">
        <v>393</v>
      </c>
      <c r="F94" s="19" t="s">
        <v>242</v>
      </c>
      <c r="G94" s="15">
        <v>824</v>
      </c>
      <c r="H94" s="25">
        <f>ROUNDDOWN(단가조사!G94*옵션!$D$11, 0)</f>
        <v>25</v>
      </c>
      <c r="I94" s="25"/>
      <c r="J94" s="25"/>
      <c r="K94" s="25"/>
      <c r="L94" s="25">
        <f t="shared" si="2"/>
        <v>25</v>
      </c>
      <c r="M94" s="15"/>
    </row>
    <row r="95" spans="2:13" ht="21.6" customHeight="1">
      <c r="B95" s="13" t="s">
        <v>681</v>
      </c>
      <c r="C95" s="12" t="s">
        <v>394</v>
      </c>
      <c r="D95" s="12" t="s">
        <v>395</v>
      </c>
      <c r="E95" s="12" t="s">
        <v>396</v>
      </c>
      <c r="F95" s="19" t="s">
        <v>242</v>
      </c>
      <c r="G95" s="15">
        <v>836</v>
      </c>
      <c r="H95" s="25">
        <f>ROUNDDOWN(단가조사!G95*옵션!$D$11, 0)</f>
        <v>9</v>
      </c>
      <c r="I95" s="25"/>
      <c r="J95" s="25"/>
      <c r="K95" s="25"/>
      <c r="L95" s="25">
        <f t="shared" si="2"/>
        <v>9</v>
      </c>
      <c r="M95" s="15"/>
    </row>
    <row r="96" spans="2:13" ht="21.6" customHeight="1">
      <c r="B96" s="13" t="s">
        <v>682</v>
      </c>
      <c r="C96" s="12" t="s">
        <v>398</v>
      </c>
      <c r="D96" s="12" t="s">
        <v>399</v>
      </c>
      <c r="E96" s="12" t="s">
        <v>400</v>
      </c>
      <c r="F96" s="19" t="s">
        <v>155</v>
      </c>
      <c r="G96" s="15">
        <v>0.2268</v>
      </c>
      <c r="H96" s="25">
        <f>ROUNDDOWN(단가조사!G96*옵션!$D$11, 0)</f>
        <v>215000</v>
      </c>
      <c r="I96" s="25"/>
      <c r="J96" s="25"/>
      <c r="K96" s="25"/>
      <c r="L96" s="25">
        <f t="shared" si="2"/>
        <v>215000</v>
      </c>
      <c r="M96" s="15"/>
    </row>
    <row r="97" spans="2:13" ht="21.6" customHeight="1">
      <c r="B97" s="13" t="s">
        <v>683</v>
      </c>
      <c r="C97" s="12" t="s">
        <v>402</v>
      </c>
      <c r="D97" s="12" t="s">
        <v>403</v>
      </c>
      <c r="E97" s="12" t="s">
        <v>404</v>
      </c>
      <c r="F97" s="19" t="s">
        <v>405</v>
      </c>
      <c r="G97" s="15">
        <v>2</v>
      </c>
      <c r="H97" s="25">
        <f>ROUNDDOWN(단가조사!G97*옵션!$D$11, 0)</f>
        <v>25650</v>
      </c>
      <c r="I97" s="25"/>
      <c r="J97" s="25"/>
      <c r="K97" s="25"/>
      <c r="L97" s="25">
        <f t="shared" si="2"/>
        <v>25650</v>
      </c>
      <c r="M97" s="15"/>
    </row>
    <row r="98" spans="2:13" ht="21.6" customHeight="1">
      <c r="B98" s="13" t="s">
        <v>684</v>
      </c>
      <c r="C98" s="12" t="s">
        <v>406</v>
      </c>
      <c r="D98" s="12" t="s">
        <v>407</v>
      </c>
      <c r="E98" s="12" t="s">
        <v>408</v>
      </c>
      <c r="F98" s="19" t="s">
        <v>155</v>
      </c>
      <c r="G98" s="15">
        <v>6</v>
      </c>
      <c r="H98" s="25">
        <f>ROUNDDOWN(단가조사!G98*옵션!$D$11, 0)</f>
        <v>3801</v>
      </c>
      <c r="I98" s="25"/>
      <c r="J98" s="25"/>
      <c r="K98" s="25"/>
      <c r="L98" s="25">
        <f t="shared" si="2"/>
        <v>3801</v>
      </c>
      <c r="M98" s="15"/>
    </row>
    <row r="99" spans="2:13" ht="21.6" customHeight="1">
      <c r="B99" s="13" t="s">
        <v>685</v>
      </c>
      <c r="C99" s="12" t="s">
        <v>409</v>
      </c>
      <c r="D99" s="12" t="s">
        <v>410</v>
      </c>
      <c r="E99" s="12" t="s">
        <v>411</v>
      </c>
      <c r="F99" s="19" t="s">
        <v>412</v>
      </c>
      <c r="G99" s="15">
        <v>12.88</v>
      </c>
      <c r="H99" s="25">
        <f>ROUNDDOWN(단가조사!G99*옵션!$D$11, 0)</f>
        <v>3520</v>
      </c>
      <c r="I99" s="25"/>
      <c r="J99" s="25"/>
      <c r="K99" s="25"/>
      <c r="L99" s="25">
        <f t="shared" si="2"/>
        <v>3520</v>
      </c>
      <c r="M99" s="15"/>
    </row>
    <row r="100" spans="2:13" ht="21.6" customHeight="1">
      <c r="B100" s="13" t="s">
        <v>686</v>
      </c>
      <c r="C100" s="12" t="s">
        <v>414</v>
      </c>
      <c r="D100" s="12" t="s">
        <v>415</v>
      </c>
      <c r="E100" s="12" t="s">
        <v>411</v>
      </c>
      <c r="F100" s="19" t="s">
        <v>412</v>
      </c>
      <c r="G100" s="15">
        <v>12.88</v>
      </c>
      <c r="H100" s="25">
        <f>ROUNDDOWN(단가조사!G100*옵션!$D$11, 0)</f>
        <v>15990</v>
      </c>
      <c r="I100" s="25"/>
      <c r="J100" s="25"/>
      <c r="K100" s="25"/>
      <c r="L100" s="25">
        <f t="shared" ref="L100:L131" si="3">SUM(H100,I100,J100)</f>
        <v>15990</v>
      </c>
      <c r="M100" s="15"/>
    </row>
    <row r="101" spans="2:13" ht="21.6" customHeight="1">
      <c r="B101" s="13" t="s">
        <v>687</v>
      </c>
      <c r="C101" s="12" t="s">
        <v>416</v>
      </c>
      <c r="D101" s="12" t="s">
        <v>417</v>
      </c>
      <c r="E101" s="12"/>
      <c r="F101" s="19" t="s">
        <v>412</v>
      </c>
      <c r="G101" s="15">
        <v>12.88</v>
      </c>
      <c r="H101" s="25">
        <f>ROUNDDOWN(단가조사!G101*옵션!$D$11, 0)</f>
        <v>30488</v>
      </c>
      <c r="I101" s="25"/>
      <c r="J101" s="25"/>
      <c r="K101" s="25"/>
      <c r="L101" s="25">
        <f t="shared" si="3"/>
        <v>30488</v>
      </c>
      <c r="M101" s="15"/>
    </row>
    <row r="102" spans="2:13" ht="21.6" customHeight="1">
      <c r="B102" s="13" t="s">
        <v>688</v>
      </c>
      <c r="C102" s="12" t="s">
        <v>419</v>
      </c>
      <c r="D102" s="12" t="s">
        <v>420</v>
      </c>
      <c r="E102" s="12" t="s">
        <v>421</v>
      </c>
      <c r="F102" s="19" t="s">
        <v>155</v>
      </c>
      <c r="G102" s="15">
        <v>2</v>
      </c>
      <c r="H102" s="25">
        <f>ROUNDDOWN(단가조사!G102*옵션!$D$11, 0)</f>
        <v>3010</v>
      </c>
      <c r="I102" s="25"/>
      <c r="J102" s="25"/>
      <c r="K102" s="25"/>
      <c r="L102" s="25">
        <f t="shared" si="3"/>
        <v>3010</v>
      </c>
      <c r="M102" s="15"/>
    </row>
    <row r="103" spans="2:13" ht="21.6" customHeight="1">
      <c r="B103" s="13" t="s">
        <v>689</v>
      </c>
      <c r="C103" s="12" t="s">
        <v>422</v>
      </c>
      <c r="D103" s="12" t="s">
        <v>423</v>
      </c>
      <c r="E103" s="12" t="s">
        <v>367</v>
      </c>
      <c r="F103" s="19" t="s">
        <v>155</v>
      </c>
      <c r="G103" s="15">
        <v>10</v>
      </c>
      <c r="H103" s="25">
        <f>ROUNDDOWN(단가조사!G103*옵션!$D$11, 0)</f>
        <v>127</v>
      </c>
      <c r="I103" s="25"/>
      <c r="J103" s="25"/>
      <c r="K103" s="25"/>
      <c r="L103" s="25">
        <f t="shared" si="3"/>
        <v>127</v>
      </c>
      <c r="M103" s="15"/>
    </row>
    <row r="104" spans="2:13" ht="21.6" customHeight="1">
      <c r="B104" s="13" t="s">
        <v>690</v>
      </c>
      <c r="C104" s="12" t="s">
        <v>424</v>
      </c>
      <c r="D104" s="12" t="s">
        <v>423</v>
      </c>
      <c r="E104" s="12" t="s">
        <v>369</v>
      </c>
      <c r="F104" s="19" t="s">
        <v>155</v>
      </c>
      <c r="G104" s="15">
        <v>2</v>
      </c>
      <c r="H104" s="25">
        <f>ROUNDDOWN(단가조사!G104*옵션!$D$11, 0)</f>
        <v>187</v>
      </c>
      <c r="I104" s="25"/>
      <c r="J104" s="25"/>
      <c r="K104" s="25"/>
      <c r="L104" s="25">
        <f t="shared" si="3"/>
        <v>187</v>
      </c>
      <c r="M104" s="15"/>
    </row>
    <row r="105" spans="2:13" ht="21.6" customHeight="1">
      <c r="B105" s="13" t="s">
        <v>691</v>
      </c>
      <c r="C105" s="12" t="s">
        <v>425</v>
      </c>
      <c r="D105" s="12" t="s">
        <v>426</v>
      </c>
      <c r="E105" s="12" t="s">
        <v>427</v>
      </c>
      <c r="F105" s="19" t="s">
        <v>132</v>
      </c>
      <c r="G105" s="15">
        <v>684.2</v>
      </c>
      <c r="H105" s="25">
        <f>ROUNDDOWN(단가조사!G105*옵션!$D$11, 0)</f>
        <v>2107</v>
      </c>
      <c r="I105" s="25"/>
      <c r="J105" s="25"/>
      <c r="K105" s="25"/>
      <c r="L105" s="25">
        <f t="shared" si="3"/>
        <v>2107</v>
      </c>
      <c r="M105" s="15"/>
    </row>
    <row r="106" spans="2:13" ht="21.6" customHeight="1">
      <c r="B106" s="13" t="s">
        <v>692</v>
      </c>
      <c r="C106" s="12" t="s">
        <v>428</v>
      </c>
      <c r="D106" s="12" t="s">
        <v>426</v>
      </c>
      <c r="E106" s="12" t="s">
        <v>429</v>
      </c>
      <c r="F106" s="19" t="s">
        <v>132</v>
      </c>
      <c r="G106" s="15">
        <v>36.299999999999997</v>
      </c>
      <c r="H106" s="25">
        <f>ROUNDDOWN(단가조사!G106*옵션!$D$11, 0)</f>
        <v>2849</v>
      </c>
      <c r="I106" s="25"/>
      <c r="J106" s="25"/>
      <c r="K106" s="25"/>
      <c r="L106" s="25">
        <f t="shared" si="3"/>
        <v>2849</v>
      </c>
      <c r="M106" s="15"/>
    </row>
    <row r="107" spans="2:13" ht="21.6" customHeight="1">
      <c r="B107" s="13" t="s">
        <v>693</v>
      </c>
      <c r="C107" s="12" t="s">
        <v>430</v>
      </c>
      <c r="D107" s="12" t="s">
        <v>426</v>
      </c>
      <c r="E107" s="12" t="s">
        <v>431</v>
      </c>
      <c r="F107" s="19" t="s">
        <v>132</v>
      </c>
      <c r="G107" s="15">
        <v>195.8</v>
      </c>
      <c r="H107" s="25">
        <f>ROUNDDOWN(단가조사!G107*옵션!$D$11, 0)</f>
        <v>3890</v>
      </c>
      <c r="I107" s="25"/>
      <c r="J107" s="25"/>
      <c r="K107" s="25"/>
      <c r="L107" s="25">
        <f t="shared" si="3"/>
        <v>3890</v>
      </c>
      <c r="M107" s="15"/>
    </row>
    <row r="108" spans="2:13" ht="21.6" customHeight="1">
      <c r="B108" s="13" t="s">
        <v>694</v>
      </c>
      <c r="C108" s="12" t="s">
        <v>432</v>
      </c>
      <c r="D108" s="12" t="s">
        <v>426</v>
      </c>
      <c r="E108" s="12" t="s">
        <v>433</v>
      </c>
      <c r="F108" s="19" t="s">
        <v>132</v>
      </c>
      <c r="G108" s="15">
        <v>33</v>
      </c>
      <c r="H108" s="25">
        <f>ROUNDDOWN(단가조사!G108*옵션!$D$11, 0)</f>
        <v>6381</v>
      </c>
      <c r="I108" s="25"/>
      <c r="J108" s="25"/>
      <c r="K108" s="25"/>
      <c r="L108" s="25">
        <f t="shared" si="3"/>
        <v>6381</v>
      </c>
      <c r="M108" s="15"/>
    </row>
    <row r="109" spans="2:13" ht="21.6" customHeight="1">
      <c r="B109" s="13" t="s">
        <v>695</v>
      </c>
      <c r="C109" s="12" t="s">
        <v>434</v>
      </c>
      <c r="D109" s="12" t="s">
        <v>426</v>
      </c>
      <c r="E109" s="12" t="s">
        <v>435</v>
      </c>
      <c r="F109" s="19" t="s">
        <v>132</v>
      </c>
      <c r="G109" s="15">
        <v>9.9</v>
      </c>
      <c r="H109" s="25">
        <f>ROUNDDOWN(단가조사!G109*옵션!$D$11, 0)</f>
        <v>11526</v>
      </c>
      <c r="I109" s="25"/>
      <c r="J109" s="25"/>
      <c r="K109" s="25"/>
      <c r="L109" s="25">
        <f t="shared" si="3"/>
        <v>11526</v>
      </c>
      <c r="M109" s="15"/>
    </row>
    <row r="110" spans="2:13" ht="21.6" customHeight="1">
      <c r="B110" s="13" t="s">
        <v>696</v>
      </c>
      <c r="C110" s="12" t="s">
        <v>436</v>
      </c>
      <c r="D110" s="12" t="s">
        <v>437</v>
      </c>
      <c r="E110" s="12" t="s">
        <v>438</v>
      </c>
      <c r="F110" s="19" t="s">
        <v>242</v>
      </c>
      <c r="G110" s="15">
        <v>171</v>
      </c>
      <c r="H110" s="25">
        <f>ROUNDDOWN(단가조사!G110*옵션!$D$11, 0)</f>
        <v>830</v>
      </c>
      <c r="I110" s="25"/>
      <c r="J110" s="25"/>
      <c r="K110" s="25"/>
      <c r="L110" s="25">
        <f t="shared" si="3"/>
        <v>830</v>
      </c>
      <c r="M110" s="15"/>
    </row>
    <row r="111" spans="2:13" ht="21.6" customHeight="1">
      <c r="B111" s="13" t="s">
        <v>697</v>
      </c>
      <c r="C111" s="12" t="s">
        <v>439</v>
      </c>
      <c r="D111" s="12" t="s">
        <v>437</v>
      </c>
      <c r="E111" s="12" t="s">
        <v>440</v>
      </c>
      <c r="F111" s="19" t="s">
        <v>242</v>
      </c>
      <c r="G111" s="15">
        <v>8</v>
      </c>
      <c r="H111" s="25">
        <f>ROUNDDOWN(단가조사!G111*옵션!$D$11, 0)</f>
        <v>1014</v>
      </c>
      <c r="I111" s="25"/>
      <c r="J111" s="25"/>
      <c r="K111" s="25"/>
      <c r="L111" s="25">
        <f t="shared" si="3"/>
        <v>1014</v>
      </c>
      <c r="M111" s="15"/>
    </row>
    <row r="112" spans="2:13" ht="21.6" customHeight="1">
      <c r="B112" s="13" t="s">
        <v>698</v>
      </c>
      <c r="C112" s="12" t="s">
        <v>441</v>
      </c>
      <c r="D112" s="12" t="s">
        <v>437</v>
      </c>
      <c r="E112" s="12" t="s">
        <v>442</v>
      </c>
      <c r="F112" s="19" t="s">
        <v>242</v>
      </c>
      <c r="G112" s="15">
        <v>48</v>
      </c>
      <c r="H112" s="25">
        <f>ROUNDDOWN(단가조사!G112*옵션!$D$11, 0)</f>
        <v>1246</v>
      </c>
      <c r="I112" s="25"/>
      <c r="J112" s="25"/>
      <c r="K112" s="25"/>
      <c r="L112" s="25">
        <f t="shared" si="3"/>
        <v>1246</v>
      </c>
      <c r="M112" s="15"/>
    </row>
    <row r="113" spans="2:13" ht="21.6" customHeight="1">
      <c r="B113" s="13" t="s">
        <v>699</v>
      </c>
      <c r="C113" s="12" t="s">
        <v>443</v>
      </c>
      <c r="D113" s="12" t="s">
        <v>437</v>
      </c>
      <c r="E113" s="12" t="s">
        <v>444</v>
      </c>
      <c r="F113" s="19" t="s">
        <v>242</v>
      </c>
      <c r="G113" s="15">
        <v>8</v>
      </c>
      <c r="H113" s="25">
        <f>ROUNDDOWN(단가조사!G113*옵션!$D$11, 0)</f>
        <v>2436</v>
      </c>
      <c r="I113" s="25"/>
      <c r="J113" s="25"/>
      <c r="K113" s="25"/>
      <c r="L113" s="25">
        <f t="shared" si="3"/>
        <v>2436</v>
      </c>
      <c r="M113" s="15"/>
    </row>
    <row r="114" spans="2:13" ht="21.6" customHeight="1">
      <c r="B114" s="13" t="s">
        <v>700</v>
      </c>
      <c r="C114" s="12" t="s">
        <v>445</v>
      </c>
      <c r="D114" s="12" t="s">
        <v>437</v>
      </c>
      <c r="E114" s="12" t="s">
        <v>446</v>
      </c>
      <c r="F114" s="19" t="s">
        <v>242</v>
      </c>
      <c r="G114" s="15">
        <v>2</v>
      </c>
      <c r="H114" s="25">
        <f>ROUNDDOWN(단가조사!G114*옵션!$D$11, 0)</f>
        <v>4152</v>
      </c>
      <c r="I114" s="25"/>
      <c r="J114" s="25"/>
      <c r="K114" s="25"/>
      <c r="L114" s="25">
        <f t="shared" si="3"/>
        <v>4152</v>
      </c>
      <c r="M114" s="15"/>
    </row>
    <row r="115" spans="2:13" ht="21.6" customHeight="1">
      <c r="B115" s="13" t="s">
        <v>701</v>
      </c>
      <c r="C115" s="12" t="s">
        <v>447</v>
      </c>
      <c r="D115" s="12" t="s">
        <v>426</v>
      </c>
      <c r="E115" s="12" t="s">
        <v>448</v>
      </c>
      <c r="F115" s="19" t="s">
        <v>242</v>
      </c>
      <c r="G115" s="15">
        <v>11</v>
      </c>
      <c r="H115" s="25">
        <f>ROUNDDOWN(단가조사!G115*옵션!$D$11, 0)</f>
        <v>3199</v>
      </c>
      <c r="I115" s="25"/>
      <c r="J115" s="25"/>
      <c r="K115" s="25"/>
      <c r="L115" s="25">
        <f t="shared" si="3"/>
        <v>3199</v>
      </c>
      <c r="M115" s="15"/>
    </row>
    <row r="116" spans="2:13" ht="21.6" customHeight="1">
      <c r="B116" s="13" t="s">
        <v>702</v>
      </c>
      <c r="C116" s="12" t="s">
        <v>449</v>
      </c>
      <c r="D116" s="12" t="s">
        <v>426</v>
      </c>
      <c r="E116" s="12" t="s">
        <v>450</v>
      </c>
      <c r="F116" s="19" t="s">
        <v>242</v>
      </c>
      <c r="G116" s="15">
        <v>1</v>
      </c>
      <c r="H116" s="25">
        <f>ROUNDDOWN(단가조사!G116*옵션!$D$11, 0)</f>
        <v>5818</v>
      </c>
      <c r="I116" s="25"/>
      <c r="J116" s="25"/>
      <c r="K116" s="25"/>
      <c r="L116" s="25">
        <f t="shared" si="3"/>
        <v>5818</v>
      </c>
      <c r="M116" s="15"/>
    </row>
    <row r="117" spans="2:13" ht="21.6" customHeight="1">
      <c r="B117" s="13" t="s">
        <v>703</v>
      </c>
      <c r="C117" s="12" t="s">
        <v>451</v>
      </c>
      <c r="D117" s="12" t="s">
        <v>426</v>
      </c>
      <c r="E117" s="12" t="s">
        <v>452</v>
      </c>
      <c r="F117" s="19" t="s">
        <v>242</v>
      </c>
      <c r="G117" s="15">
        <v>1</v>
      </c>
      <c r="H117" s="25">
        <f>ROUNDDOWN(단가조사!G117*옵션!$D$11, 0)</f>
        <v>15000</v>
      </c>
      <c r="I117" s="25"/>
      <c r="J117" s="25"/>
      <c r="K117" s="25"/>
      <c r="L117" s="25">
        <f t="shared" si="3"/>
        <v>15000</v>
      </c>
      <c r="M117" s="15"/>
    </row>
    <row r="118" spans="2:13" ht="21.6" customHeight="1">
      <c r="B118" s="13" t="s">
        <v>704</v>
      </c>
      <c r="C118" s="12" t="s">
        <v>453</v>
      </c>
      <c r="D118" s="12" t="s">
        <v>437</v>
      </c>
      <c r="E118" s="12" t="s">
        <v>454</v>
      </c>
      <c r="F118" s="19" t="s">
        <v>242</v>
      </c>
      <c r="G118" s="15">
        <v>256</v>
      </c>
      <c r="H118" s="25">
        <f>ROUNDDOWN(단가조사!G118*옵션!$D$11, 0)</f>
        <v>1087</v>
      </c>
      <c r="I118" s="25"/>
      <c r="J118" s="25"/>
      <c r="K118" s="25"/>
      <c r="L118" s="25">
        <f t="shared" si="3"/>
        <v>1087</v>
      </c>
      <c r="M118" s="15"/>
    </row>
    <row r="119" spans="2:13" ht="21.6" customHeight="1">
      <c r="B119" s="13" t="s">
        <v>705</v>
      </c>
      <c r="C119" s="12" t="s">
        <v>455</v>
      </c>
      <c r="D119" s="12" t="s">
        <v>437</v>
      </c>
      <c r="E119" s="12" t="s">
        <v>456</v>
      </c>
      <c r="F119" s="19" t="s">
        <v>242</v>
      </c>
      <c r="G119" s="15">
        <v>14</v>
      </c>
      <c r="H119" s="25">
        <f>ROUNDDOWN(단가조사!G119*옵션!$D$11, 0)</f>
        <v>1258</v>
      </c>
      <c r="I119" s="25"/>
      <c r="J119" s="25"/>
      <c r="K119" s="25"/>
      <c r="L119" s="25">
        <f t="shared" si="3"/>
        <v>1258</v>
      </c>
      <c r="M119" s="15"/>
    </row>
    <row r="120" spans="2:13" ht="21.6" customHeight="1">
      <c r="B120" s="13" t="s">
        <v>706</v>
      </c>
      <c r="C120" s="12" t="s">
        <v>457</v>
      </c>
      <c r="D120" s="12" t="s">
        <v>437</v>
      </c>
      <c r="E120" s="12" t="s">
        <v>458</v>
      </c>
      <c r="F120" s="19" t="s">
        <v>242</v>
      </c>
      <c r="G120" s="15">
        <v>34</v>
      </c>
      <c r="H120" s="25">
        <f>ROUNDDOWN(단가조사!G120*옵션!$D$11, 0)</f>
        <v>1513</v>
      </c>
      <c r="I120" s="25"/>
      <c r="J120" s="25"/>
      <c r="K120" s="25"/>
      <c r="L120" s="25">
        <f t="shared" si="3"/>
        <v>1513</v>
      </c>
      <c r="M120" s="15"/>
    </row>
    <row r="121" spans="2:13" ht="21.6" customHeight="1">
      <c r="B121" s="13" t="s">
        <v>707</v>
      </c>
      <c r="C121" s="12" t="s">
        <v>459</v>
      </c>
      <c r="D121" s="12" t="s">
        <v>437</v>
      </c>
      <c r="E121" s="12" t="s">
        <v>460</v>
      </c>
      <c r="F121" s="19" t="s">
        <v>242</v>
      </c>
      <c r="G121" s="15">
        <v>6</v>
      </c>
      <c r="H121" s="25">
        <f>ROUNDDOWN(단가조사!G121*옵션!$D$11, 0)</f>
        <v>2981</v>
      </c>
      <c r="I121" s="25"/>
      <c r="J121" s="25"/>
      <c r="K121" s="25"/>
      <c r="L121" s="25">
        <f t="shared" si="3"/>
        <v>2981</v>
      </c>
      <c r="M121" s="15"/>
    </row>
    <row r="122" spans="2:13" ht="21.6" customHeight="1">
      <c r="B122" s="13" t="s">
        <v>708</v>
      </c>
      <c r="C122" s="12" t="s">
        <v>461</v>
      </c>
      <c r="D122" s="12" t="s">
        <v>437</v>
      </c>
      <c r="E122" s="12" t="s">
        <v>462</v>
      </c>
      <c r="F122" s="19" t="s">
        <v>242</v>
      </c>
      <c r="G122" s="15">
        <v>6</v>
      </c>
      <c r="H122" s="25">
        <f>ROUNDDOWN(단가조사!G122*옵션!$D$11, 0)</f>
        <v>5002</v>
      </c>
      <c r="I122" s="25"/>
      <c r="J122" s="25"/>
      <c r="K122" s="25"/>
      <c r="L122" s="25">
        <f t="shared" si="3"/>
        <v>5002</v>
      </c>
      <c r="M122" s="15"/>
    </row>
    <row r="123" spans="2:13" ht="21.6" customHeight="1">
      <c r="B123" s="13" t="s">
        <v>709</v>
      </c>
      <c r="C123" s="12" t="s">
        <v>463</v>
      </c>
      <c r="D123" s="12" t="s">
        <v>464</v>
      </c>
      <c r="E123" s="12" t="s">
        <v>465</v>
      </c>
      <c r="F123" s="19" t="s">
        <v>466</v>
      </c>
      <c r="G123" s="15">
        <v>9.4656000000000002</v>
      </c>
      <c r="H123" s="25">
        <f>ROUNDDOWN(단가조사!G123*옵션!$D$11, 0)</f>
        <v>90000</v>
      </c>
      <c r="I123" s="25"/>
      <c r="J123" s="25"/>
      <c r="K123" s="25"/>
      <c r="L123" s="25">
        <f t="shared" si="3"/>
        <v>90000</v>
      </c>
      <c r="M123" s="15"/>
    </row>
    <row r="124" spans="2:13" ht="21.6" customHeight="1">
      <c r="B124" s="13" t="s">
        <v>710</v>
      </c>
      <c r="C124" s="12" t="s">
        <v>467</v>
      </c>
      <c r="D124" s="12" t="s">
        <v>464</v>
      </c>
      <c r="E124" s="12" t="s">
        <v>468</v>
      </c>
      <c r="F124" s="19" t="s">
        <v>466</v>
      </c>
      <c r="G124" s="15">
        <v>9.5472000000000001</v>
      </c>
      <c r="H124" s="25">
        <f>ROUNDDOWN(단가조사!G124*옵션!$D$11, 0)</f>
        <v>85000</v>
      </c>
      <c r="I124" s="25"/>
      <c r="J124" s="25"/>
      <c r="K124" s="25"/>
      <c r="L124" s="25">
        <f t="shared" si="3"/>
        <v>85000</v>
      </c>
      <c r="M124" s="15"/>
    </row>
    <row r="125" spans="2:13" ht="21.6" customHeight="1">
      <c r="B125" s="13" t="s">
        <v>711</v>
      </c>
      <c r="C125" s="12" t="s">
        <v>469</v>
      </c>
      <c r="D125" s="12" t="s">
        <v>470</v>
      </c>
      <c r="E125" s="12" t="s">
        <v>471</v>
      </c>
      <c r="F125" s="19" t="s">
        <v>354</v>
      </c>
      <c r="G125" s="15">
        <v>1</v>
      </c>
      <c r="H125" s="25">
        <f>ROUNDDOWN(단가조사!G149*옵션!$D$11, 0)</f>
        <v>0</v>
      </c>
      <c r="I125" s="25"/>
      <c r="J125" s="25"/>
      <c r="K125" s="25"/>
      <c r="L125" s="25">
        <f t="shared" si="3"/>
        <v>0</v>
      </c>
      <c r="M125" s="15"/>
    </row>
    <row r="126" spans="2:13" ht="21.6" customHeight="1">
      <c r="B126" s="13" t="s">
        <v>712</v>
      </c>
      <c r="C126" s="12" t="s">
        <v>469</v>
      </c>
      <c r="D126" s="12" t="s">
        <v>472</v>
      </c>
      <c r="E126" s="12"/>
      <c r="F126" s="19" t="s">
        <v>473</v>
      </c>
      <c r="G126" s="15">
        <v>2</v>
      </c>
      <c r="H126" s="25">
        <f>ROUNDDOWN(단가조사!G150*옵션!$D$11, 0)</f>
        <v>0</v>
      </c>
      <c r="I126" s="25"/>
      <c r="J126" s="25"/>
      <c r="K126" s="25"/>
      <c r="L126" s="25">
        <f t="shared" si="3"/>
        <v>0</v>
      </c>
      <c r="M126" s="15"/>
    </row>
    <row r="127" spans="2:13" ht="21.6" customHeight="1">
      <c r="B127" s="13" t="s">
        <v>713</v>
      </c>
      <c r="C127" s="12" t="s">
        <v>469</v>
      </c>
      <c r="D127" s="12" t="s">
        <v>474</v>
      </c>
      <c r="E127" s="12" t="s">
        <v>475</v>
      </c>
      <c r="F127" s="19" t="s">
        <v>242</v>
      </c>
      <c r="G127" s="15">
        <v>26</v>
      </c>
      <c r="H127" s="25">
        <f>ROUNDDOWN(단가조사!G125*옵션!$D$11, 0)</f>
        <v>385000</v>
      </c>
      <c r="I127" s="25"/>
      <c r="J127" s="25"/>
      <c r="K127" s="25"/>
      <c r="L127" s="25">
        <f t="shared" si="3"/>
        <v>385000</v>
      </c>
      <c r="M127" s="15"/>
    </row>
    <row r="128" spans="2:13" ht="21.6" customHeight="1">
      <c r="B128" s="13" t="s">
        <v>714</v>
      </c>
      <c r="C128" s="12" t="s">
        <v>469</v>
      </c>
      <c r="D128" s="12" t="s">
        <v>477</v>
      </c>
      <c r="E128" s="12" t="s">
        <v>478</v>
      </c>
      <c r="F128" s="19" t="s">
        <v>479</v>
      </c>
      <c r="G128" s="15">
        <v>4</v>
      </c>
      <c r="H128" s="25">
        <f>ROUNDDOWN(단가조사!G126*옵션!$D$11, 0)</f>
        <v>1550000</v>
      </c>
      <c r="I128" s="25"/>
      <c r="J128" s="25"/>
      <c r="K128" s="25"/>
      <c r="L128" s="25">
        <f t="shared" si="3"/>
        <v>1550000</v>
      </c>
      <c r="M128" s="15"/>
    </row>
    <row r="129" spans="2:13" ht="21.6" customHeight="1">
      <c r="B129" s="13" t="s">
        <v>715</v>
      </c>
      <c r="C129" s="12" t="s">
        <v>469</v>
      </c>
      <c r="D129" s="12" t="s">
        <v>477</v>
      </c>
      <c r="E129" s="12" t="s">
        <v>481</v>
      </c>
      <c r="F129" s="19" t="s">
        <v>479</v>
      </c>
      <c r="G129" s="15">
        <v>11</v>
      </c>
      <c r="H129" s="25">
        <f>ROUNDDOWN(단가조사!G127*옵션!$D$11, 0)</f>
        <v>1700000</v>
      </c>
      <c r="I129" s="25"/>
      <c r="J129" s="25"/>
      <c r="K129" s="25"/>
      <c r="L129" s="25">
        <f t="shared" si="3"/>
        <v>1700000</v>
      </c>
      <c r="M129" s="15"/>
    </row>
    <row r="130" spans="2:13" ht="21.6" customHeight="1">
      <c r="B130" s="13" t="s">
        <v>716</v>
      </c>
      <c r="C130" s="12" t="s">
        <v>469</v>
      </c>
      <c r="D130" s="12" t="s">
        <v>482</v>
      </c>
      <c r="E130" s="12" t="s">
        <v>483</v>
      </c>
      <c r="F130" s="19" t="s">
        <v>242</v>
      </c>
      <c r="G130" s="15">
        <v>15</v>
      </c>
      <c r="H130" s="25">
        <f>ROUNDDOWN(단가조사!G128*옵션!$D$11, 0)</f>
        <v>45000</v>
      </c>
      <c r="I130" s="25"/>
      <c r="J130" s="25"/>
      <c r="K130" s="25"/>
      <c r="L130" s="25">
        <f t="shared" si="3"/>
        <v>45000</v>
      </c>
      <c r="M130" s="15"/>
    </row>
    <row r="131" spans="2:13" ht="21.6" customHeight="1">
      <c r="B131" s="13" t="s">
        <v>717</v>
      </c>
      <c r="C131" s="12" t="s">
        <v>469</v>
      </c>
      <c r="D131" s="12" t="s">
        <v>484</v>
      </c>
      <c r="E131" s="12"/>
      <c r="F131" s="19" t="s">
        <v>166</v>
      </c>
      <c r="G131" s="15">
        <v>15</v>
      </c>
      <c r="H131" s="25">
        <f>ROUNDDOWN(단가조사!G129*옵션!$D$11, 0)</f>
        <v>50000</v>
      </c>
      <c r="I131" s="25"/>
      <c r="J131" s="25"/>
      <c r="K131" s="25"/>
      <c r="L131" s="25">
        <f t="shared" si="3"/>
        <v>50000</v>
      </c>
      <c r="M131" s="15"/>
    </row>
    <row r="132" spans="2:13" ht="21.6" customHeight="1">
      <c r="B132" s="13" t="s">
        <v>718</v>
      </c>
      <c r="C132" s="12" t="s">
        <v>469</v>
      </c>
      <c r="D132" s="12" t="s">
        <v>485</v>
      </c>
      <c r="E132" s="12"/>
      <c r="F132" s="19" t="s">
        <v>242</v>
      </c>
      <c r="G132" s="15">
        <v>15</v>
      </c>
      <c r="H132" s="25">
        <f>ROUNDDOWN(단가조사!G130*옵션!$D$11, 0)</f>
        <v>20000</v>
      </c>
      <c r="I132" s="25"/>
      <c r="J132" s="25"/>
      <c r="K132" s="25"/>
      <c r="L132" s="25">
        <f t="shared" ref="L132:L163" si="4">SUM(H132,I132,J132)</f>
        <v>20000</v>
      </c>
      <c r="M132" s="15"/>
    </row>
    <row r="133" spans="2:13" ht="21.6" customHeight="1">
      <c r="B133" s="13" t="s">
        <v>719</v>
      </c>
      <c r="C133" s="12" t="s">
        <v>469</v>
      </c>
      <c r="D133" s="12" t="s">
        <v>486</v>
      </c>
      <c r="E133" s="12" t="s">
        <v>487</v>
      </c>
      <c r="F133" s="19" t="s">
        <v>242</v>
      </c>
      <c r="G133" s="15">
        <v>12</v>
      </c>
      <c r="H133" s="25">
        <f>ROUNDDOWN(단가조사!G131*옵션!$D$11, 0)</f>
        <v>110000</v>
      </c>
      <c r="I133" s="25"/>
      <c r="J133" s="25"/>
      <c r="K133" s="25"/>
      <c r="L133" s="25">
        <f t="shared" si="4"/>
        <v>110000</v>
      </c>
      <c r="M133" s="15"/>
    </row>
    <row r="134" spans="2:13" ht="21.6" customHeight="1">
      <c r="B134" s="13" t="s">
        <v>720</v>
      </c>
      <c r="C134" s="12" t="s">
        <v>469</v>
      </c>
      <c r="D134" s="12" t="s">
        <v>491</v>
      </c>
      <c r="E134" s="12" t="s">
        <v>492</v>
      </c>
      <c r="F134" s="19" t="s">
        <v>242</v>
      </c>
      <c r="G134" s="15">
        <v>12</v>
      </c>
      <c r="H134" s="25">
        <f>ROUNDDOWN(단가조사!G132*옵션!$D$11, 0)</f>
        <v>92000</v>
      </c>
      <c r="I134" s="25"/>
      <c r="J134" s="25"/>
      <c r="K134" s="25"/>
      <c r="L134" s="25">
        <f t="shared" si="4"/>
        <v>92000</v>
      </c>
      <c r="M134" s="15"/>
    </row>
    <row r="135" spans="2:13" ht="21.6" customHeight="1">
      <c r="B135" s="13" t="s">
        <v>721</v>
      </c>
      <c r="C135" s="12" t="s">
        <v>469</v>
      </c>
      <c r="D135" s="12" t="s">
        <v>493</v>
      </c>
      <c r="E135" s="12" t="s">
        <v>494</v>
      </c>
      <c r="F135" s="19" t="s">
        <v>242</v>
      </c>
      <c r="G135" s="15">
        <v>13</v>
      </c>
      <c r="H135" s="25">
        <f>ROUNDDOWN(단가조사!G133*옵션!$D$11, 0)</f>
        <v>58000</v>
      </c>
      <c r="I135" s="25"/>
      <c r="J135" s="25"/>
      <c r="K135" s="25"/>
      <c r="L135" s="25">
        <f t="shared" si="4"/>
        <v>58000</v>
      </c>
      <c r="M135" s="15"/>
    </row>
    <row r="136" spans="2:13" ht="21.6" customHeight="1">
      <c r="B136" s="13" t="s">
        <v>722</v>
      </c>
      <c r="C136" s="12" t="s">
        <v>469</v>
      </c>
      <c r="D136" s="12" t="s">
        <v>495</v>
      </c>
      <c r="E136" s="12" t="s">
        <v>496</v>
      </c>
      <c r="F136" s="19" t="s">
        <v>242</v>
      </c>
      <c r="G136" s="15">
        <v>9</v>
      </c>
      <c r="H136" s="25">
        <f>ROUNDDOWN(단가조사!G134*옵션!$D$11, 0)</f>
        <v>27000</v>
      </c>
      <c r="I136" s="25"/>
      <c r="J136" s="25"/>
      <c r="K136" s="25"/>
      <c r="L136" s="25">
        <f t="shared" si="4"/>
        <v>27000</v>
      </c>
      <c r="M136" s="15"/>
    </row>
    <row r="137" spans="2:13" ht="21.6" customHeight="1">
      <c r="B137" s="13" t="s">
        <v>723</v>
      </c>
      <c r="C137" s="12" t="s">
        <v>469</v>
      </c>
      <c r="D137" s="12" t="s">
        <v>497</v>
      </c>
      <c r="E137" s="12" t="s">
        <v>498</v>
      </c>
      <c r="F137" s="19" t="s">
        <v>242</v>
      </c>
      <c r="G137" s="15">
        <v>3</v>
      </c>
      <c r="H137" s="25">
        <f>ROUNDDOWN(단가조사!G135*옵션!$D$11, 0)</f>
        <v>50000</v>
      </c>
      <c r="I137" s="25"/>
      <c r="J137" s="25"/>
      <c r="K137" s="25"/>
      <c r="L137" s="25">
        <f t="shared" si="4"/>
        <v>50000</v>
      </c>
      <c r="M137" s="15"/>
    </row>
    <row r="138" spans="2:13" ht="21.6" customHeight="1">
      <c r="B138" s="13" t="s">
        <v>724</v>
      </c>
      <c r="C138" s="12" t="s">
        <v>469</v>
      </c>
      <c r="D138" s="12" t="s">
        <v>499</v>
      </c>
      <c r="E138" s="12" t="s">
        <v>500</v>
      </c>
      <c r="F138" s="19" t="s">
        <v>242</v>
      </c>
      <c r="G138" s="15">
        <v>9</v>
      </c>
      <c r="H138" s="25">
        <f>ROUNDDOWN(단가조사!G136*옵션!$D$11, 0)</f>
        <v>44000</v>
      </c>
      <c r="I138" s="25"/>
      <c r="J138" s="25"/>
      <c r="K138" s="25"/>
      <c r="L138" s="25">
        <f t="shared" si="4"/>
        <v>44000</v>
      </c>
      <c r="M138" s="15"/>
    </row>
    <row r="139" spans="2:13" ht="21.6" customHeight="1">
      <c r="B139" s="13" t="s">
        <v>725</v>
      </c>
      <c r="C139" s="12" t="s">
        <v>469</v>
      </c>
      <c r="D139" s="12" t="s">
        <v>501</v>
      </c>
      <c r="E139" s="12" t="s">
        <v>502</v>
      </c>
      <c r="F139" s="19" t="s">
        <v>473</v>
      </c>
      <c r="G139" s="15">
        <v>1</v>
      </c>
      <c r="H139" s="25">
        <f>ROUNDDOWN(단가조사!G137*옵션!$D$11, 0)</f>
        <v>8611000</v>
      </c>
      <c r="I139" s="25"/>
      <c r="J139" s="25"/>
      <c r="K139" s="25"/>
      <c r="L139" s="25">
        <f t="shared" si="4"/>
        <v>8611000</v>
      </c>
      <c r="M139" s="15"/>
    </row>
    <row r="140" spans="2:13" ht="21.6" customHeight="1">
      <c r="B140" s="13" t="s">
        <v>726</v>
      </c>
      <c r="C140" s="12" t="s">
        <v>469</v>
      </c>
      <c r="D140" s="12" t="s">
        <v>501</v>
      </c>
      <c r="E140" s="12" t="s">
        <v>503</v>
      </c>
      <c r="F140" s="19" t="s">
        <v>473</v>
      </c>
      <c r="G140" s="15">
        <v>1</v>
      </c>
      <c r="H140" s="25">
        <f>ROUNDDOWN(단가조사!G138*옵션!$D$11, 0)</f>
        <v>5806000</v>
      </c>
      <c r="I140" s="25"/>
      <c r="J140" s="25"/>
      <c r="K140" s="25"/>
      <c r="L140" s="25">
        <f t="shared" si="4"/>
        <v>5806000</v>
      </c>
      <c r="M140" s="15"/>
    </row>
    <row r="141" spans="2:13" ht="21.6" customHeight="1">
      <c r="B141" s="13" t="s">
        <v>727</v>
      </c>
      <c r="C141" s="12" t="s">
        <v>469</v>
      </c>
      <c r="D141" s="12" t="s">
        <v>501</v>
      </c>
      <c r="E141" s="12" t="s">
        <v>504</v>
      </c>
      <c r="F141" s="19" t="s">
        <v>473</v>
      </c>
      <c r="G141" s="15">
        <v>1</v>
      </c>
      <c r="H141" s="25">
        <f>ROUNDDOWN(단가조사!G139*옵션!$D$11, 0)</f>
        <v>3260000</v>
      </c>
      <c r="I141" s="25"/>
      <c r="J141" s="25"/>
      <c r="K141" s="25"/>
      <c r="L141" s="25">
        <f t="shared" si="4"/>
        <v>3260000</v>
      </c>
      <c r="M141" s="15"/>
    </row>
    <row r="142" spans="2:13" ht="21.6" customHeight="1">
      <c r="B142" s="13" t="s">
        <v>728</v>
      </c>
      <c r="C142" s="12" t="s">
        <v>469</v>
      </c>
      <c r="D142" s="12" t="s">
        <v>501</v>
      </c>
      <c r="E142" s="12" t="s">
        <v>505</v>
      </c>
      <c r="F142" s="19" t="s">
        <v>473</v>
      </c>
      <c r="G142" s="15">
        <v>1</v>
      </c>
      <c r="H142" s="25">
        <f>ROUNDDOWN(단가조사!G140*옵션!$D$11, 0)</f>
        <v>798000</v>
      </c>
      <c r="I142" s="25"/>
      <c r="J142" s="25"/>
      <c r="K142" s="25"/>
      <c r="L142" s="25">
        <f t="shared" si="4"/>
        <v>798000</v>
      </c>
      <c r="M142" s="15"/>
    </row>
    <row r="143" spans="2:13" ht="21.6" customHeight="1">
      <c r="B143" s="13" t="s">
        <v>729</v>
      </c>
      <c r="C143" s="12" t="s">
        <v>469</v>
      </c>
      <c r="D143" s="12" t="s">
        <v>506</v>
      </c>
      <c r="E143" s="12"/>
      <c r="F143" s="19" t="s">
        <v>242</v>
      </c>
      <c r="G143" s="15">
        <v>15</v>
      </c>
      <c r="H143" s="25">
        <f>ROUNDDOWN(단가조사!G141*옵션!$D$11, 0)</f>
        <v>53000</v>
      </c>
      <c r="I143" s="25"/>
      <c r="J143" s="25"/>
      <c r="K143" s="25"/>
      <c r="L143" s="25">
        <f t="shared" si="4"/>
        <v>53000</v>
      </c>
      <c r="M143" s="15"/>
    </row>
    <row r="144" spans="2:13" ht="21.6" customHeight="1">
      <c r="B144" s="13" t="s">
        <v>730</v>
      </c>
      <c r="C144" s="12" t="s">
        <v>469</v>
      </c>
      <c r="D144" s="12" t="s">
        <v>508</v>
      </c>
      <c r="E144" s="12"/>
      <c r="F144" s="19" t="s">
        <v>242</v>
      </c>
      <c r="G144" s="15">
        <v>15</v>
      </c>
      <c r="H144" s="25">
        <f>ROUNDDOWN(단가조사!G142*옵션!$D$11, 0)</f>
        <v>12900</v>
      </c>
      <c r="I144" s="25"/>
      <c r="J144" s="25"/>
      <c r="K144" s="25"/>
      <c r="L144" s="25">
        <f t="shared" si="4"/>
        <v>12900</v>
      </c>
      <c r="M144" s="15"/>
    </row>
    <row r="145" spans="2:13" ht="21.6" customHeight="1">
      <c r="B145" s="13" t="s">
        <v>731</v>
      </c>
      <c r="C145" s="12" t="s">
        <v>469</v>
      </c>
      <c r="D145" s="12" t="s">
        <v>509</v>
      </c>
      <c r="E145" s="12" t="s">
        <v>510</v>
      </c>
      <c r="F145" s="19" t="s">
        <v>155</v>
      </c>
      <c r="G145" s="15">
        <v>15</v>
      </c>
      <c r="H145" s="25">
        <f>ROUNDDOWN(단가조사!G143*옵션!$D$11, 0)</f>
        <v>256000</v>
      </c>
      <c r="I145" s="25"/>
      <c r="J145" s="25"/>
      <c r="K145" s="25"/>
      <c r="L145" s="25">
        <f t="shared" si="4"/>
        <v>256000</v>
      </c>
      <c r="M145" s="15"/>
    </row>
    <row r="146" spans="2:13" ht="21.6" customHeight="1">
      <c r="B146" s="13" t="s">
        <v>732</v>
      </c>
      <c r="C146" s="12" t="s">
        <v>469</v>
      </c>
      <c r="D146" s="12" t="s">
        <v>512</v>
      </c>
      <c r="E146" s="12" t="s">
        <v>513</v>
      </c>
      <c r="F146" s="19" t="s">
        <v>155</v>
      </c>
      <c r="G146" s="15">
        <v>2</v>
      </c>
      <c r="H146" s="25">
        <f>ROUNDDOWN(단가조사!G144*옵션!$D$11, 0)</f>
        <v>175000</v>
      </c>
      <c r="I146" s="25"/>
      <c r="J146" s="25"/>
      <c r="K146" s="25"/>
      <c r="L146" s="25">
        <f t="shared" si="4"/>
        <v>175000</v>
      </c>
      <c r="M146" s="15"/>
    </row>
    <row r="147" spans="2:13" ht="21.6" customHeight="1">
      <c r="B147" s="13" t="s">
        <v>733</v>
      </c>
      <c r="C147" s="12" t="s">
        <v>469</v>
      </c>
      <c r="D147" s="12" t="s">
        <v>514</v>
      </c>
      <c r="E147" s="12"/>
      <c r="F147" s="19" t="s">
        <v>515</v>
      </c>
      <c r="G147" s="15">
        <v>50</v>
      </c>
      <c r="H147" s="25">
        <f>ROUNDDOWN(단가조사!G152*옵션!$D$11, 0)</f>
        <v>0</v>
      </c>
      <c r="I147" s="25"/>
      <c r="J147" s="25"/>
      <c r="K147" s="25"/>
      <c r="L147" s="25">
        <f t="shared" si="4"/>
        <v>0</v>
      </c>
      <c r="M147" s="15"/>
    </row>
    <row r="148" spans="2:13" ht="21.6" customHeight="1">
      <c r="B148" s="13" t="s">
        <v>734</v>
      </c>
      <c r="C148" s="12" t="s">
        <v>516</v>
      </c>
      <c r="D148" s="12" t="s">
        <v>517</v>
      </c>
      <c r="E148" s="12" t="s">
        <v>518</v>
      </c>
      <c r="F148" s="19" t="s">
        <v>155</v>
      </c>
      <c r="G148" s="15">
        <v>11</v>
      </c>
      <c r="H148" s="25">
        <f>ROUNDDOWN(단가조사!G151*옵션!$D$11, 0)</f>
        <v>0</v>
      </c>
      <c r="I148" s="25"/>
      <c r="J148" s="25"/>
      <c r="K148" s="25"/>
      <c r="L148" s="25">
        <f t="shared" si="4"/>
        <v>0</v>
      </c>
      <c r="M148" s="15"/>
    </row>
    <row r="149" spans="2:13" ht="21.6" customHeight="1">
      <c r="B149" s="13" t="s">
        <v>735</v>
      </c>
      <c r="C149" s="12" t="s">
        <v>519</v>
      </c>
      <c r="D149" s="12" t="s">
        <v>520</v>
      </c>
      <c r="E149" s="12" t="s">
        <v>521</v>
      </c>
      <c r="F149" s="19" t="s">
        <v>522</v>
      </c>
      <c r="G149" s="15">
        <v>1.4476</v>
      </c>
      <c r="H149" s="25">
        <f>ROUNDDOWN(단가조사!G145*옵션!$D$11, 0)</f>
        <v>7978</v>
      </c>
      <c r="I149" s="25">
        <v>55700</v>
      </c>
      <c r="J149" s="25">
        <v>6573</v>
      </c>
      <c r="K149" s="25"/>
      <c r="L149" s="25">
        <f t="shared" si="4"/>
        <v>70251</v>
      </c>
      <c r="M149" s="15"/>
    </row>
    <row r="150" spans="2:13" ht="21.6" customHeight="1">
      <c r="B150" s="13" t="s">
        <v>736</v>
      </c>
      <c r="C150" s="12" t="s">
        <v>523</v>
      </c>
      <c r="D150" s="12" t="s">
        <v>524</v>
      </c>
      <c r="E150" s="12" t="s">
        <v>525</v>
      </c>
      <c r="F150" s="19" t="s">
        <v>522</v>
      </c>
      <c r="G150" s="15">
        <v>0.72240000000000004</v>
      </c>
      <c r="H150" s="25">
        <f>ROUNDDOWN(단가조사!G146*옵션!$D$11, 0)</f>
        <v>19138</v>
      </c>
      <c r="I150" s="25">
        <v>47231</v>
      </c>
      <c r="J150" s="25">
        <v>8878</v>
      </c>
      <c r="K150" s="25"/>
      <c r="L150" s="25">
        <f t="shared" si="4"/>
        <v>75247</v>
      </c>
      <c r="M150" s="15"/>
    </row>
    <row r="151" spans="2:13" ht="21.6" customHeight="1">
      <c r="B151" s="13" t="s">
        <v>737</v>
      </c>
      <c r="C151" s="12" t="s">
        <v>526</v>
      </c>
      <c r="D151" s="12" t="s">
        <v>527</v>
      </c>
      <c r="E151" s="12" t="s">
        <v>528</v>
      </c>
      <c r="F151" s="19" t="s">
        <v>529</v>
      </c>
      <c r="G151" s="15">
        <v>1</v>
      </c>
      <c r="H151" s="25">
        <f>ROUNDDOWN(단가조사!G153*옵션!$D$11, 0)</f>
        <v>95456</v>
      </c>
      <c r="I151" s="25"/>
      <c r="J151" s="25"/>
      <c r="K151" s="25"/>
      <c r="L151" s="25">
        <f t="shared" si="4"/>
        <v>95456</v>
      </c>
      <c r="M151" s="15"/>
    </row>
    <row r="152" spans="2:13" ht="21.6" customHeight="1">
      <c r="B152" s="13" t="s">
        <v>738</v>
      </c>
      <c r="C152" s="12" t="s">
        <v>530</v>
      </c>
      <c r="D152" s="12" t="s">
        <v>531</v>
      </c>
      <c r="E152" s="12" t="s">
        <v>528</v>
      </c>
      <c r="F152" s="19" t="s">
        <v>529</v>
      </c>
      <c r="G152" s="15">
        <v>1</v>
      </c>
      <c r="H152" s="25">
        <f>ROUNDDOWN(단가조사!G154*옵션!$D$11, 0)</f>
        <v>45738</v>
      </c>
      <c r="I152" s="25"/>
      <c r="J152" s="25"/>
      <c r="K152" s="25"/>
      <c r="L152" s="25">
        <f t="shared" si="4"/>
        <v>45738</v>
      </c>
      <c r="M152" s="15"/>
    </row>
    <row r="153" spans="2:13" ht="21.6" customHeight="1">
      <c r="B153" s="13" t="s">
        <v>739</v>
      </c>
      <c r="C153" s="12" t="s">
        <v>532</v>
      </c>
      <c r="D153" s="12" t="s">
        <v>533</v>
      </c>
      <c r="E153" s="12" t="s">
        <v>528</v>
      </c>
      <c r="F153" s="19" t="s">
        <v>529</v>
      </c>
      <c r="G153" s="15">
        <v>1</v>
      </c>
      <c r="H153" s="25">
        <f>ROUNDDOWN(단가조사!G155*옵션!$D$11, 0)</f>
        <v>143775</v>
      </c>
      <c r="I153" s="25"/>
      <c r="J153" s="25"/>
      <c r="K153" s="25"/>
      <c r="L153" s="25">
        <f t="shared" si="4"/>
        <v>143775</v>
      </c>
      <c r="M153" s="15"/>
    </row>
    <row r="154" spans="2:13" ht="21.6" customHeight="1">
      <c r="B154" s="13" t="s">
        <v>740</v>
      </c>
      <c r="C154" s="12" t="s">
        <v>534</v>
      </c>
      <c r="D154" s="12" t="s">
        <v>535</v>
      </c>
      <c r="E154" s="12" t="s">
        <v>528</v>
      </c>
      <c r="F154" s="19" t="s">
        <v>529</v>
      </c>
      <c r="G154" s="15">
        <v>1</v>
      </c>
      <c r="H154" s="25">
        <f>ROUNDDOWN(단가조사!G156*옵션!$D$11, 0)</f>
        <v>5338</v>
      </c>
      <c r="I154" s="25"/>
      <c r="J154" s="25"/>
      <c r="K154" s="25"/>
      <c r="L154" s="25">
        <f t="shared" si="4"/>
        <v>5338</v>
      </c>
      <c r="M154" s="15"/>
    </row>
    <row r="155" spans="2:13" ht="21.6" customHeight="1">
      <c r="B155" s="13" t="s">
        <v>741</v>
      </c>
      <c r="C155" s="12" t="s">
        <v>536</v>
      </c>
      <c r="D155" s="12" t="s">
        <v>537</v>
      </c>
      <c r="E155" s="12" t="s">
        <v>528</v>
      </c>
      <c r="F155" s="19" t="s">
        <v>529</v>
      </c>
      <c r="G155" s="15">
        <v>1</v>
      </c>
      <c r="H155" s="25">
        <f>ROUNDDOWN(단가조사!G157*옵션!$D$11, 0)</f>
        <v>1890</v>
      </c>
      <c r="I155" s="25"/>
      <c r="J155" s="25"/>
      <c r="K155" s="25"/>
      <c r="L155" s="25">
        <f t="shared" si="4"/>
        <v>1890</v>
      </c>
      <c r="M155" s="15"/>
    </row>
    <row r="156" spans="2:13" ht="21.6" customHeight="1">
      <c r="B156" s="13" t="s">
        <v>742</v>
      </c>
      <c r="C156" s="12" t="s">
        <v>538</v>
      </c>
      <c r="D156" s="12" t="s">
        <v>539</v>
      </c>
      <c r="E156" s="12" t="s">
        <v>528</v>
      </c>
      <c r="F156" s="19" t="s">
        <v>529</v>
      </c>
      <c r="G156" s="15">
        <v>1</v>
      </c>
      <c r="H156" s="25">
        <f>ROUNDDOWN(단가조사!G158*옵션!$D$11, 0)</f>
        <v>21422</v>
      </c>
      <c r="I156" s="25"/>
      <c r="J156" s="25"/>
      <c r="K156" s="25"/>
      <c r="L156" s="25">
        <f t="shared" si="4"/>
        <v>21422</v>
      </c>
      <c r="M156" s="15"/>
    </row>
    <row r="157" spans="2:13" ht="21.6" customHeight="1">
      <c r="B157" s="13" t="s">
        <v>743</v>
      </c>
      <c r="C157" s="12" t="s">
        <v>540</v>
      </c>
      <c r="D157" s="12" t="s">
        <v>541</v>
      </c>
      <c r="E157" s="12" t="s">
        <v>542</v>
      </c>
      <c r="F157" s="19" t="s">
        <v>522</v>
      </c>
      <c r="G157" s="15">
        <v>1.4476</v>
      </c>
      <c r="H157" s="25">
        <f>ROUNDDOWN(단가조사!G147*옵션!$D$11, 0)</f>
        <v>3935</v>
      </c>
      <c r="I157" s="25">
        <v>33571</v>
      </c>
      <c r="J157" s="25">
        <v>1748</v>
      </c>
      <c r="K157" s="25"/>
      <c r="L157" s="25">
        <f t="shared" si="4"/>
        <v>39254</v>
      </c>
      <c r="M157" s="15"/>
    </row>
    <row r="158" spans="2:13" ht="21.6" customHeight="1">
      <c r="B158" s="13" t="s">
        <v>744</v>
      </c>
      <c r="C158" s="12" t="s">
        <v>543</v>
      </c>
      <c r="D158" s="12" t="s">
        <v>544</v>
      </c>
      <c r="E158" s="12" t="s">
        <v>545</v>
      </c>
      <c r="F158" s="19" t="s">
        <v>522</v>
      </c>
      <c r="G158" s="15">
        <v>1.4476</v>
      </c>
      <c r="H158" s="25">
        <f>ROUNDDOWN(단가조사!G148*옵션!$D$11, 0)</f>
        <v>1975</v>
      </c>
      <c r="I158" s="25">
        <v>33571</v>
      </c>
      <c r="J158" s="25">
        <v>554</v>
      </c>
      <c r="K158" s="25"/>
      <c r="L158" s="25">
        <f t="shared" si="4"/>
        <v>36100</v>
      </c>
      <c r="M158" s="15"/>
    </row>
    <row r="159" spans="2:13" ht="21.6" customHeight="1">
      <c r="B159" s="13" t="s">
        <v>745</v>
      </c>
      <c r="C159" s="12" t="s">
        <v>546</v>
      </c>
      <c r="D159" s="12" t="s">
        <v>547</v>
      </c>
      <c r="E159" s="12" t="s">
        <v>548</v>
      </c>
      <c r="F159" s="19" t="s">
        <v>549</v>
      </c>
      <c r="G159" s="15">
        <v>583.86</v>
      </c>
      <c r="H159" s="25">
        <f>단가조사!H159</f>
        <v>517</v>
      </c>
      <c r="I159" s="25">
        <f>단가조사!J159</f>
        <v>1097</v>
      </c>
      <c r="J159" s="25">
        <f>단가조사!L159</f>
        <v>479</v>
      </c>
      <c r="K159" s="25"/>
      <c r="L159" s="25">
        <f t="shared" si="4"/>
        <v>2093</v>
      </c>
      <c r="M159" s="15" t="s">
        <v>746</v>
      </c>
    </row>
    <row r="160" spans="2:13" ht="21.6" customHeight="1">
      <c r="B160" s="13" t="s">
        <v>747</v>
      </c>
      <c r="C160" s="12" t="s">
        <v>553</v>
      </c>
      <c r="D160" s="12" t="s">
        <v>554</v>
      </c>
      <c r="E160" s="12" t="s">
        <v>548</v>
      </c>
      <c r="F160" s="19" t="s">
        <v>549</v>
      </c>
      <c r="G160" s="15">
        <v>569.93550000000005</v>
      </c>
      <c r="H160" s="25">
        <f>단가조사!H160</f>
        <v>517</v>
      </c>
      <c r="I160" s="25">
        <f>단가조사!J160</f>
        <v>1097</v>
      </c>
      <c r="J160" s="25">
        <f>단가조사!L160</f>
        <v>479</v>
      </c>
      <c r="K160" s="25"/>
      <c r="L160" s="25">
        <f t="shared" si="4"/>
        <v>2093</v>
      </c>
      <c r="M160" s="15" t="s">
        <v>746</v>
      </c>
    </row>
    <row r="161" spans="2:13" ht="21.6" customHeight="1">
      <c r="B161" s="13" t="s">
        <v>748</v>
      </c>
      <c r="C161" s="12" t="s">
        <v>555</v>
      </c>
      <c r="D161" s="12" t="s">
        <v>556</v>
      </c>
      <c r="E161" s="12" t="s">
        <v>557</v>
      </c>
      <c r="F161" s="19" t="s">
        <v>558</v>
      </c>
      <c r="G161" s="15">
        <v>792</v>
      </c>
      <c r="H161" s="25">
        <f>단가조사!H161</f>
        <v>373</v>
      </c>
      <c r="I161" s="25">
        <f>단가조사!J161</f>
        <v>661</v>
      </c>
      <c r="J161" s="25">
        <f>단가조사!L161</f>
        <v>346</v>
      </c>
      <c r="K161" s="25"/>
      <c r="L161" s="25">
        <f t="shared" si="4"/>
        <v>1380</v>
      </c>
      <c r="M161" s="15" t="s">
        <v>749</v>
      </c>
    </row>
    <row r="162" spans="2:13" ht="21.6" customHeight="1">
      <c r="B162" s="13" t="s">
        <v>750</v>
      </c>
      <c r="C162" s="12" t="s">
        <v>559</v>
      </c>
      <c r="D162" s="12" t="s">
        <v>556</v>
      </c>
      <c r="E162" s="12" t="s">
        <v>560</v>
      </c>
      <c r="F162" s="19" t="s">
        <v>558</v>
      </c>
      <c r="G162" s="15">
        <v>936</v>
      </c>
      <c r="H162" s="25">
        <f>단가조사!H162</f>
        <v>256</v>
      </c>
      <c r="I162" s="25">
        <f>단가조사!J162</f>
        <v>797</v>
      </c>
      <c r="J162" s="25">
        <f>단가조사!L162</f>
        <v>914</v>
      </c>
      <c r="K162" s="25"/>
      <c r="L162" s="25">
        <f t="shared" si="4"/>
        <v>1967</v>
      </c>
      <c r="M162" s="15" t="s">
        <v>751</v>
      </c>
    </row>
    <row r="163" spans="2:13" ht="21.6" customHeight="1">
      <c r="B163" s="13" t="s">
        <v>752</v>
      </c>
      <c r="C163" s="12" t="s">
        <v>561</v>
      </c>
      <c r="D163" s="12" t="s">
        <v>562</v>
      </c>
      <c r="E163" s="12" t="s">
        <v>563</v>
      </c>
      <c r="F163" s="19" t="s">
        <v>558</v>
      </c>
      <c r="G163" s="15">
        <v>283.8</v>
      </c>
      <c r="H163" s="25">
        <f>단가조사!H163</f>
        <v>183</v>
      </c>
      <c r="I163" s="25">
        <f>단가조사!J163</f>
        <v>797</v>
      </c>
      <c r="J163" s="25">
        <f>단가조사!L163</f>
        <v>211</v>
      </c>
      <c r="K163" s="25"/>
      <c r="L163" s="25">
        <f t="shared" si="4"/>
        <v>1191</v>
      </c>
      <c r="M163" s="15" t="s">
        <v>746</v>
      </c>
    </row>
    <row r="164" spans="2:13" ht="21.6" customHeight="1">
      <c r="B164" s="13" t="s">
        <v>753</v>
      </c>
      <c r="C164" s="12" t="s">
        <v>564</v>
      </c>
      <c r="D164" s="12" t="s">
        <v>565</v>
      </c>
      <c r="E164" s="12" t="s">
        <v>566</v>
      </c>
      <c r="F164" s="19" t="s">
        <v>558</v>
      </c>
      <c r="G164" s="15">
        <v>68.111999999999995</v>
      </c>
      <c r="H164" s="25">
        <f>단가조사!H164</f>
        <v>17</v>
      </c>
      <c r="I164" s="25">
        <f>단가조사!J164</f>
        <v>475</v>
      </c>
      <c r="J164" s="25">
        <f>단가조사!L164</f>
        <v>8</v>
      </c>
      <c r="K164" s="25"/>
      <c r="L164" s="25">
        <f t="shared" ref="L164:L174" si="5">SUM(H164,I164,J164)</f>
        <v>500</v>
      </c>
      <c r="M164" s="15" t="s">
        <v>751</v>
      </c>
    </row>
    <row r="165" spans="2:13" ht="21.6" customHeight="1">
      <c r="B165" s="13" t="s">
        <v>754</v>
      </c>
      <c r="C165" s="12" t="s">
        <v>567</v>
      </c>
      <c r="D165" s="12" t="s">
        <v>568</v>
      </c>
      <c r="E165" s="12" t="s">
        <v>569</v>
      </c>
      <c r="F165" s="19" t="s">
        <v>570</v>
      </c>
      <c r="G165" s="15">
        <v>210.92769999999999</v>
      </c>
      <c r="H165" s="25"/>
      <c r="I165" s="25">
        <f>ROUNDDOWN(단가조사!G165, 0)</f>
        <v>270251</v>
      </c>
      <c r="J165" s="25"/>
      <c r="K165" s="25"/>
      <c r="L165" s="25">
        <f t="shared" si="5"/>
        <v>270251</v>
      </c>
      <c r="M165" s="15"/>
    </row>
    <row r="166" spans="2:13" ht="21.6" customHeight="1">
      <c r="B166" s="13" t="s">
        <v>755</v>
      </c>
      <c r="C166" s="12" t="s">
        <v>571</v>
      </c>
      <c r="D166" s="12" t="s">
        <v>568</v>
      </c>
      <c r="E166" s="12" t="s">
        <v>572</v>
      </c>
      <c r="F166" s="19" t="s">
        <v>570</v>
      </c>
      <c r="G166" s="15">
        <v>230.2304</v>
      </c>
      <c r="H166" s="25"/>
      <c r="I166" s="25">
        <f>ROUNDDOWN(단가조사!G166, 0)</f>
        <v>295784</v>
      </c>
      <c r="J166" s="25"/>
      <c r="K166" s="25"/>
      <c r="L166" s="25">
        <f t="shared" si="5"/>
        <v>295784</v>
      </c>
      <c r="M166" s="15"/>
    </row>
    <row r="167" spans="2:13" ht="21.6" customHeight="1">
      <c r="B167" s="13" t="s">
        <v>756</v>
      </c>
      <c r="C167" s="12" t="s">
        <v>573</v>
      </c>
      <c r="D167" s="12" t="s">
        <v>568</v>
      </c>
      <c r="E167" s="12" t="s">
        <v>574</v>
      </c>
      <c r="F167" s="19" t="s">
        <v>570</v>
      </c>
      <c r="G167" s="15">
        <v>1.544</v>
      </c>
      <c r="H167" s="25"/>
      <c r="I167" s="25">
        <f>ROUNDDOWN(단가조사!G167, 0)</f>
        <v>431830</v>
      </c>
      <c r="J167" s="25"/>
      <c r="K167" s="25"/>
      <c r="L167" s="25">
        <f t="shared" si="5"/>
        <v>431830</v>
      </c>
      <c r="M167" s="15"/>
    </row>
    <row r="168" spans="2:13" ht="21.6" customHeight="1">
      <c r="B168" s="13" t="s">
        <v>757</v>
      </c>
      <c r="C168" s="12" t="s">
        <v>575</v>
      </c>
      <c r="D168" s="12" t="s">
        <v>568</v>
      </c>
      <c r="E168" s="12" t="s">
        <v>576</v>
      </c>
      <c r="F168" s="19" t="s">
        <v>570</v>
      </c>
      <c r="G168" s="15">
        <v>22.8004</v>
      </c>
      <c r="H168" s="25"/>
      <c r="I168" s="25">
        <f>ROUNDDOWN(단가조사!G168, 0)</f>
        <v>402085</v>
      </c>
      <c r="J168" s="25"/>
      <c r="K168" s="25"/>
      <c r="L168" s="25">
        <f t="shared" si="5"/>
        <v>402085</v>
      </c>
      <c r="M168" s="15"/>
    </row>
    <row r="169" spans="2:13" ht="21.6" customHeight="1">
      <c r="B169" s="13" t="s">
        <v>758</v>
      </c>
      <c r="C169" s="12" t="s">
        <v>577</v>
      </c>
      <c r="D169" s="12" t="s">
        <v>568</v>
      </c>
      <c r="E169" s="12" t="s">
        <v>578</v>
      </c>
      <c r="F169" s="19" t="s">
        <v>570</v>
      </c>
      <c r="G169" s="15">
        <v>141.5504</v>
      </c>
      <c r="H169" s="25"/>
      <c r="I169" s="25">
        <f>ROUNDDOWN(단가조사!G169, 0)</f>
        <v>165545</v>
      </c>
      <c r="J169" s="25"/>
      <c r="K169" s="25"/>
      <c r="L169" s="25">
        <f t="shared" si="5"/>
        <v>165545</v>
      </c>
      <c r="M169" s="15"/>
    </row>
    <row r="170" spans="2:13" ht="21.6" customHeight="1">
      <c r="B170" s="13" t="s">
        <v>759</v>
      </c>
      <c r="C170" s="12" t="s">
        <v>579</v>
      </c>
      <c r="D170" s="12" t="s">
        <v>568</v>
      </c>
      <c r="E170" s="12" t="s">
        <v>580</v>
      </c>
      <c r="F170" s="19" t="s">
        <v>570</v>
      </c>
      <c r="G170" s="15">
        <v>50.546999999999997</v>
      </c>
      <c r="H170" s="25"/>
      <c r="I170" s="25">
        <f>ROUNDDOWN(단가조사!G170, 0)</f>
        <v>214222</v>
      </c>
      <c r="J170" s="25"/>
      <c r="K170" s="25"/>
      <c r="L170" s="25">
        <f t="shared" si="5"/>
        <v>214222</v>
      </c>
      <c r="M170" s="15"/>
    </row>
    <row r="171" spans="2:13" ht="21.6" customHeight="1">
      <c r="B171" s="13" t="s">
        <v>760</v>
      </c>
      <c r="C171" s="12" t="s">
        <v>581</v>
      </c>
      <c r="D171" s="12" t="s">
        <v>568</v>
      </c>
      <c r="E171" s="12" t="s">
        <v>582</v>
      </c>
      <c r="F171" s="19" t="s">
        <v>570</v>
      </c>
      <c r="G171" s="15">
        <v>0.27600000000000002</v>
      </c>
      <c r="H171" s="25"/>
      <c r="I171" s="25">
        <f>ROUNDDOWN(단가조사!G171, 0)</f>
        <v>212562</v>
      </c>
      <c r="J171" s="25"/>
      <c r="K171" s="25"/>
      <c r="L171" s="25">
        <f t="shared" si="5"/>
        <v>212562</v>
      </c>
      <c r="M171" s="15"/>
    </row>
    <row r="172" spans="2:13" ht="21.6" customHeight="1">
      <c r="B172" s="13" t="s">
        <v>761</v>
      </c>
      <c r="C172" s="12" t="s">
        <v>583</v>
      </c>
      <c r="D172" s="12" t="s">
        <v>568</v>
      </c>
      <c r="E172" s="12" t="s">
        <v>584</v>
      </c>
      <c r="F172" s="19" t="s">
        <v>570</v>
      </c>
      <c r="G172" s="15">
        <v>0.245</v>
      </c>
      <c r="H172" s="25"/>
      <c r="I172" s="25">
        <f>ROUNDDOWN(단가조사!G172, 0)</f>
        <v>195370</v>
      </c>
      <c r="J172" s="25"/>
      <c r="K172" s="25"/>
      <c r="L172" s="25">
        <f t="shared" si="5"/>
        <v>195370</v>
      </c>
      <c r="M172" s="15"/>
    </row>
    <row r="173" spans="2:13" ht="21.6" customHeight="1">
      <c r="B173" s="13" t="s">
        <v>762</v>
      </c>
      <c r="C173" s="12" t="s">
        <v>585</v>
      </c>
      <c r="D173" s="12" t="s">
        <v>568</v>
      </c>
      <c r="E173" s="12" t="s">
        <v>586</v>
      </c>
      <c r="F173" s="19" t="s">
        <v>570</v>
      </c>
      <c r="G173" s="15">
        <v>0.36399999999999999</v>
      </c>
      <c r="H173" s="25"/>
      <c r="I173" s="25">
        <f>ROUNDDOWN(단가조사!G173, 0)</f>
        <v>258360</v>
      </c>
      <c r="J173" s="25"/>
      <c r="K173" s="25"/>
      <c r="L173" s="25">
        <f t="shared" si="5"/>
        <v>258360</v>
      </c>
      <c r="M173" s="15"/>
    </row>
    <row r="174" spans="2:13" ht="21.6" customHeight="1">
      <c r="B174" s="13" t="s">
        <v>763</v>
      </c>
      <c r="C174" s="12" t="s">
        <v>587</v>
      </c>
      <c r="D174" s="12" t="s">
        <v>568</v>
      </c>
      <c r="E174" s="12" t="s">
        <v>588</v>
      </c>
      <c r="F174" s="19" t="s">
        <v>570</v>
      </c>
      <c r="G174" s="15">
        <v>1.6659999999999999</v>
      </c>
      <c r="H174" s="25"/>
      <c r="I174" s="25">
        <f>ROUNDDOWN(단가조사!G174, 0)</f>
        <v>208713</v>
      </c>
      <c r="J174" s="25"/>
      <c r="K174" s="25"/>
      <c r="L174" s="25">
        <f t="shared" si="5"/>
        <v>208713</v>
      </c>
      <c r="M174" s="15"/>
    </row>
    <row r="175" spans="2:13" ht="21.6" customHeight="1">
      <c r="C175" s="12"/>
      <c r="D175" s="12"/>
      <c r="E175" s="12"/>
      <c r="F175" s="19"/>
      <c r="G175" s="15"/>
      <c r="H175" s="25"/>
      <c r="I175" s="25"/>
      <c r="J175" s="25"/>
      <c r="K175" s="25"/>
      <c r="L175" s="25"/>
      <c r="M175" s="15"/>
    </row>
    <row r="176" spans="2:13" ht="21.6" customHeight="1">
      <c r="C176" s="12"/>
      <c r="D176" s="12"/>
      <c r="E176" s="12"/>
      <c r="F176" s="19"/>
      <c r="G176" s="15"/>
      <c r="H176" s="25"/>
      <c r="I176" s="25"/>
      <c r="J176" s="25"/>
      <c r="K176" s="25"/>
      <c r="L176" s="25"/>
      <c r="M176" s="15"/>
    </row>
    <row r="177" spans="3:13" ht="21.6" customHeight="1">
      <c r="C177" s="12"/>
      <c r="D177" s="12"/>
      <c r="E177" s="12"/>
      <c r="F177" s="19"/>
      <c r="G177" s="15"/>
      <c r="H177" s="25"/>
      <c r="I177" s="25"/>
      <c r="J177" s="25"/>
      <c r="K177" s="25"/>
      <c r="L177" s="25"/>
      <c r="M177" s="15"/>
    </row>
    <row r="178" spans="3:13" ht="21.6" customHeight="1">
      <c r="C178" s="12"/>
      <c r="D178" s="12"/>
      <c r="E178" s="12"/>
      <c r="F178" s="19"/>
      <c r="G178" s="15"/>
      <c r="H178" s="25"/>
      <c r="I178" s="25"/>
      <c r="J178" s="25"/>
      <c r="K178" s="25"/>
      <c r="L178" s="25"/>
      <c r="M178" s="15"/>
    </row>
    <row r="179" spans="3:13" ht="21.6" customHeight="1">
      <c r="C179" s="12"/>
      <c r="D179" s="12"/>
      <c r="E179" s="12"/>
      <c r="F179" s="19"/>
      <c r="G179" s="15"/>
      <c r="H179" s="25"/>
      <c r="I179" s="25"/>
      <c r="J179" s="25"/>
      <c r="K179" s="25"/>
      <c r="L179" s="25"/>
      <c r="M179" s="15"/>
    </row>
    <row r="180" spans="3:13" ht="21.6" customHeight="1">
      <c r="C180" s="12"/>
      <c r="D180" s="12"/>
      <c r="E180" s="12"/>
      <c r="F180" s="19"/>
      <c r="G180" s="15"/>
      <c r="H180" s="25"/>
      <c r="I180" s="25"/>
      <c r="J180" s="25"/>
      <c r="K180" s="25"/>
      <c r="L180" s="25"/>
      <c r="M180" s="15"/>
    </row>
    <row r="181" spans="3:13" ht="21.6" customHeight="1">
      <c r="C181" s="12"/>
      <c r="D181" s="12"/>
      <c r="E181" s="12"/>
      <c r="F181" s="19"/>
      <c r="G181" s="15"/>
      <c r="H181" s="25"/>
      <c r="I181" s="25"/>
      <c r="J181" s="25"/>
      <c r="K181" s="25"/>
      <c r="L181" s="25"/>
      <c r="M181" s="15"/>
    </row>
    <row r="182" spans="3:13" ht="21.6" customHeight="1">
      <c r="C182" s="12"/>
      <c r="D182" s="12"/>
      <c r="E182" s="12"/>
      <c r="F182" s="19"/>
      <c r="G182" s="15"/>
      <c r="H182" s="25"/>
      <c r="I182" s="25"/>
      <c r="J182" s="25"/>
      <c r="K182" s="25"/>
      <c r="L182" s="25"/>
      <c r="M182" s="15"/>
    </row>
    <row r="183" spans="3:13" ht="21.6" customHeight="1">
      <c r="C183" s="12"/>
      <c r="D183" s="12"/>
      <c r="E183" s="12"/>
      <c r="F183" s="19"/>
      <c r="G183" s="15"/>
      <c r="H183" s="25"/>
      <c r="I183" s="25"/>
      <c r="J183" s="25"/>
      <c r="K183" s="25"/>
      <c r="L183" s="25"/>
      <c r="M183" s="15"/>
    </row>
    <row r="184" spans="3:13" ht="21.6" customHeight="1">
      <c r="C184" s="12"/>
      <c r="D184" s="12"/>
      <c r="E184" s="12"/>
      <c r="F184" s="19"/>
      <c r="G184" s="15"/>
      <c r="H184" s="25"/>
      <c r="I184" s="25"/>
      <c r="J184" s="25"/>
      <c r="K184" s="25"/>
      <c r="L184" s="25"/>
      <c r="M184" s="15"/>
    </row>
    <row r="185" spans="3:13" ht="21.6" customHeight="1">
      <c r="C185" s="12"/>
      <c r="D185" s="12"/>
      <c r="E185" s="12"/>
      <c r="F185" s="19"/>
      <c r="G185" s="15"/>
      <c r="H185" s="25"/>
      <c r="I185" s="25"/>
      <c r="J185" s="25"/>
      <c r="K185" s="25"/>
      <c r="L185" s="25"/>
      <c r="M185" s="15"/>
    </row>
  </sheetData>
  <mergeCells count="13">
    <mergeCell ref="C1:H1"/>
    <mergeCell ref="C2:C3"/>
    <mergeCell ref="D2:D3"/>
    <mergeCell ref="E2:E3"/>
    <mergeCell ref="F2:F3"/>
    <mergeCell ref="G2:G3"/>
    <mergeCell ref="H2:H3"/>
    <mergeCell ref="L2:L3"/>
    <mergeCell ref="M2:M3"/>
    <mergeCell ref="K2:K3"/>
    <mergeCell ref="K1:L1"/>
    <mergeCell ref="I2:I3"/>
    <mergeCell ref="J2:J3"/>
  </mergeCells>
  <phoneticPr fontId="2" type="noConversion"/>
  <printOptions horizontalCentered="1" verticalCentered="1"/>
  <pageMargins left="0.74803149606299213" right="0.35433070866141736" top="0.59055118110236227" bottom="0.59055118110236227" header="0.51181102362204722" footer="0.47244094488188981"/>
  <pageSetup paperSize="9" scale="80" orientation="landscape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:T183"/>
  <sheetViews>
    <sheetView showZeros="0" topLeftCell="D1" workbookViewId="0">
      <pane ySplit="3" topLeftCell="A139" activePane="bottomLeft" state="frozen"/>
      <selection activeCell="D4" sqref="D4:Q4"/>
      <selection pane="bottomLeft" activeCell="G158" sqref="G158"/>
    </sheetView>
  </sheetViews>
  <sheetFormatPr defaultRowHeight="18.95" customHeight="1"/>
  <cols>
    <col min="1" max="1" width="6.21875" style="13" hidden="1" customWidth="1"/>
    <col min="2" max="2" width="10.33203125" style="13" hidden="1" customWidth="1"/>
    <col min="3" max="3" width="15.44140625" style="13" hidden="1" customWidth="1"/>
    <col min="4" max="5" width="22.77734375" style="13" customWidth="1"/>
    <col min="6" max="6" width="4.5546875" style="8" customWidth="1"/>
    <col min="7" max="7" width="11.109375" style="23" customWidth="1"/>
    <col min="8" max="8" width="9.88671875" style="22" customWidth="1"/>
    <col min="9" max="9" width="11.21875" style="1" hidden="1" customWidth="1"/>
    <col min="10" max="10" width="9.88671875" style="22" customWidth="1"/>
    <col min="11" max="11" width="5.44140625" style="7" customWidth="1"/>
    <col min="12" max="12" width="9.88671875" style="22" customWidth="1"/>
    <col min="13" max="13" width="5.44140625" style="7" customWidth="1"/>
    <col min="14" max="14" width="9.88671875" style="22" customWidth="1"/>
    <col min="15" max="15" width="5.44140625" style="7" customWidth="1"/>
    <col min="16" max="16" width="9.88671875" style="22" customWidth="1"/>
    <col min="17" max="17" width="5.44140625" style="7" customWidth="1"/>
    <col min="18" max="18" width="3" style="22" hidden="1" customWidth="1"/>
    <col min="19" max="19" width="4.88671875" style="7" hidden="1" customWidth="1"/>
    <col min="20" max="20" width="10.77734375" style="13" customWidth="1"/>
    <col min="21" max="16384" width="8.88671875" style="2"/>
  </cols>
  <sheetData>
    <row r="1" spans="1:20" ht="18.95" customHeight="1">
      <c r="B1" s="13" t="s">
        <v>589</v>
      </c>
      <c r="D1" s="206" t="s">
        <v>1731</v>
      </c>
      <c r="E1" s="194"/>
      <c r="F1" s="194"/>
      <c r="G1" s="194"/>
      <c r="H1" s="194"/>
      <c r="I1" s="194"/>
      <c r="J1" s="194"/>
      <c r="K1" s="194"/>
      <c r="L1" s="204" t="s">
        <v>2</v>
      </c>
      <c r="M1" s="205"/>
      <c r="N1" s="205"/>
      <c r="O1" s="205"/>
      <c r="P1" s="205"/>
      <c r="Q1" s="2"/>
      <c r="R1" s="42"/>
      <c r="S1" s="2"/>
    </row>
    <row r="2" spans="1:20" ht="18.95" customHeight="1">
      <c r="A2" s="189" t="s">
        <v>38</v>
      </c>
      <c r="B2" s="189" t="s">
        <v>23</v>
      </c>
      <c r="C2" s="189" t="s">
        <v>19</v>
      </c>
      <c r="D2" s="190" t="s">
        <v>45</v>
      </c>
      <c r="E2" s="190" t="s">
        <v>46</v>
      </c>
      <c r="F2" s="190" t="s">
        <v>20</v>
      </c>
      <c r="G2" s="186" t="s">
        <v>47</v>
      </c>
      <c r="H2" s="39" t="s">
        <v>108</v>
      </c>
      <c r="I2" s="39"/>
      <c r="J2" s="190" t="s">
        <v>104</v>
      </c>
      <c r="K2" s="190"/>
      <c r="L2" s="190" t="s">
        <v>21</v>
      </c>
      <c r="M2" s="190"/>
      <c r="N2" s="190" t="s">
        <v>128</v>
      </c>
      <c r="O2" s="190"/>
      <c r="P2" s="190" t="s">
        <v>105</v>
      </c>
      <c r="Q2" s="190"/>
      <c r="R2" s="190" t="s">
        <v>106</v>
      </c>
      <c r="S2" s="190"/>
      <c r="T2" s="190" t="s">
        <v>68</v>
      </c>
    </row>
    <row r="3" spans="1:20" ht="18.95" customHeight="1">
      <c r="A3" s="189"/>
      <c r="B3" s="189"/>
      <c r="C3" s="189"/>
      <c r="D3" s="190"/>
      <c r="E3" s="190"/>
      <c r="F3" s="190"/>
      <c r="G3" s="186"/>
      <c r="H3" s="41" t="s">
        <v>22</v>
      </c>
      <c r="I3" s="39" t="s">
        <v>18</v>
      </c>
      <c r="J3" s="41" t="s">
        <v>22</v>
      </c>
      <c r="K3" s="39" t="s">
        <v>48</v>
      </c>
      <c r="L3" s="41" t="s">
        <v>22</v>
      </c>
      <c r="M3" s="39" t="s">
        <v>49</v>
      </c>
      <c r="N3" s="41" t="s">
        <v>69</v>
      </c>
      <c r="O3" s="39" t="s">
        <v>49</v>
      </c>
      <c r="P3" s="41" t="s">
        <v>69</v>
      </c>
      <c r="Q3" s="39" t="s">
        <v>49</v>
      </c>
      <c r="R3" s="41" t="s">
        <v>69</v>
      </c>
      <c r="S3" s="39" t="s">
        <v>49</v>
      </c>
      <c r="T3" s="190"/>
    </row>
    <row r="4" spans="1:20" ht="18.95" customHeight="1">
      <c r="C4" s="13" t="s">
        <v>129</v>
      </c>
      <c r="D4" s="37" t="s">
        <v>130</v>
      </c>
      <c r="E4" s="37" t="s">
        <v>131</v>
      </c>
      <c r="F4" s="10" t="s">
        <v>132</v>
      </c>
      <c r="G4" s="25">
        <v>262</v>
      </c>
      <c r="H4" s="21">
        <v>262</v>
      </c>
      <c r="I4" s="3"/>
      <c r="J4" s="21">
        <v>340</v>
      </c>
      <c r="K4" s="11" t="s">
        <v>133</v>
      </c>
      <c r="L4" s="21">
        <v>317</v>
      </c>
      <c r="M4" s="11" t="s">
        <v>134</v>
      </c>
      <c r="N4" s="21">
        <v>300</v>
      </c>
      <c r="O4" s="11" t="s">
        <v>135</v>
      </c>
      <c r="P4" s="21"/>
      <c r="Q4" s="11"/>
      <c r="R4" s="21"/>
      <c r="S4" s="11"/>
      <c r="T4" s="12"/>
    </row>
    <row r="5" spans="1:20" ht="18.95" customHeight="1">
      <c r="C5" s="13" t="s">
        <v>136</v>
      </c>
      <c r="D5" s="37" t="s">
        <v>130</v>
      </c>
      <c r="E5" s="37" t="s">
        <v>137</v>
      </c>
      <c r="F5" s="10" t="s">
        <v>132</v>
      </c>
      <c r="G5" s="25">
        <v>903</v>
      </c>
      <c r="H5" s="21">
        <v>903</v>
      </c>
      <c r="I5" s="3"/>
      <c r="J5" s="21">
        <v>1226</v>
      </c>
      <c r="K5" s="11" t="s">
        <v>133</v>
      </c>
      <c r="L5" s="21">
        <v>1104</v>
      </c>
      <c r="M5" s="11" t="s">
        <v>134</v>
      </c>
      <c r="N5" s="21">
        <v>980</v>
      </c>
      <c r="O5" s="11" t="s">
        <v>135</v>
      </c>
      <c r="P5" s="21"/>
      <c r="Q5" s="11"/>
      <c r="R5" s="21"/>
      <c r="S5" s="11"/>
      <c r="T5" s="12"/>
    </row>
    <row r="6" spans="1:20" ht="18.95" customHeight="1">
      <c r="C6" s="13" t="s">
        <v>138</v>
      </c>
      <c r="D6" s="37" t="s">
        <v>130</v>
      </c>
      <c r="E6" s="37" t="s">
        <v>139</v>
      </c>
      <c r="F6" s="10" t="s">
        <v>132</v>
      </c>
      <c r="G6" s="25">
        <v>1470</v>
      </c>
      <c r="H6" s="21">
        <v>1470</v>
      </c>
      <c r="I6" s="3"/>
      <c r="J6" s="21">
        <v>1779</v>
      </c>
      <c r="K6" s="11" t="s">
        <v>133</v>
      </c>
      <c r="L6" s="21">
        <v>1656</v>
      </c>
      <c r="M6" s="11" t="s">
        <v>134</v>
      </c>
      <c r="N6" s="21">
        <v>1470</v>
      </c>
      <c r="O6" s="11" t="s">
        <v>135</v>
      </c>
      <c r="P6" s="21"/>
      <c r="Q6" s="11"/>
      <c r="R6" s="21"/>
      <c r="S6" s="11"/>
      <c r="T6" s="12"/>
    </row>
    <row r="7" spans="1:20" ht="18.95" customHeight="1">
      <c r="C7" s="13" t="s">
        <v>140</v>
      </c>
      <c r="D7" s="37" t="s">
        <v>141</v>
      </c>
      <c r="E7" s="37" t="s">
        <v>142</v>
      </c>
      <c r="F7" s="10" t="s">
        <v>132</v>
      </c>
      <c r="G7" s="25">
        <v>343</v>
      </c>
      <c r="H7" s="21">
        <v>343</v>
      </c>
      <c r="I7" s="3"/>
      <c r="J7" s="21">
        <v>391</v>
      </c>
      <c r="K7" s="11" t="s">
        <v>143</v>
      </c>
      <c r="L7" s="21">
        <v>480</v>
      </c>
      <c r="M7" s="11" t="s">
        <v>144</v>
      </c>
      <c r="N7" s="21">
        <v>360</v>
      </c>
      <c r="O7" s="11" t="s">
        <v>145</v>
      </c>
      <c r="P7" s="21"/>
      <c r="Q7" s="11"/>
      <c r="R7" s="21"/>
      <c r="S7" s="11"/>
      <c r="T7" s="12"/>
    </row>
    <row r="8" spans="1:20" ht="18.95" customHeight="1">
      <c r="C8" s="13" t="s">
        <v>146</v>
      </c>
      <c r="D8" s="37" t="s">
        <v>141</v>
      </c>
      <c r="E8" s="37" t="s">
        <v>147</v>
      </c>
      <c r="F8" s="10" t="s">
        <v>132</v>
      </c>
      <c r="G8" s="25">
        <v>523</v>
      </c>
      <c r="H8" s="21">
        <v>523</v>
      </c>
      <c r="I8" s="3"/>
      <c r="J8" s="21">
        <v>563</v>
      </c>
      <c r="K8" s="11" t="s">
        <v>143</v>
      </c>
      <c r="L8" s="21">
        <v>607</v>
      </c>
      <c r="M8" s="11" t="s">
        <v>144</v>
      </c>
      <c r="N8" s="21">
        <v>550</v>
      </c>
      <c r="O8" s="11" t="s">
        <v>145</v>
      </c>
      <c r="P8" s="21"/>
      <c r="Q8" s="11"/>
      <c r="R8" s="21"/>
      <c r="S8" s="11"/>
      <c r="T8" s="12"/>
    </row>
    <row r="9" spans="1:20" ht="18.95" customHeight="1">
      <c r="C9" s="13" t="s">
        <v>148</v>
      </c>
      <c r="D9" s="37" t="s">
        <v>141</v>
      </c>
      <c r="E9" s="37" t="s">
        <v>149</v>
      </c>
      <c r="F9" s="10" t="s">
        <v>132</v>
      </c>
      <c r="G9" s="25">
        <v>2796</v>
      </c>
      <c r="H9" s="21">
        <v>2796</v>
      </c>
      <c r="I9" s="3"/>
      <c r="J9" s="21">
        <v>3204</v>
      </c>
      <c r="K9" s="11" t="s">
        <v>143</v>
      </c>
      <c r="L9" s="21">
        <v>3440</v>
      </c>
      <c r="M9" s="11" t="s">
        <v>144</v>
      </c>
      <c r="N9" s="21">
        <v>3040</v>
      </c>
      <c r="O9" s="11" t="s">
        <v>145</v>
      </c>
      <c r="P9" s="21"/>
      <c r="Q9" s="11"/>
      <c r="R9" s="21"/>
      <c r="S9" s="11"/>
      <c r="T9" s="12"/>
    </row>
    <row r="10" spans="1:20" ht="18.95" customHeight="1">
      <c r="C10" s="13" t="s">
        <v>140</v>
      </c>
      <c r="D10" s="37" t="s">
        <v>141</v>
      </c>
      <c r="E10" s="37" t="s">
        <v>142</v>
      </c>
      <c r="F10" s="10" t="s">
        <v>132</v>
      </c>
      <c r="G10" s="25">
        <v>343</v>
      </c>
      <c r="H10" s="21">
        <v>343</v>
      </c>
      <c r="I10" s="3"/>
      <c r="J10" s="21">
        <v>391</v>
      </c>
      <c r="K10" s="11" t="s">
        <v>143</v>
      </c>
      <c r="L10" s="21">
        <v>480</v>
      </c>
      <c r="M10" s="11" t="s">
        <v>144</v>
      </c>
      <c r="N10" s="21">
        <v>360</v>
      </c>
      <c r="O10" s="11" t="s">
        <v>145</v>
      </c>
      <c r="P10" s="21"/>
      <c r="Q10" s="11"/>
      <c r="R10" s="21"/>
      <c r="S10" s="11"/>
      <c r="T10" s="12"/>
    </row>
    <row r="11" spans="1:20" ht="18.95" customHeight="1">
      <c r="C11" s="13" t="s">
        <v>150</v>
      </c>
      <c r="D11" s="37" t="s">
        <v>141</v>
      </c>
      <c r="E11" s="37" t="s">
        <v>151</v>
      </c>
      <c r="F11" s="10" t="s">
        <v>132</v>
      </c>
      <c r="G11" s="25">
        <v>680</v>
      </c>
      <c r="H11" s="21">
        <v>680</v>
      </c>
      <c r="I11" s="3"/>
      <c r="J11" s="21">
        <v>750</v>
      </c>
      <c r="K11" s="11" t="s">
        <v>143</v>
      </c>
      <c r="L11" s="21">
        <v>860</v>
      </c>
      <c r="M11" s="11" t="s">
        <v>144</v>
      </c>
      <c r="N11" s="21">
        <v>730</v>
      </c>
      <c r="O11" s="11" t="s">
        <v>145</v>
      </c>
      <c r="P11" s="21"/>
      <c r="Q11" s="11"/>
      <c r="R11" s="21"/>
      <c r="S11" s="11"/>
      <c r="T11" s="12"/>
    </row>
    <row r="12" spans="1:20" ht="18.95" customHeight="1">
      <c r="C12" s="13" t="s">
        <v>152</v>
      </c>
      <c r="D12" s="37" t="s">
        <v>153</v>
      </c>
      <c r="E12" s="37" t="s">
        <v>154</v>
      </c>
      <c r="F12" s="10" t="s">
        <v>155</v>
      </c>
      <c r="G12" s="25">
        <v>354</v>
      </c>
      <c r="H12" s="21">
        <v>354</v>
      </c>
      <c r="I12" s="3"/>
      <c r="J12" s="21"/>
      <c r="K12" s="11"/>
      <c r="L12" s="21">
        <v>869</v>
      </c>
      <c r="M12" s="11" t="s">
        <v>134</v>
      </c>
      <c r="N12" s="21">
        <v>1100</v>
      </c>
      <c r="O12" s="11" t="s">
        <v>156</v>
      </c>
      <c r="P12" s="21"/>
      <c r="Q12" s="11"/>
      <c r="R12" s="21"/>
      <c r="S12" s="11"/>
      <c r="T12" s="12"/>
    </row>
    <row r="13" spans="1:20" ht="18.95" customHeight="1">
      <c r="C13" s="13" t="s">
        <v>157</v>
      </c>
      <c r="D13" s="37" t="s">
        <v>153</v>
      </c>
      <c r="E13" s="37" t="s">
        <v>158</v>
      </c>
      <c r="F13" s="10" t="s">
        <v>132</v>
      </c>
      <c r="G13" s="25">
        <v>544</v>
      </c>
      <c r="H13" s="21">
        <v>600</v>
      </c>
      <c r="I13" s="3"/>
      <c r="J13" s="21"/>
      <c r="K13" s="11"/>
      <c r="L13" s="21">
        <v>544</v>
      </c>
      <c r="M13" s="11" t="s">
        <v>134</v>
      </c>
      <c r="N13" s="21">
        <v>1380</v>
      </c>
      <c r="O13" s="11" t="s">
        <v>156</v>
      </c>
      <c r="P13" s="21"/>
      <c r="Q13" s="11"/>
      <c r="R13" s="21"/>
      <c r="S13" s="11"/>
      <c r="T13" s="12"/>
    </row>
    <row r="14" spans="1:20" ht="18.95" customHeight="1">
      <c r="C14" s="13" t="s">
        <v>159</v>
      </c>
      <c r="D14" s="37" t="s">
        <v>153</v>
      </c>
      <c r="E14" s="37" t="s">
        <v>160</v>
      </c>
      <c r="F14" s="10" t="s">
        <v>132</v>
      </c>
      <c r="G14" s="25">
        <v>2282</v>
      </c>
      <c r="H14" s="21">
        <v>2282</v>
      </c>
      <c r="I14" s="3"/>
      <c r="J14" s="21"/>
      <c r="K14" s="11"/>
      <c r="L14" s="21">
        <v>2431</v>
      </c>
      <c r="M14" s="11" t="s">
        <v>134</v>
      </c>
      <c r="N14" s="21">
        <v>4680</v>
      </c>
      <c r="O14" s="11" t="s">
        <v>156</v>
      </c>
      <c r="P14" s="21"/>
      <c r="Q14" s="11"/>
      <c r="R14" s="21"/>
      <c r="S14" s="11"/>
      <c r="T14" s="12"/>
    </row>
    <row r="15" spans="1:20" ht="18.95" customHeight="1">
      <c r="C15" s="13" t="s">
        <v>161</v>
      </c>
      <c r="D15" s="37" t="s">
        <v>153</v>
      </c>
      <c r="E15" s="37" t="s">
        <v>162</v>
      </c>
      <c r="F15" s="10" t="s">
        <v>155</v>
      </c>
      <c r="G15" s="25">
        <v>1485</v>
      </c>
      <c r="H15" s="21"/>
      <c r="I15" s="3"/>
      <c r="J15" s="21"/>
      <c r="K15" s="11"/>
      <c r="L15" s="21">
        <v>1485</v>
      </c>
      <c r="M15" s="11" t="s">
        <v>134</v>
      </c>
      <c r="N15" s="21">
        <v>7150</v>
      </c>
      <c r="O15" s="11" t="s">
        <v>156</v>
      </c>
      <c r="P15" s="21"/>
      <c r="Q15" s="11"/>
      <c r="R15" s="21"/>
      <c r="S15" s="11"/>
      <c r="T15" s="12"/>
    </row>
    <row r="16" spans="1:20" ht="18.95" customHeight="1">
      <c r="C16" s="13" t="s">
        <v>163</v>
      </c>
      <c r="D16" s="37" t="s">
        <v>164</v>
      </c>
      <c r="E16" s="37" t="s">
        <v>165</v>
      </c>
      <c r="F16" s="10" t="s">
        <v>166</v>
      </c>
      <c r="G16" s="25">
        <v>12750</v>
      </c>
      <c r="H16" s="21"/>
      <c r="I16" s="3"/>
      <c r="J16" s="21"/>
      <c r="K16" s="11"/>
      <c r="L16" s="21"/>
      <c r="M16" s="11"/>
      <c r="N16" s="21">
        <v>12750</v>
      </c>
      <c r="O16" s="11" t="s">
        <v>167</v>
      </c>
      <c r="P16" s="21"/>
      <c r="Q16" s="11"/>
      <c r="R16" s="21"/>
      <c r="S16" s="11"/>
      <c r="T16" s="12"/>
    </row>
    <row r="17" spans="3:20" ht="18.95" customHeight="1">
      <c r="C17" s="13" t="s">
        <v>168</v>
      </c>
      <c r="D17" s="37" t="s">
        <v>164</v>
      </c>
      <c r="E17" s="37" t="s">
        <v>169</v>
      </c>
      <c r="F17" s="10" t="s">
        <v>166</v>
      </c>
      <c r="G17" s="25">
        <v>14850</v>
      </c>
      <c r="H17" s="21"/>
      <c r="I17" s="3"/>
      <c r="J17" s="21"/>
      <c r="K17" s="11"/>
      <c r="L17" s="21"/>
      <c r="M17" s="11"/>
      <c r="N17" s="21">
        <v>14850</v>
      </c>
      <c r="O17" s="11" t="s">
        <v>167</v>
      </c>
      <c r="P17" s="21"/>
      <c r="Q17" s="11"/>
      <c r="R17" s="21"/>
      <c r="S17" s="11"/>
      <c r="T17" s="12"/>
    </row>
    <row r="18" spans="3:20" ht="18.95" customHeight="1">
      <c r="C18" s="13" t="s">
        <v>170</v>
      </c>
      <c r="D18" s="37" t="s">
        <v>164</v>
      </c>
      <c r="E18" s="37" t="s">
        <v>171</v>
      </c>
      <c r="F18" s="10" t="s">
        <v>166</v>
      </c>
      <c r="G18" s="25">
        <v>33750</v>
      </c>
      <c r="H18" s="21"/>
      <c r="I18" s="3"/>
      <c r="J18" s="21"/>
      <c r="K18" s="11"/>
      <c r="L18" s="21"/>
      <c r="M18" s="11"/>
      <c r="N18" s="21">
        <v>33750</v>
      </c>
      <c r="O18" s="11" t="s">
        <v>167</v>
      </c>
      <c r="P18" s="21"/>
      <c r="Q18" s="11"/>
      <c r="R18" s="21"/>
      <c r="S18" s="11"/>
      <c r="T18" s="12"/>
    </row>
    <row r="19" spans="3:20" ht="18.95" customHeight="1">
      <c r="C19" s="13" t="s">
        <v>172</v>
      </c>
      <c r="D19" s="37" t="s">
        <v>173</v>
      </c>
      <c r="E19" s="37" t="s">
        <v>174</v>
      </c>
      <c r="F19" s="10" t="s">
        <v>155</v>
      </c>
      <c r="G19" s="25">
        <v>617</v>
      </c>
      <c r="H19" s="21">
        <v>617</v>
      </c>
      <c r="I19" s="3"/>
      <c r="J19" s="21">
        <v>800</v>
      </c>
      <c r="K19" s="11" t="s">
        <v>175</v>
      </c>
      <c r="L19" s="21">
        <v>845</v>
      </c>
      <c r="M19" s="11" t="s">
        <v>176</v>
      </c>
      <c r="N19" s="21">
        <v>790</v>
      </c>
      <c r="O19" s="11" t="s">
        <v>177</v>
      </c>
      <c r="P19" s="21"/>
      <c r="Q19" s="11"/>
      <c r="R19" s="21"/>
      <c r="S19" s="11"/>
      <c r="T19" s="12"/>
    </row>
    <row r="20" spans="3:20" ht="18.95" customHeight="1">
      <c r="C20" s="13" t="s">
        <v>178</v>
      </c>
      <c r="D20" s="37" t="s">
        <v>173</v>
      </c>
      <c r="E20" s="37" t="s">
        <v>179</v>
      </c>
      <c r="F20" s="10" t="s">
        <v>155</v>
      </c>
      <c r="G20" s="25">
        <v>920</v>
      </c>
      <c r="H20" s="21"/>
      <c r="I20" s="3"/>
      <c r="J20" s="21">
        <v>1000</v>
      </c>
      <c r="K20" s="11" t="s">
        <v>175</v>
      </c>
      <c r="L20" s="21">
        <v>973</v>
      </c>
      <c r="M20" s="11" t="s">
        <v>176</v>
      </c>
      <c r="N20" s="21">
        <v>920</v>
      </c>
      <c r="O20" s="11" t="s">
        <v>177</v>
      </c>
      <c r="P20" s="21"/>
      <c r="Q20" s="11"/>
      <c r="R20" s="21"/>
      <c r="S20" s="11"/>
      <c r="T20" s="12"/>
    </row>
    <row r="21" spans="3:20" ht="18.95" customHeight="1">
      <c r="C21" s="13" t="s">
        <v>180</v>
      </c>
      <c r="D21" s="37" t="s">
        <v>181</v>
      </c>
      <c r="E21" s="37" t="s">
        <v>182</v>
      </c>
      <c r="F21" s="10" t="s">
        <v>155</v>
      </c>
      <c r="G21" s="25">
        <v>583</v>
      </c>
      <c r="H21" s="21">
        <v>583</v>
      </c>
      <c r="I21" s="3"/>
      <c r="J21" s="21">
        <v>650</v>
      </c>
      <c r="K21" s="11" t="s">
        <v>175</v>
      </c>
      <c r="L21" s="21">
        <v>700</v>
      </c>
      <c r="M21" s="11" t="s">
        <v>176</v>
      </c>
      <c r="N21" s="21">
        <v>650</v>
      </c>
      <c r="O21" s="11" t="s">
        <v>177</v>
      </c>
      <c r="P21" s="21"/>
      <c r="Q21" s="11"/>
      <c r="R21" s="21"/>
      <c r="S21" s="11"/>
      <c r="T21" s="12"/>
    </row>
    <row r="22" spans="3:20" ht="18.95" customHeight="1">
      <c r="C22" s="13" t="s">
        <v>183</v>
      </c>
      <c r="D22" s="37" t="s">
        <v>181</v>
      </c>
      <c r="E22" s="37" t="s">
        <v>184</v>
      </c>
      <c r="F22" s="10" t="s">
        <v>155</v>
      </c>
      <c r="G22" s="25">
        <v>811</v>
      </c>
      <c r="H22" s="21">
        <v>811</v>
      </c>
      <c r="I22" s="3"/>
      <c r="J22" s="21">
        <v>1000</v>
      </c>
      <c r="K22" s="11" t="s">
        <v>175</v>
      </c>
      <c r="L22" s="21">
        <v>973</v>
      </c>
      <c r="M22" s="11" t="s">
        <v>176</v>
      </c>
      <c r="N22" s="21">
        <v>920</v>
      </c>
      <c r="O22" s="11" t="s">
        <v>177</v>
      </c>
      <c r="P22" s="21"/>
      <c r="Q22" s="11"/>
      <c r="R22" s="21"/>
      <c r="S22" s="11"/>
      <c r="T22" s="12"/>
    </row>
    <row r="23" spans="3:20" ht="18.95" customHeight="1">
      <c r="C23" s="13" t="s">
        <v>185</v>
      </c>
      <c r="D23" s="37" t="s">
        <v>186</v>
      </c>
      <c r="E23" s="37" t="s">
        <v>187</v>
      </c>
      <c r="F23" s="10" t="s">
        <v>155</v>
      </c>
      <c r="G23" s="25">
        <v>343</v>
      </c>
      <c r="H23" s="21"/>
      <c r="I23" s="3"/>
      <c r="J23" s="21">
        <v>400</v>
      </c>
      <c r="K23" s="11" t="s">
        <v>175</v>
      </c>
      <c r="L23" s="21">
        <v>343</v>
      </c>
      <c r="M23" s="11" t="s">
        <v>176</v>
      </c>
      <c r="N23" s="21">
        <v>400</v>
      </c>
      <c r="O23" s="11" t="s">
        <v>177</v>
      </c>
      <c r="P23" s="21"/>
      <c r="Q23" s="11"/>
      <c r="R23" s="21"/>
      <c r="S23" s="11"/>
      <c r="T23" s="12"/>
    </row>
    <row r="24" spans="3:20" ht="18.95" customHeight="1">
      <c r="C24" s="13" t="s">
        <v>188</v>
      </c>
      <c r="D24" s="37" t="s">
        <v>186</v>
      </c>
      <c r="E24" s="37" t="s">
        <v>189</v>
      </c>
      <c r="F24" s="10" t="s">
        <v>155</v>
      </c>
      <c r="G24" s="25">
        <v>343</v>
      </c>
      <c r="H24" s="21"/>
      <c r="I24" s="3"/>
      <c r="J24" s="21">
        <v>400</v>
      </c>
      <c r="K24" s="11" t="s">
        <v>175</v>
      </c>
      <c r="L24" s="21">
        <v>343</v>
      </c>
      <c r="M24" s="11" t="s">
        <v>176</v>
      </c>
      <c r="N24" s="21">
        <v>400</v>
      </c>
      <c r="O24" s="11" t="s">
        <v>177</v>
      </c>
      <c r="P24" s="21"/>
      <c r="Q24" s="11"/>
      <c r="R24" s="21"/>
      <c r="S24" s="11"/>
      <c r="T24" s="12"/>
    </row>
    <row r="25" spans="3:20" ht="18.95" customHeight="1">
      <c r="C25" s="13" t="s">
        <v>190</v>
      </c>
      <c r="D25" s="37" t="s">
        <v>186</v>
      </c>
      <c r="E25" s="37" t="s">
        <v>191</v>
      </c>
      <c r="F25" s="10" t="s">
        <v>155</v>
      </c>
      <c r="G25" s="25">
        <v>343</v>
      </c>
      <c r="H25" s="21"/>
      <c r="I25" s="3"/>
      <c r="J25" s="21">
        <v>400</v>
      </c>
      <c r="K25" s="11" t="s">
        <v>175</v>
      </c>
      <c r="L25" s="21">
        <v>343</v>
      </c>
      <c r="M25" s="11" t="s">
        <v>176</v>
      </c>
      <c r="N25" s="21">
        <v>400</v>
      </c>
      <c r="O25" s="11" t="s">
        <v>177</v>
      </c>
      <c r="P25" s="21"/>
      <c r="Q25" s="11"/>
      <c r="R25" s="21"/>
      <c r="S25" s="11"/>
      <c r="T25" s="12"/>
    </row>
    <row r="26" spans="3:20" ht="18.95" customHeight="1">
      <c r="C26" s="13" t="s">
        <v>192</v>
      </c>
      <c r="D26" s="37" t="s">
        <v>193</v>
      </c>
      <c r="E26" s="37" t="s">
        <v>194</v>
      </c>
      <c r="F26" s="10" t="s">
        <v>155</v>
      </c>
      <c r="G26" s="25">
        <v>2284</v>
      </c>
      <c r="H26" s="21">
        <v>2284</v>
      </c>
      <c r="I26" s="3"/>
      <c r="J26" s="21">
        <v>4200</v>
      </c>
      <c r="K26" s="11" t="s">
        <v>175</v>
      </c>
      <c r="L26" s="21">
        <v>2690</v>
      </c>
      <c r="M26" s="11" t="s">
        <v>176</v>
      </c>
      <c r="N26" s="21"/>
      <c r="O26" s="11"/>
      <c r="P26" s="21"/>
      <c r="Q26" s="11"/>
      <c r="R26" s="21"/>
      <c r="S26" s="11"/>
      <c r="T26" s="12"/>
    </row>
    <row r="27" spans="3:20" ht="18.95" customHeight="1">
      <c r="C27" s="13" t="s">
        <v>195</v>
      </c>
      <c r="D27" s="37" t="s">
        <v>196</v>
      </c>
      <c r="E27" s="37" t="s">
        <v>197</v>
      </c>
      <c r="F27" s="10" t="s">
        <v>155</v>
      </c>
      <c r="G27" s="25">
        <v>2734</v>
      </c>
      <c r="H27" s="21">
        <v>2734</v>
      </c>
      <c r="I27" s="3"/>
      <c r="J27" s="21">
        <v>5100</v>
      </c>
      <c r="K27" s="11" t="s">
        <v>175</v>
      </c>
      <c r="L27" s="21">
        <v>3220</v>
      </c>
      <c r="M27" s="11" t="s">
        <v>176</v>
      </c>
      <c r="N27" s="21"/>
      <c r="O27" s="11"/>
      <c r="P27" s="21"/>
      <c r="Q27" s="11"/>
      <c r="R27" s="21"/>
      <c r="S27" s="11"/>
      <c r="T27" s="12"/>
    </row>
    <row r="28" spans="3:20" ht="18.95" customHeight="1">
      <c r="C28" s="13" t="s">
        <v>198</v>
      </c>
      <c r="D28" s="37" t="s">
        <v>196</v>
      </c>
      <c r="E28" s="37" t="s">
        <v>199</v>
      </c>
      <c r="F28" s="10" t="s">
        <v>155</v>
      </c>
      <c r="G28" s="25">
        <v>2854</v>
      </c>
      <c r="H28" s="21">
        <v>2854</v>
      </c>
      <c r="I28" s="3"/>
      <c r="J28" s="21">
        <v>7510</v>
      </c>
      <c r="K28" s="11" t="s">
        <v>175</v>
      </c>
      <c r="L28" s="21">
        <v>3360</v>
      </c>
      <c r="M28" s="11" t="s">
        <v>176</v>
      </c>
      <c r="N28" s="21">
        <v>3870</v>
      </c>
      <c r="O28" s="11" t="s">
        <v>177</v>
      </c>
      <c r="P28" s="21"/>
      <c r="Q28" s="11"/>
      <c r="R28" s="21"/>
      <c r="S28" s="11"/>
      <c r="T28" s="12"/>
    </row>
    <row r="29" spans="3:20" ht="18.95" customHeight="1">
      <c r="C29" s="13" t="s">
        <v>200</v>
      </c>
      <c r="D29" s="37" t="s">
        <v>201</v>
      </c>
      <c r="E29" s="37" t="s">
        <v>202</v>
      </c>
      <c r="F29" s="10" t="s">
        <v>132</v>
      </c>
      <c r="G29" s="25">
        <v>11112</v>
      </c>
      <c r="H29" s="21">
        <v>11112</v>
      </c>
      <c r="I29" s="3"/>
      <c r="J29" s="21">
        <v>42290</v>
      </c>
      <c r="K29" s="11" t="s">
        <v>203</v>
      </c>
      <c r="L29" s="21">
        <v>25550</v>
      </c>
      <c r="M29" s="11" t="s">
        <v>204</v>
      </c>
      <c r="N29" s="21">
        <v>24580</v>
      </c>
      <c r="O29" s="11" t="s">
        <v>205</v>
      </c>
      <c r="P29" s="21"/>
      <c r="Q29" s="11"/>
      <c r="R29" s="21"/>
      <c r="S29" s="11"/>
      <c r="T29" s="12"/>
    </row>
    <row r="30" spans="3:20" ht="18.95" customHeight="1">
      <c r="C30" s="13" t="s">
        <v>206</v>
      </c>
      <c r="D30" s="37" t="s">
        <v>201</v>
      </c>
      <c r="E30" s="37" t="s">
        <v>207</v>
      </c>
      <c r="F30" s="10" t="s">
        <v>132</v>
      </c>
      <c r="G30" s="25">
        <v>25940</v>
      </c>
      <c r="H30" s="21"/>
      <c r="I30" s="3"/>
      <c r="J30" s="21"/>
      <c r="K30" s="11"/>
      <c r="L30" s="21">
        <v>25940</v>
      </c>
      <c r="M30" s="11" t="s">
        <v>204</v>
      </c>
      <c r="N30" s="21">
        <v>34060</v>
      </c>
      <c r="O30" s="11" t="s">
        <v>205</v>
      </c>
      <c r="P30" s="21"/>
      <c r="Q30" s="11"/>
      <c r="R30" s="21"/>
      <c r="S30" s="11"/>
      <c r="T30" s="12"/>
    </row>
    <row r="31" spans="3:20" ht="18.95" customHeight="1">
      <c r="C31" s="13" t="s">
        <v>208</v>
      </c>
      <c r="D31" s="37" t="s">
        <v>209</v>
      </c>
      <c r="E31" s="37" t="s">
        <v>210</v>
      </c>
      <c r="F31" s="10" t="s">
        <v>155</v>
      </c>
      <c r="G31" s="25">
        <v>15669</v>
      </c>
      <c r="H31" s="21">
        <v>15669</v>
      </c>
      <c r="I31" s="3"/>
      <c r="J31" s="21">
        <v>63320</v>
      </c>
      <c r="K31" s="11" t="s">
        <v>203</v>
      </c>
      <c r="L31" s="21">
        <v>38120</v>
      </c>
      <c r="M31" s="11" t="s">
        <v>204</v>
      </c>
      <c r="N31" s="21">
        <v>36020</v>
      </c>
      <c r="O31" s="11" t="s">
        <v>205</v>
      </c>
      <c r="P31" s="21"/>
      <c r="Q31" s="11"/>
      <c r="R31" s="21"/>
      <c r="S31" s="11"/>
      <c r="T31" s="12"/>
    </row>
    <row r="32" spans="3:20" ht="18.95" customHeight="1">
      <c r="C32" s="13" t="s">
        <v>211</v>
      </c>
      <c r="D32" s="37" t="s">
        <v>209</v>
      </c>
      <c r="E32" s="37" t="s">
        <v>212</v>
      </c>
      <c r="F32" s="10" t="s">
        <v>155</v>
      </c>
      <c r="G32" s="25">
        <v>11068</v>
      </c>
      <c r="H32" s="21">
        <v>11068</v>
      </c>
      <c r="I32" s="3"/>
      <c r="J32" s="21">
        <v>63320</v>
      </c>
      <c r="K32" s="11" t="s">
        <v>203</v>
      </c>
      <c r="L32" s="21">
        <v>41010</v>
      </c>
      <c r="M32" s="11" t="s">
        <v>204</v>
      </c>
      <c r="N32" s="21">
        <v>36020</v>
      </c>
      <c r="O32" s="11" t="s">
        <v>205</v>
      </c>
      <c r="P32" s="21"/>
      <c r="Q32" s="11"/>
      <c r="R32" s="21"/>
      <c r="S32" s="11"/>
      <c r="T32" s="12"/>
    </row>
    <row r="33" spans="3:20" ht="18.95" customHeight="1">
      <c r="C33" s="13" t="s">
        <v>213</v>
      </c>
      <c r="D33" s="37" t="s">
        <v>209</v>
      </c>
      <c r="E33" s="37" t="s">
        <v>214</v>
      </c>
      <c r="F33" s="10" t="s">
        <v>155</v>
      </c>
      <c r="G33" s="25">
        <v>1106</v>
      </c>
      <c r="H33" s="21">
        <v>1106</v>
      </c>
      <c r="I33" s="3"/>
      <c r="J33" s="21"/>
      <c r="K33" s="11"/>
      <c r="L33" s="21"/>
      <c r="M33" s="11"/>
      <c r="N33" s="21">
        <v>1680</v>
      </c>
      <c r="O33" s="11" t="s">
        <v>215</v>
      </c>
      <c r="P33" s="21"/>
      <c r="Q33" s="11"/>
      <c r="R33" s="21"/>
      <c r="S33" s="11"/>
      <c r="T33" s="12"/>
    </row>
    <row r="34" spans="3:20" ht="18.95" customHeight="1">
      <c r="C34" s="13" t="s">
        <v>216</v>
      </c>
      <c r="D34" s="37" t="s">
        <v>209</v>
      </c>
      <c r="E34" s="37" t="s">
        <v>217</v>
      </c>
      <c r="F34" s="10" t="s">
        <v>155</v>
      </c>
      <c r="G34" s="25">
        <v>67</v>
      </c>
      <c r="H34" s="21">
        <v>67</v>
      </c>
      <c r="I34" s="3"/>
      <c r="J34" s="21"/>
      <c r="K34" s="11"/>
      <c r="L34" s="21"/>
      <c r="M34" s="11"/>
      <c r="N34" s="21">
        <v>210</v>
      </c>
      <c r="O34" s="11" t="s">
        <v>215</v>
      </c>
      <c r="P34" s="21"/>
      <c r="Q34" s="11"/>
      <c r="R34" s="21"/>
      <c r="S34" s="11"/>
      <c r="T34" s="12"/>
    </row>
    <row r="35" spans="3:20" ht="18.95" customHeight="1">
      <c r="C35" s="13" t="s">
        <v>218</v>
      </c>
      <c r="D35" s="37" t="s">
        <v>209</v>
      </c>
      <c r="E35" s="37" t="s">
        <v>219</v>
      </c>
      <c r="F35" s="10" t="s">
        <v>155</v>
      </c>
      <c r="G35" s="25">
        <v>2152</v>
      </c>
      <c r="H35" s="21">
        <v>2152</v>
      </c>
      <c r="I35" s="3"/>
      <c r="J35" s="21"/>
      <c r="K35" s="11"/>
      <c r="L35" s="21">
        <v>4740</v>
      </c>
      <c r="M35" s="11" t="s">
        <v>204</v>
      </c>
      <c r="N35" s="21"/>
      <c r="O35" s="11"/>
      <c r="P35" s="21"/>
      <c r="Q35" s="11"/>
      <c r="R35" s="21"/>
      <c r="S35" s="11"/>
      <c r="T35" s="12"/>
    </row>
    <row r="36" spans="3:20" ht="18.95" customHeight="1">
      <c r="C36" s="13" t="s">
        <v>220</v>
      </c>
      <c r="D36" s="37" t="s">
        <v>209</v>
      </c>
      <c r="E36" s="37" t="s">
        <v>221</v>
      </c>
      <c r="F36" s="10" t="s">
        <v>155</v>
      </c>
      <c r="G36" s="25">
        <v>547</v>
      </c>
      <c r="H36" s="21"/>
      <c r="I36" s="3"/>
      <c r="J36" s="21"/>
      <c r="K36" s="11"/>
      <c r="L36" s="21"/>
      <c r="M36" s="11"/>
      <c r="N36" s="21"/>
      <c r="O36" s="11"/>
      <c r="P36" s="21">
        <v>547</v>
      </c>
      <c r="Q36" s="11"/>
      <c r="R36" s="21"/>
      <c r="S36" s="11"/>
      <c r="T36" s="12"/>
    </row>
    <row r="37" spans="3:20" ht="18.95" customHeight="1">
      <c r="C37" s="13" t="s">
        <v>222</v>
      </c>
      <c r="D37" s="37" t="s">
        <v>209</v>
      </c>
      <c r="E37" s="37" t="s">
        <v>223</v>
      </c>
      <c r="F37" s="10" t="s">
        <v>155</v>
      </c>
      <c r="G37" s="25">
        <v>268</v>
      </c>
      <c r="H37" s="21">
        <v>268</v>
      </c>
      <c r="I37" s="3"/>
      <c r="J37" s="21"/>
      <c r="K37" s="11"/>
      <c r="L37" s="21"/>
      <c r="M37" s="11"/>
      <c r="N37" s="21"/>
      <c r="O37" s="11"/>
      <c r="P37" s="21"/>
      <c r="Q37" s="11"/>
      <c r="R37" s="21"/>
      <c r="S37" s="11"/>
      <c r="T37" s="12"/>
    </row>
    <row r="38" spans="3:20" ht="18.95" customHeight="1">
      <c r="C38" s="13" t="s">
        <v>224</v>
      </c>
      <c r="D38" s="37" t="s">
        <v>209</v>
      </c>
      <c r="E38" s="37" t="s">
        <v>225</v>
      </c>
      <c r="F38" s="10" t="s">
        <v>155</v>
      </c>
      <c r="G38" s="25">
        <v>406</v>
      </c>
      <c r="H38" s="21">
        <v>406</v>
      </c>
      <c r="I38" s="3"/>
      <c r="J38" s="21"/>
      <c r="K38" s="11"/>
      <c r="L38" s="21"/>
      <c r="M38" s="11"/>
      <c r="N38" s="21"/>
      <c r="O38" s="11"/>
      <c r="P38" s="21"/>
      <c r="Q38" s="11"/>
      <c r="R38" s="21"/>
      <c r="S38" s="11"/>
      <c r="T38" s="12"/>
    </row>
    <row r="39" spans="3:20" ht="18.95" customHeight="1">
      <c r="C39" s="13" t="s">
        <v>226</v>
      </c>
      <c r="D39" s="37" t="s">
        <v>209</v>
      </c>
      <c r="E39" s="37" t="s">
        <v>227</v>
      </c>
      <c r="F39" s="10" t="s">
        <v>132</v>
      </c>
      <c r="G39" s="25">
        <v>3960</v>
      </c>
      <c r="H39" s="21">
        <v>3960</v>
      </c>
      <c r="I39" s="3"/>
      <c r="J39" s="21"/>
      <c r="K39" s="11"/>
      <c r="L39" s="21">
        <v>11030</v>
      </c>
      <c r="M39" s="11" t="s">
        <v>204</v>
      </c>
      <c r="N39" s="21">
        <v>9100</v>
      </c>
      <c r="O39" s="11" t="s">
        <v>215</v>
      </c>
      <c r="P39" s="21"/>
      <c r="Q39" s="11"/>
      <c r="R39" s="21"/>
      <c r="S39" s="11"/>
      <c r="T39" s="12"/>
    </row>
    <row r="40" spans="3:20" ht="18.95" customHeight="1">
      <c r="C40" s="13" t="s">
        <v>228</v>
      </c>
      <c r="D40" s="37" t="s">
        <v>229</v>
      </c>
      <c r="E40" s="37" t="s">
        <v>230</v>
      </c>
      <c r="F40" s="10" t="s">
        <v>155</v>
      </c>
      <c r="G40" s="25">
        <v>324</v>
      </c>
      <c r="H40" s="21">
        <v>324</v>
      </c>
      <c r="I40" s="3"/>
      <c r="J40" s="21">
        <v>340</v>
      </c>
      <c r="K40" s="11" t="s">
        <v>231</v>
      </c>
      <c r="L40" s="21">
        <v>727</v>
      </c>
      <c r="M40" s="11" t="s">
        <v>232</v>
      </c>
      <c r="N40" s="21">
        <v>620</v>
      </c>
      <c r="O40" s="11" t="s">
        <v>233</v>
      </c>
      <c r="P40" s="21"/>
      <c r="Q40" s="11"/>
      <c r="R40" s="21"/>
      <c r="S40" s="11"/>
      <c r="T40" s="12"/>
    </row>
    <row r="41" spans="3:20" ht="18.95" customHeight="1">
      <c r="C41" s="13" t="s">
        <v>234</v>
      </c>
      <c r="D41" s="37" t="s">
        <v>229</v>
      </c>
      <c r="E41" s="37" t="s">
        <v>235</v>
      </c>
      <c r="F41" s="10" t="s">
        <v>155</v>
      </c>
      <c r="G41" s="25">
        <v>330</v>
      </c>
      <c r="H41" s="21">
        <v>330</v>
      </c>
      <c r="I41" s="3"/>
      <c r="J41" s="21">
        <v>350</v>
      </c>
      <c r="K41" s="11" t="s">
        <v>231</v>
      </c>
      <c r="L41" s="21">
        <v>745</v>
      </c>
      <c r="M41" s="11" t="s">
        <v>232</v>
      </c>
      <c r="N41" s="21">
        <v>650</v>
      </c>
      <c r="O41" s="11" t="s">
        <v>233</v>
      </c>
      <c r="P41" s="21"/>
      <c r="Q41" s="11"/>
      <c r="R41" s="21"/>
      <c r="S41" s="11"/>
      <c r="T41" s="12"/>
    </row>
    <row r="42" spans="3:20" ht="18.95" customHeight="1">
      <c r="C42" s="13" t="s">
        <v>236</v>
      </c>
      <c r="D42" s="37" t="s">
        <v>229</v>
      </c>
      <c r="E42" s="37" t="s">
        <v>237</v>
      </c>
      <c r="F42" s="10" t="s">
        <v>155</v>
      </c>
      <c r="G42" s="25">
        <v>353</v>
      </c>
      <c r="H42" s="21">
        <v>353</v>
      </c>
      <c r="I42" s="3"/>
      <c r="J42" s="21">
        <v>391</v>
      </c>
      <c r="K42" s="11" t="s">
        <v>231</v>
      </c>
      <c r="L42" s="21">
        <v>782</v>
      </c>
      <c r="M42" s="11" t="s">
        <v>232</v>
      </c>
      <c r="N42" s="21">
        <v>680</v>
      </c>
      <c r="O42" s="11" t="s">
        <v>233</v>
      </c>
      <c r="P42" s="21"/>
      <c r="Q42" s="11"/>
      <c r="R42" s="21"/>
      <c r="S42" s="11"/>
      <c r="T42" s="12"/>
    </row>
    <row r="43" spans="3:20" ht="18.95" customHeight="1">
      <c r="C43" s="13" t="s">
        <v>238</v>
      </c>
      <c r="D43" s="37" t="s">
        <v>229</v>
      </c>
      <c r="E43" s="37" t="s">
        <v>239</v>
      </c>
      <c r="F43" s="10" t="s">
        <v>155</v>
      </c>
      <c r="G43" s="25">
        <v>405</v>
      </c>
      <c r="H43" s="21">
        <v>405</v>
      </c>
      <c r="I43" s="3"/>
      <c r="J43" s="21">
        <v>422</v>
      </c>
      <c r="K43" s="11" t="s">
        <v>231</v>
      </c>
      <c r="L43" s="21">
        <v>904</v>
      </c>
      <c r="M43" s="11" t="s">
        <v>232</v>
      </c>
      <c r="N43" s="21">
        <v>760</v>
      </c>
      <c r="O43" s="11" t="s">
        <v>233</v>
      </c>
      <c r="P43" s="21"/>
      <c r="Q43" s="11"/>
      <c r="R43" s="21"/>
      <c r="S43" s="11"/>
      <c r="T43" s="12"/>
    </row>
    <row r="44" spans="3:20" ht="18.95" customHeight="1">
      <c r="C44" s="13" t="s">
        <v>240</v>
      </c>
      <c r="D44" s="37" t="s">
        <v>229</v>
      </c>
      <c r="E44" s="37" t="s">
        <v>241</v>
      </c>
      <c r="F44" s="10" t="s">
        <v>242</v>
      </c>
      <c r="G44" s="25">
        <v>88</v>
      </c>
      <c r="H44" s="21"/>
      <c r="I44" s="3"/>
      <c r="J44" s="21">
        <v>88</v>
      </c>
      <c r="K44" s="11" t="s">
        <v>231</v>
      </c>
      <c r="L44" s="21">
        <v>98</v>
      </c>
      <c r="M44" s="11" t="s">
        <v>232</v>
      </c>
      <c r="N44" s="21">
        <v>104</v>
      </c>
      <c r="O44" s="11" t="s">
        <v>233</v>
      </c>
      <c r="P44" s="21"/>
      <c r="Q44" s="11"/>
      <c r="R44" s="21"/>
      <c r="S44" s="11"/>
      <c r="T44" s="12"/>
    </row>
    <row r="45" spans="3:20" ht="18.95" customHeight="1">
      <c r="C45" s="13" t="s">
        <v>243</v>
      </c>
      <c r="D45" s="37" t="s">
        <v>229</v>
      </c>
      <c r="E45" s="37" t="s">
        <v>244</v>
      </c>
      <c r="F45" s="10" t="s">
        <v>242</v>
      </c>
      <c r="G45" s="25">
        <v>93</v>
      </c>
      <c r="H45" s="21"/>
      <c r="I45" s="3"/>
      <c r="J45" s="21">
        <v>93</v>
      </c>
      <c r="K45" s="11" t="s">
        <v>231</v>
      </c>
      <c r="L45" s="21">
        <v>104</v>
      </c>
      <c r="M45" s="11" t="s">
        <v>232</v>
      </c>
      <c r="N45" s="21">
        <v>123</v>
      </c>
      <c r="O45" s="11" t="s">
        <v>233</v>
      </c>
      <c r="P45" s="21"/>
      <c r="Q45" s="11"/>
      <c r="R45" s="21"/>
      <c r="S45" s="11"/>
      <c r="T45" s="12"/>
    </row>
    <row r="46" spans="3:20" ht="18.95" customHeight="1">
      <c r="C46" s="13" t="s">
        <v>245</v>
      </c>
      <c r="D46" s="37" t="s">
        <v>229</v>
      </c>
      <c r="E46" s="37" t="s">
        <v>246</v>
      </c>
      <c r="F46" s="10" t="s">
        <v>242</v>
      </c>
      <c r="G46" s="25">
        <v>124</v>
      </c>
      <c r="H46" s="21"/>
      <c r="I46" s="3"/>
      <c r="J46" s="21">
        <v>124</v>
      </c>
      <c r="K46" s="11" t="s">
        <v>231</v>
      </c>
      <c r="L46" s="21">
        <v>139</v>
      </c>
      <c r="M46" s="11" t="s">
        <v>232</v>
      </c>
      <c r="N46" s="21">
        <v>198</v>
      </c>
      <c r="O46" s="11" t="s">
        <v>233</v>
      </c>
      <c r="P46" s="21"/>
      <c r="Q46" s="11"/>
      <c r="R46" s="21"/>
      <c r="S46" s="11"/>
      <c r="T46" s="12"/>
    </row>
    <row r="47" spans="3:20" ht="18.95" customHeight="1">
      <c r="C47" s="13" t="s">
        <v>247</v>
      </c>
      <c r="D47" s="37" t="s">
        <v>229</v>
      </c>
      <c r="E47" s="37" t="s">
        <v>248</v>
      </c>
      <c r="F47" s="10" t="s">
        <v>242</v>
      </c>
      <c r="G47" s="25">
        <v>175</v>
      </c>
      <c r="H47" s="21"/>
      <c r="I47" s="3"/>
      <c r="J47" s="21">
        <v>175</v>
      </c>
      <c r="K47" s="11" t="s">
        <v>231</v>
      </c>
      <c r="L47" s="21">
        <v>190</v>
      </c>
      <c r="M47" s="11" t="s">
        <v>232</v>
      </c>
      <c r="N47" s="21">
        <v>263</v>
      </c>
      <c r="O47" s="11" t="s">
        <v>233</v>
      </c>
      <c r="P47" s="21"/>
      <c r="Q47" s="11"/>
      <c r="R47" s="21"/>
      <c r="S47" s="11"/>
      <c r="T47" s="12"/>
    </row>
    <row r="48" spans="3:20" ht="18.95" customHeight="1">
      <c r="C48" s="13" t="s">
        <v>249</v>
      </c>
      <c r="D48" s="37" t="s">
        <v>229</v>
      </c>
      <c r="E48" s="37" t="s">
        <v>250</v>
      </c>
      <c r="F48" s="10" t="s">
        <v>242</v>
      </c>
      <c r="G48" s="25">
        <v>587</v>
      </c>
      <c r="H48" s="21"/>
      <c r="I48" s="3"/>
      <c r="J48" s="21">
        <v>649</v>
      </c>
      <c r="K48" s="11" t="s">
        <v>231</v>
      </c>
      <c r="L48" s="21">
        <v>587</v>
      </c>
      <c r="M48" s="11" t="s">
        <v>232</v>
      </c>
      <c r="N48" s="21">
        <v>874</v>
      </c>
      <c r="O48" s="11" t="s">
        <v>233</v>
      </c>
      <c r="P48" s="21"/>
      <c r="Q48" s="11"/>
      <c r="R48" s="21"/>
      <c r="S48" s="11"/>
      <c r="T48" s="12"/>
    </row>
    <row r="49" spans="3:20" ht="18.95" customHeight="1">
      <c r="C49" s="13" t="s">
        <v>251</v>
      </c>
      <c r="D49" s="37" t="s">
        <v>252</v>
      </c>
      <c r="E49" s="37" t="s">
        <v>253</v>
      </c>
      <c r="F49" s="10" t="s">
        <v>155</v>
      </c>
      <c r="G49" s="25">
        <v>100</v>
      </c>
      <c r="H49" s="21"/>
      <c r="I49" s="3"/>
      <c r="J49" s="21"/>
      <c r="K49" s="11"/>
      <c r="L49" s="21"/>
      <c r="M49" s="11"/>
      <c r="N49" s="21">
        <v>100</v>
      </c>
      <c r="O49" s="11" t="s">
        <v>254</v>
      </c>
      <c r="P49" s="21"/>
      <c r="Q49" s="11"/>
      <c r="R49" s="21"/>
      <c r="S49" s="11"/>
      <c r="T49" s="12"/>
    </row>
    <row r="50" spans="3:20" ht="18.95" customHeight="1">
      <c r="C50" s="13" t="s">
        <v>255</v>
      </c>
      <c r="D50" s="37" t="s">
        <v>256</v>
      </c>
      <c r="E50" s="37" t="s">
        <v>257</v>
      </c>
      <c r="F50" s="10" t="s">
        <v>155</v>
      </c>
      <c r="G50" s="25">
        <v>710</v>
      </c>
      <c r="H50" s="21"/>
      <c r="I50" s="3"/>
      <c r="J50" s="21"/>
      <c r="K50" s="11"/>
      <c r="L50" s="21"/>
      <c r="M50" s="11"/>
      <c r="N50" s="21">
        <v>710</v>
      </c>
      <c r="O50" s="11" t="s">
        <v>258</v>
      </c>
      <c r="P50" s="21"/>
      <c r="Q50" s="11"/>
      <c r="R50" s="21"/>
      <c r="S50" s="11"/>
      <c r="T50" s="12"/>
    </row>
    <row r="51" spans="3:20" ht="18.95" customHeight="1">
      <c r="C51" s="13" t="s">
        <v>259</v>
      </c>
      <c r="D51" s="37" t="s">
        <v>260</v>
      </c>
      <c r="E51" s="37" t="s">
        <v>261</v>
      </c>
      <c r="F51" s="10" t="s">
        <v>155</v>
      </c>
      <c r="G51" s="25">
        <v>1017</v>
      </c>
      <c r="H51" s="21"/>
      <c r="I51" s="3"/>
      <c r="J51" s="21"/>
      <c r="K51" s="11"/>
      <c r="L51" s="21">
        <v>1226</v>
      </c>
      <c r="M51" s="11" t="s">
        <v>262</v>
      </c>
      <c r="N51" s="21">
        <v>1017</v>
      </c>
      <c r="O51" s="11" t="s">
        <v>263</v>
      </c>
      <c r="P51" s="21"/>
      <c r="Q51" s="11"/>
      <c r="R51" s="21"/>
      <c r="S51" s="11"/>
      <c r="T51" s="12"/>
    </row>
    <row r="52" spans="3:20" ht="18.95" customHeight="1">
      <c r="C52" s="13" t="s">
        <v>264</v>
      </c>
      <c r="D52" s="37" t="s">
        <v>265</v>
      </c>
      <c r="E52" s="37" t="s">
        <v>266</v>
      </c>
      <c r="F52" s="10" t="s">
        <v>132</v>
      </c>
      <c r="G52" s="25">
        <v>402</v>
      </c>
      <c r="H52" s="21">
        <v>402</v>
      </c>
      <c r="I52" s="3"/>
      <c r="J52" s="21">
        <v>480</v>
      </c>
      <c r="K52" s="11" t="s">
        <v>267</v>
      </c>
      <c r="L52" s="21">
        <v>601</v>
      </c>
      <c r="M52" s="11" t="s">
        <v>268</v>
      </c>
      <c r="N52" s="21">
        <v>418</v>
      </c>
      <c r="O52" s="11" t="s">
        <v>269</v>
      </c>
      <c r="P52" s="21"/>
      <c r="Q52" s="11"/>
      <c r="R52" s="21"/>
      <c r="S52" s="11"/>
      <c r="T52" s="12"/>
    </row>
    <row r="53" spans="3:20" ht="18.95" customHeight="1">
      <c r="C53" s="13" t="s">
        <v>270</v>
      </c>
      <c r="D53" s="37" t="s">
        <v>265</v>
      </c>
      <c r="E53" s="37" t="s">
        <v>271</v>
      </c>
      <c r="F53" s="10" t="s">
        <v>132</v>
      </c>
      <c r="G53" s="25">
        <v>616</v>
      </c>
      <c r="H53" s="21">
        <v>616</v>
      </c>
      <c r="I53" s="3"/>
      <c r="J53" s="21">
        <v>735</v>
      </c>
      <c r="K53" s="11" t="s">
        <v>267</v>
      </c>
      <c r="L53" s="21">
        <v>937</v>
      </c>
      <c r="M53" s="11" t="s">
        <v>268</v>
      </c>
      <c r="N53" s="21">
        <v>637</v>
      </c>
      <c r="O53" s="11" t="s">
        <v>269</v>
      </c>
      <c r="P53" s="21"/>
      <c r="Q53" s="11"/>
      <c r="R53" s="21"/>
      <c r="S53" s="11"/>
      <c r="T53" s="12"/>
    </row>
    <row r="54" spans="3:20" ht="18.95" customHeight="1">
      <c r="C54" s="13" t="s">
        <v>272</v>
      </c>
      <c r="D54" s="37" t="s">
        <v>273</v>
      </c>
      <c r="E54" s="37" t="s">
        <v>274</v>
      </c>
      <c r="F54" s="10" t="s">
        <v>132</v>
      </c>
      <c r="G54" s="25">
        <v>787</v>
      </c>
      <c r="H54" s="21">
        <v>787</v>
      </c>
      <c r="I54" s="3"/>
      <c r="J54" s="21">
        <v>959</v>
      </c>
      <c r="K54" s="11" t="s">
        <v>275</v>
      </c>
      <c r="L54" s="21">
        <v>955</v>
      </c>
      <c r="M54" s="11" t="s">
        <v>268</v>
      </c>
      <c r="N54" s="21">
        <v>950</v>
      </c>
      <c r="O54" s="11" t="s">
        <v>276</v>
      </c>
      <c r="P54" s="21"/>
      <c r="Q54" s="11"/>
      <c r="R54" s="21"/>
      <c r="S54" s="11"/>
      <c r="T54" s="12"/>
    </row>
    <row r="55" spans="3:20" ht="18.95" customHeight="1">
      <c r="C55" s="13" t="s">
        <v>277</v>
      </c>
      <c r="D55" s="37" t="s">
        <v>273</v>
      </c>
      <c r="E55" s="37" t="s">
        <v>278</v>
      </c>
      <c r="F55" s="10" t="s">
        <v>132</v>
      </c>
      <c r="G55" s="25">
        <v>896</v>
      </c>
      <c r="H55" s="21">
        <v>896</v>
      </c>
      <c r="I55" s="3"/>
      <c r="J55" s="21">
        <v>1104</v>
      </c>
      <c r="K55" s="11" t="s">
        <v>275</v>
      </c>
      <c r="L55" s="21">
        <v>1087</v>
      </c>
      <c r="M55" s="11" t="s">
        <v>268</v>
      </c>
      <c r="N55" s="21">
        <v>1110</v>
      </c>
      <c r="O55" s="11" t="s">
        <v>276</v>
      </c>
      <c r="P55" s="21"/>
      <c r="Q55" s="11"/>
      <c r="R55" s="21"/>
      <c r="S55" s="11"/>
      <c r="T55" s="12"/>
    </row>
    <row r="56" spans="3:20" ht="18.95" customHeight="1">
      <c r="C56" s="13" t="s">
        <v>279</v>
      </c>
      <c r="D56" s="37" t="s">
        <v>273</v>
      </c>
      <c r="E56" s="37" t="s">
        <v>280</v>
      </c>
      <c r="F56" s="10" t="s">
        <v>132</v>
      </c>
      <c r="G56" s="25">
        <v>1523</v>
      </c>
      <c r="H56" s="21">
        <v>1523</v>
      </c>
      <c r="I56" s="3"/>
      <c r="J56" s="21">
        <v>1746</v>
      </c>
      <c r="K56" s="11" t="s">
        <v>275</v>
      </c>
      <c r="L56" s="21">
        <v>1833</v>
      </c>
      <c r="M56" s="11" t="s">
        <v>268</v>
      </c>
      <c r="N56" s="21">
        <v>1870</v>
      </c>
      <c r="O56" s="11" t="s">
        <v>276</v>
      </c>
      <c r="P56" s="21"/>
      <c r="Q56" s="11"/>
      <c r="R56" s="21"/>
      <c r="S56" s="11"/>
      <c r="T56" s="12"/>
    </row>
    <row r="57" spans="3:20" ht="18.95" customHeight="1">
      <c r="C57" s="13" t="s">
        <v>281</v>
      </c>
      <c r="D57" s="37" t="s">
        <v>273</v>
      </c>
      <c r="E57" s="37" t="s">
        <v>282</v>
      </c>
      <c r="F57" s="10" t="s">
        <v>132</v>
      </c>
      <c r="G57" s="25">
        <v>2061</v>
      </c>
      <c r="H57" s="21">
        <v>2061</v>
      </c>
      <c r="I57" s="3"/>
      <c r="J57" s="21">
        <v>2669</v>
      </c>
      <c r="K57" s="11" t="s">
        <v>275</v>
      </c>
      <c r="L57" s="21">
        <v>2502</v>
      </c>
      <c r="M57" s="11" t="s">
        <v>268</v>
      </c>
      <c r="N57" s="21">
        <v>2550</v>
      </c>
      <c r="O57" s="11" t="s">
        <v>276</v>
      </c>
      <c r="P57" s="21"/>
      <c r="Q57" s="11"/>
      <c r="R57" s="21"/>
      <c r="S57" s="11"/>
      <c r="T57" s="12"/>
    </row>
    <row r="58" spans="3:20" ht="18.95" customHeight="1">
      <c r="C58" s="13" t="s">
        <v>283</v>
      </c>
      <c r="D58" s="37" t="s">
        <v>273</v>
      </c>
      <c r="E58" s="37" t="s">
        <v>284</v>
      </c>
      <c r="F58" s="10" t="s">
        <v>132</v>
      </c>
      <c r="G58" s="25">
        <v>3192</v>
      </c>
      <c r="H58" s="21">
        <v>3192</v>
      </c>
      <c r="I58" s="3"/>
      <c r="J58" s="21">
        <v>3854</v>
      </c>
      <c r="K58" s="11" t="s">
        <v>275</v>
      </c>
      <c r="L58" s="21">
        <v>3843</v>
      </c>
      <c r="M58" s="11" t="s">
        <v>268</v>
      </c>
      <c r="N58" s="21">
        <v>3780</v>
      </c>
      <c r="O58" s="11" t="s">
        <v>276</v>
      </c>
      <c r="P58" s="21"/>
      <c r="Q58" s="11"/>
      <c r="R58" s="21"/>
      <c r="S58" s="11"/>
      <c r="T58" s="12"/>
    </row>
    <row r="59" spans="3:20" ht="18.95" customHeight="1">
      <c r="C59" s="13" t="s">
        <v>285</v>
      </c>
      <c r="D59" s="37" t="s">
        <v>273</v>
      </c>
      <c r="E59" s="37" t="s">
        <v>286</v>
      </c>
      <c r="F59" s="10" t="s">
        <v>132</v>
      </c>
      <c r="G59" s="25">
        <v>4487</v>
      </c>
      <c r="H59" s="21">
        <v>4487</v>
      </c>
      <c r="I59" s="3"/>
      <c r="J59" s="21">
        <v>5298</v>
      </c>
      <c r="K59" s="11" t="s">
        <v>275</v>
      </c>
      <c r="L59" s="21">
        <v>5428</v>
      </c>
      <c r="M59" s="11" t="s">
        <v>268</v>
      </c>
      <c r="N59" s="21">
        <v>5340</v>
      </c>
      <c r="O59" s="11" t="s">
        <v>276</v>
      </c>
      <c r="P59" s="21"/>
      <c r="Q59" s="11"/>
      <c r="R59" s="21"/>
      <c r="S59" s="11"/>
      <c r="T59" s="12"/>
    </row>
    <row r="60" spans="3:20" ht="18.95" customHeight="1">
      <c r="C60" s="13" t="s">
        <v>287</v>
      </c>
      <c r="D60" s="37" t="s">
        <v>273</v>
      </c>
      <c r="E60" s="37" t="s">
        <v>288</v>
      </c>
      <c r="F60" s="10" t="s">
        <v>132</v>
      </c>
      <c r="G60" s="25">
        <v>11581</v>
      </c>
      <c r="H60" s="21">
        <v>11581</v>
      </c>
      <c r="I60" s="3"/>
      <c r="J60" s="21">
        <v>14048</v>
      </c>
      <c r="K60" s="11" t="s">
        <v>275</v>
      </c>
      <c r="L60" s="21">
        <v>13989</v>
      </c>
      <c r="M60" s="11" t="s">
        <v>268</v>
      </c>
      <c r="N60" s="21">
        <v>14240</v>
      </c>
      <c r="O60" s="11" t="s">
        <v>276</v>
      </c>
      <c r="P60" s="21"/>
      <c r="Q60" s="11"/>
      <c r="R60" s="21"/>
      <c r="S60" s="11"/>
      <c r="T60" s="12"/>
    </row>
    <row r="61" spans="3:20" ht="18.95" customHeight="1">
      <c r="C61" s="13" t="s">
        <v>289</v>
      </c>
      <c r="D61" s="37" t="s">
        <v>290</v>
      </c>
      <c r="E61" s="37" t="s">
        <v>291</v>
      </c>
      <c r="F61" s="10" t="s">
        <v>132</v>
      </c>
      <c r="G61" s="25">
        <v>1752</v>
      </c>
      <c r="H61" s="21">
        <v>1752</v>
      </c>
      <c r="I61" s="3"/>
      <c r="J61" s="21">
        <v>2112</v>
      </c>
      <c r="K61" s="11" t="s">
        <v>267</v>
      </c>
      <c r="L61" s="21">
        <v>1820</v>
      </c>
      <c r="M61" s="11" t="s">
        <v>292</v>
      </c>
      <c r="N61" s="21">
        <v>1927</v>
      </c>
      <c r="O61" s="11" t="s">
        <v>276</v>
      </c>
      <c r="P61" s="21"/>
      <c r="Q61" s="11"/>
      <c r="R61" s="21"/>
      <c r="S61" s="11"/>
      <c r="T61" s="12"/>
    </row>
    <row r="62" spans="3:20" ht="18.95" customHeight="1">
      <c r="C62" s="13" t="s">
        <v>293</v>
      </c>
      <c r="D62" s="37" t="s">
        <v>290</v>
      </c>
      <c r="E62" s="37" t="s">
        <v>294</v>
      </c>
      <c r="F62" s="10" t="s">
        <v>132</v>
      </c>
      <c r="G62" s="25">
        <v>2697</v>
      </c>
      <c r="H62" s="21">
        <v>2697</v>
      </c>
      <c r="I62" s="3"/>
      <c r="J62" s="21">
        <v>3220</v>
      </c>
      <c r="K62" s="11" t="s">
        <v>267</v>
      </c>
      <c r="L62" s="21">
        <v>2897</v>
      </c>
      <c r="M62" s="11" t="s">
        <v>292</v>
      </c>
      <c r="N62" s="21">
        <v>2800</v>
      </c>
      <c r="O62" s="11" t="s">
        <v>276</v>
      </c>
      <c r="P62" s="21"/>
      <c r="Q62" s="11"/>
      <c r="R62" s="21"/>
      <c r="S62" s="11"/>
      <c r="T62" s="12"/>
    </row>
    <row r="63" spans="3:20" ht="18.95" customHeight="1">
      <c r="C63" s="13" t="s">
        <v>295</v>
      </c>
      <c r="D63" s="37" t="s">
        <v>290</v>
      </c>
      <c r="E63" s="37" t="s">
        <v>296</v>
      </c>
      <c r="F63" s="10" t="s">
        <v>132</v>
      </c>
      <c r="G63" s="25">
        <v>7521</v>
      </c>
      <c r="H63" s="21">
        <v>7521</v>
      </c>
      <c r="I63" s="3"/>
      <c r="J63" s="21">
        <v>8872</v>
      </c>
      <c r="K63" s="11" t="s">
        <v>267</v>
      </c>
      <c r="L63" s="21">
        <v>7980</v>
      </c>
      <c r="M63" s="11" t="s">
        <v>292</v>
      </c>
      <c r="N63" s="21">
        <v>7900</v>
      </c>
      <c r="O63" s="11" t="s">
        <v>276</v>
      </c>
      <c r="P63" s="21"/>
      <c r="Q63" s="11"/>
      <c r="R63" s="21"/>
      <c r="S63" s="11"/>
      <c r="T63" s="12"/>
    </row>
    <row r="64" spans="3:20" ht="18.95" customHeight="1">
      <c r="C64" s="13" t="s">
        <v>297</v>
      </c>
      <c r="D64" s="37" t="s">
        <v>290</v>
      </c>
      <c r="E64" s="37" t="s">
        <v>298</v>
      </c>
      <c r="F64" s="10" t="s">
        <v>132</v>
      </c>
      <c r="G64" s="25">
        <v>22183</v>
      </c>
      <c r="H64" s="21">
        <v>22183</v>
      </c>
      <c r="I64" s="3"/>
      <c r="J64" s="21">
        <v>25614</v>
      </c>
      <c r="K64" s="11" t="s">
        <v>267</v>
      </c>
      <c r="L64" s="21">
        <v>23483</v>
      </c>
      <c r="M64" s="11" t="s">
        <v>292</v>
      </c>
      <c r="N64" s="21">
        <v>23782</v>
      </c>
      <c r="O64" s="11" t="s">
        <v>276</v>
      </c>
      <c r="P64" s="21"/>
      <c r="Q64" s="11"/>
      <c r="R64" s="21"/>
      <c r="S64" s="11"/>
      <c r="T64" s="12"/>
    </row>
    <row r="65" spans="3:20" ht="18.95" customHeight="1">
      <c r="C65" s="13" t="s">
        <v>299</v>
      </c>
      <c r="D65" s="37" t="s">
        <v>290</v>
      </c>
      <c r="E65" s="37" t="s">
        <v>300</v>
      </c>
      <c r="F65" s="10" t="s">
        <v>132</v>
      </c>
      <c r="G65" s="25">
        <v>3605</v>
      </c>
      <c r="H65" s="21">
        <v>3605</v>
      </c>
      <c r="I65" s="3"/>
      <c r="J65" s="21">
        <v>4576</v>
      </c>
      <c r="K65" s="11" t="s">
        <v>267</v>
      </c>
      <c r="L65" s="21">
        <v>3942</v>
      </c>
      <c r="M65" s="11" t="s">
        <v>292</v>
      </c>
      <c r="N65" s="21">
        <v>4045</v>
      </c>
      <c r="O65" s="11" t="s">
        <v>276</v>
      </c>
      <c r="P65" s="21"/>
      <c r="Q65" s="11"/>
      <c r="R65" s="21"/>
      <c r="S65" s="11"/>
      <c r="T65" s="12"/>
    </row>
    <row r="66" spans="3:20" ht="18.95" customHeight="1">
      <c r="C66" s="13" t="s">
        <v>301</v>
      </c>
      <c r="D66" s="37" t="s">
        <v>290</v>
      </c>
      <c r="E66" s="37" t="s">
        <v>302</v>
      </c>
      <c r="F66" s="10" t="s">
        <v>132</v>
      </c>
      <c r="G66" s="25">
        <v>8642</v>
      </c>
      <c r="H66" s="21">
        <v>8642</v>
      </c>
      <c r="I66" s="3"/>
      <c r="J66" s="21">
        <v>10482</v>
      </c>
      <c r="K66" s="11" t="s">
        <v>267</v>
      </c>
      <c r="L66" s="21">
        <v>9429</v>
      </c>
      <c r="M66" s="11" t="s">
        <v>292</v>
      </c>
      <c r="N66" s="21">
        <v>9182</v>
      </c>
      <c r="O66" s="11" t="s">
        <v>276</v>
      </c>
      <c r="P66" s="21"/>
      <c r="Q66" s="11"/>
      <c r="R66" s="21"/>
      <c r="S66" s="11"/>
      <c r="T66" s="12"/>
    </row>
    <row r="67" spans="3:20" ht="18.95" customHeight="1">
      <c r="C67" s="13" t="s">
        <v>303</v>
      </c>
      <c r="D67" s="37" t="s">
        <v>290</v>
      </c>
      <c r="E67" s="37" t="s">
        <v>304</v>
      </c>
      <c r="F67" s="10" t="s">
        <v>132</v>
      </c>
      <c r="G67" s="25">
        <v>11751</v>
      </c>
      <c r="H67" s="21">
        <v>11751</v>
      </c>
      <c r="I67" s="3"/>
      <c r="J67" s="21">
        <v>13916</v>
      </c>
      <c r="K67" s="11" t="s">
        <v>267</v>
      </c>
      <c r="L67" s="21">
        <v>12517</v>
      </c>
      <c r="M67" s="11" t="s">
        <v>292</v>
      </c>
      <c r="N67" s="21">
        <v>12491</v>
      </c>
      <c r="O67" s="11" t="s">
        <v>276</v>
      </c>
      <c r="P67" s="21"/>
      <c r="Q67" s="11"/>
      <c r="R67" s="21"/>
      <c r="S67" s="11"/>
      <c r="T67" s="12"/>
    </row>
    <row r="68" spans="3:20" ht="18.95" customHeight="1">
      <c r="C68" s="13" t="s">
        <v>305</v>
      </c>
      <c r="D68" s="37" t="s">
        <v>290</v>
      </c>
      <c r="E68" s="37" t="s">
        <v>306</v>
      </c>
      <c r="F68" s="10" t="s">
        <v>132</v>
      </c>
      <c r="G68" s="25">
        <v>5255</v>
      </c>
      <c r="H68" s="21">
        <v>5255</v>
      </c>
      <c r="I68" s="3"/>
      <c r="J68" s="21">
        <v>6464</v>
      </c>
      <c r="K68" s="11" t="s">
        <v>267</v>
      </c>
      <c r="L68" s="21">
        <v>5568</v>
      </c>
      <c r="M68" s="11" t="s">
        <v>292</v>
      </c>
      <c r="N68" s="21">
        <v>5691</v>
      </c>
      <c r="O68" s="11" t="s">
        <v>276</v>
      </c>
      <c r="P68" s="21"/>
      <c r="Q68" s="11"/>
      <c r="R68" s="21"/>
      <c r="S68" s="11"/>
      <c r="T68" s="12"/>
    </row>
    <row r="69" spans="3:20" ht="18.95" customHeight="1">
      <c r="C69" s="13" t="s">
        <v>307</v>
      </c>
      <c r="D69" s="37" t="s">
        <v>290</v>
      </c>
      <c r="E69" s="37" t="s">
        <v>308</v>
      </c>
      <c r="F69" s="10" t="s">
        <v>132</v>
      </c>
      <c r="G69" s="25">
        <v>23337</v>
      </c>
      <c r="H69" s="21">
        <v>23337</v>
      </c>
      <c r="I69" s="3"/>
      <c r="J69" s="21">
        <v>27175</v>
      </c>
      <c r="K69" s="11" t="s">
        <v>267</v>
      </c>
      <c r="L69" s="21">
        <v>24443</v>
      </c>
      <c r="M69" s="11" t="s">
        <v>292</v>
      </c>
      <c r="N69" s="21">
        <v>24282</v>
      </c>
      <c r="O69" s="11" t="s">
        <v>276</v>
      </c>
      <c r="P69" s="21"/>
      <c r="Q69" s="11"/>
      <c r="R69" s="21"/>
      <c r="S69" s="11"/>
      <c r="T69" s="12"/>
    </row>
    <row r="70" spans="3:20" ht="18.95" customHeight="1">
      <c r="C70" s="13" t="s">
        <v>309</v>
      </c>
      <c r="D70" s="37" t="s">
        <v>290</v>
      </c>
      <c r="E70" s="37" t="s">
        <v>310</v>
      </c>
      <c r="F70" s="10" t="s">
        <v>132</v>
      </c>
      <c r="G70" s="25">
        <v>2971</v>
      </c>
      <c r="H70" s="21">
        <v>2971</v>
      </c>
      <c r="I70" s="3"/>
      <c r="J70" s="21">
        <v>3728</v>
      </c>
      <c r="K70" s="11" t="s">
        <v>267</v>
      </c>
      <c r="L70" s="21">
        <v>3211</v>
      </c>
      <c r="M70" s="11" t="s">
        <v>292</v>
      </c>
      <c r="N70" s="21">
        <v>3400</v>
      </c>
      <c r="O70" s="11" t="s">
        <v>276</v>
      </c>
      <c r="P70" s="21"/>
      <c r="Q70" s="11"/>
      <c r="R70" s="21"/>
      <c r="S70" s="11"/>
      <c r="T70" s="12"/>
    </row>
    <row r="71" spans="3:20" ht="18.95" customHeight="1">
      <c r="C71" s="13" t="s">
        <v>311</v>
      </c>
      <c r="D71" s="37" t="s">
        <v>290</v>
      </c>
      <c r="E71" s="37" t="s">
        <v>312</v>
      </c>
      <c r="F71" s="10" t="s">
        <v>132</v>
      </c>
      <c r="G71" s="25">
        <v>4303</v>
      </c>
      <c r="H71" s="21">
        <v>4303</v>
      </c>
      <c r="I71" s="3"/>
      <c r="J71" s="21">
        <v>5232</v>
      </c>
      <c r="K71" s="11" t="s">
        <v>267</v>
      </c>
      <c r="L71" s="21">
        <v>4507</v>
      </c>
      <c r="M71" s="11" t="s">
        <v>292</v>
      </c>
      <c r="N71" s="21">
        <v>4664</v>
      </c>
      <c r="O71" s="11" t="s">
        <v>276</v>
      </c>
      <c r="P71" s="21"/>
      <c r="Q71" s="11"/>
      <c r="R71" s="21"/>
      <c r="S71" s="11"/>
      <c r="T71" s="12"/>
    </row>
    <row r="72" spans="3:20" ht="18.95" customHeight="1">
      <c r="C72" s="13" t="s">
        <v>313</v>
      </c>
      <c r="D72" s="37" t="s">
        <v>290</v>
      </c>
      <c r="E72" s="37" t="s">
        <v>314</v>
      </c>
      <c r="F72" s="10" t="s">
        <v>132</v>
      </c>
      <c r="G72" s="25">
        <v>17019</v>
      </c>
      <c r="H72" s="21">
        <v>17019</v>
      </c>
      <c r="I72" s="3"/>
      <c r="J72" s="21">
        <v>19749</v>
      </c>
      <c r="K72" s="11" t="s">
        <v>267</v>
      </c>
      <c r="L72" s="21">
        <v>17764</v>
      </c>
      <c r="M72" s="11" t="s">
        <v>292</v>
      </c>
      <c r="N72" s="21">
        <v>17491</v>
      </c>
      <c r="O72" s="11" t="s">
        <v>276</v>
      </c>
      <c r="P72" s="21"/>
      <c r="Q72" s="11"/>
      <c r="R72" s="21"/>
      <c r="S72" s="11"/>
      <c r="T72" s="12"/>
    </row>
    <row r="73" spans="3:20" ht="18.95" customHeight="1">
      <c r="C73" s="13" t="s">
        <v>315</v>
      </c>
      <c r="D73" s="37" t="s">
        <v>316</v>
      </c>
      <c r="E73" s="37" t="s">
        <v>317</v>
      </c>
      <c r="F73" s="10" t="s">
        <v>155</v>
      </c>
      <c r="G73" s="25">
        <v>1324</v>
      </c>
      <c r="H73" s="21">
        <v>1324</v>
      </c>
      <c r="I73" s="3"/>
      <c r="J73" s="21">
        <v>3920</v>
      </c>
      <c r="K73" s="11" t="s">
        <v>318</v>
      </c>
      <c r="L73" s="21">
        <v>2333</v>
      </c>
      <c r="M73" s="11" t="s">
        <v>319</v>
      </c>
      <c r="N73" s="21">
        <v>1880</v>
      </c>
      <c r="O73" s="11" t="s">
        <v>320</v>
      </c>
      <c r="P73" s="21"/>
      <c r="Q73" s="11"/>
      <c r="R73" s="21"/>
      <c r="S73" s="11"/>
      <c r="T73" s="12"/>
    </row>
    <row r="74" spans="3:20" ht="18.95" customHeight="1">
      <c r="C74" s="13" t="s">
        <v>321</v>
      </c>
      <c r="D74" s="37" t="s">
        <v>316</v>
      </c>
      <c r="E74" s="37" t="s">
        <v>322</v>
      </c>
      <c r="F74" s="10" t="s">
        <v>155</v>
      </c>
      <c r="G74" s="25">
        <v>1853</v>
      </c>
      <c r="H74" s="21">
        <v>1853</v>
      </c>
      <c r="I74" s="3"/>
      <c r="J74" s="21">
        <v>5500</v>
      </c>
      <c r="K74" s="11" t="s">
        <v>318</v>
      </c>
      <c r="L74" s="21">
        <v>2617</v>
      </c>
      <c r="M74" s="11" t="s">
        <v>319</v>
      </c>
      <c r="N74" s="21">
        <v>2820</v>
      </c>
      <c r="O74" s="11" t="s">
        <v>320</v>
      </c>
      <c r="P74" s="21"/>
      <c r="Q74" s="11"/>
      <c r="R74" s="21"/>
      <c r="S74" s="11"/>
      <c r="T74" s="12"/>
    </row>
    <row r="75" spans="3:20" ht="18.95" customHeight="1">
      <c r="C75" s="13" t="s">
        <v>323</v>
      </c>
      <c r="D75" s="37" t="s">
        <v>316</v>
      </c>
      <c r="E75" s="37" t="s">
        <v>324</v>
      </c>
      <c r="F75" s="10" t="s">
        <v>155</v>
      </c>
      <c r="G75" s="25">
        <v>2395</v>
      </c>
      <c r="H75" s="21">
        <v>2395</v>
      </c>
      <c r="I75" s="3"/>
      <c r="J75" s="21">
        <v>7070</v>
      </c>
      <c r="K75" s="11" t="s">
        <v>318</v>
      </c>
      <c r="L75" s="21">
        <v>4808</v>
      </c>
      <c r="M75" s="11" t="s">
        <v>319</v>
      </c>
      <c r="N75" s="21">
        <v>3640</v>
      </c>
      <c r="O75" s="11" t="s">
        <v>320</v>
      </c>
      <c r="P75" s="21"/>
      <c r="Q75" s="11"/>
      <c r="R75" s="21"/>
      <c r="S75" s="11"/>
      <c r="T75" s="12"/>
    </row>
    <row r="76" spans="3:20" ht="18.95" customHeight="1">
      <c r="C76" s="13" t="s">
        <v>325</v>
      </c>
      <c r="D76" s="37" t="s">
        <v>326</v>
      </c>
      <c r="E76" s="37" t="s">
        <v>327</v>
      </c>
      <c r="F76" s="10" t="s">
        <v>155</v>
      </c>
      <c r="G76" s="25">
        <v>1385</v>
      </c>
      <c r="H76" s="21">
        <v>1385</v>
      </c>
      <c r="I76" s="3"/>
      <c r="J76" s="21">
        <v>2884</v>
      </c>
      <c r="K76" s="11" t="s">
        <v>328</v>
      </c>
      <c r="L76" s="21">
        <v>2273</v>
      </c>
      <c r="M76" s="11" t="s">
        <v>319</v>
      </c>
      <c r="N76" s="21">
        <v>2200</v>
      </c>
      <c r="O76" s="11" t="s">
        <v>329</v>
      </c>
      <c r="P76" s="21"/>
      <c r="Q76" s="11"/>
      <c r="R76" s="21"/>
      <c r="S76" s="11"/>
      <c r="T76" s="12"/>
    </row>
    <row r="77" spans="3:20" ht="18.95" customHeight="1">
      <c r="C77" s="13" t="s">
        <v>330</v>
      </c>
      <c r="D77" s="37" t="s">
        <v>331</v>
      </c>
      <c r="E77" s="37" t="s">
        <v>332</v>
      </c>
      <c r="F77" s="10" t="s">
        <v>155</v>
      </c>
      <c r="G77" s="25">
        <v>2037</v>
      </c>
      <c r="H77" s="21">
        <v>2037</v>
      </c>
      <c r="I77" s="3"/>
      <c r="J77" s="21">
        <v>3567</v>
      </c>
      <c r="K77" s="11" t="s">
        <v>328</v>
      </c>
      <c r="L77" s="21">
        <v>3355</v>
      </c>
      <c r="M77" s="11" t="s">
        <v>319</v>
      </c>
      <c r="N77" s="21">
        <v>3600</v>
      </c>
      <c r="O77" s="11" t="s">
        <v>329</v>
      </c>
      <c r="P77" s="21"/>
      <c r="Q77" s="11"/>
      <c r="R77" s="21"/>
      <c r="S77" s="11"/>
      <c r="T77" s="12"/>
    </row>
    <row r="78" spans="3:20" ht="18.95" customHeight="1">
      <c r="C78" s="13" t="s">
        <v>333</v>
      </c>
      <c r="D78" s="37" t="s">
        <v>334</v>
      </c>
      <c r="E78" s="37" t="s">
        <v>335</v>
      </c>
      <c r="F78" s="10" t="s">
        <v>155</v>
      </c>
      <c r="G78" s="25">
        <v>8400</v>
      </c>
      <c r="H78" s="21"/>
      <c r="I78" s="3"/>
      <c r="J78" s="21">
        <v>8400</v>
      </c>
      <c r="K78" s="11" t="s">
        <v>336</v>
      </c>
      <c r="L78" s="21">
        <v>9000</v>
      </c>
      <c r="M78" s="11" t="s">
        <v>337</v>
      </c>
      <c r="N78" s="21"/>
      <c r="O78" s="11"/>
      <c r="P78" s="21"/>
      <c r="Q78" s="11"/>
      <c r="R78" s="21"/>
      <c r="S78" s="11"/>
      <c r="T78" s="12"/>
    </row>
    <row r="79" spans="3:20" ht="18.95" customHeight="1">
      <c r="C79" s="13" t="s">
        <v>338</v>
      </c>
      <c r="D79" s="37" t="s">
        <v>339</v>
      </c>
      <c r="E79" s="37" t="s">
        <v>340</v>
      </c>
      <c r="F79" s="10" t="s">
        <v>341</v>
      </c>
      <c r="G79" s="25">
        <v>45230</v>
      </c>
      <c r="H79" s="21"/>
      <c r="I79" s="3"/>
      <c r="J79" s="21"/>
      <c r="K79" s="11"/>
      <c r="L79" s="21"/>
      <c r="M79" s="11"/>
      <c r="N79" s="21">
        <v>45230</v>
      </c>
      <c r="O79" s="11" t="s">
        <v>342</v>
      </c>
      <c r="P79" s="21"/>
      <c r="Q79" s="11"/>
      <c r="R79" s="21"/>
      <c r="S79" s="11"/>
      <c r="T79" s="12"/>
    </row>
    <row r="80" spans="3:20" ht="18.95" customHeight="1">
      <c r="C80" s="13" t="s">
        <v>343</v>
      </c>
      <c r="D80" s="37" t="s">
        <v>344</v>
      </c>
      <c r="E80" s="37" t="s">
        <v>345</v>
      </c>
      <c r="F80" s="10" t="s">
        <v>155</v>
      </c>
      <c r="G80" s="25">
        <v>3318</v>
      </c>
      <c r="H80" s="21">
        <v>3318</v>
      </c>
      <c r="I80" s="3"/>
      <c r="J80" s="21"/>
      <c r="K80" s="11"/>
      <c r="L80" s="21">
        <v>8000</v>
      </c>
      <c r="M80" s="11" t="s">
        <v>346</v>
      </c>
      <c r="N80" s="21">
        <v>5780</v>
      </c>
      <c r="O80" s="11" t="s">
        <v>347</v>
      </c>
      <c r="P80" s="21"/>
      <c r="Q80" s="11"/>
      <c r="R80" s="21"/>
      <c r="S80" s="11"/>
      <c r="T80" s="12"/>
    </row>
    <row r="81" spans="3:20" ht="18.95" customHeight="1">
      <c r="C81" s="13" t="s">
        <v>348</v>
      </c>
      <c r="D81" s="37" t="s">
        <v>349</v>
      </c>
      <c r="E81" s="37" t="s">
        <v>350</v>
      </c>
      <c r="F81" s="10" t="s">
        <v>155</v>
      </c>
      <c r="G81" s="25">
        <v>10035</v>
      </c>
      <c r="H81" s="21">
        <v>10035</v>
      </c>
      <c r="I81" s="3"/>
      <c r="J81" s="21"/>
      <c r="K81" s="11"/>
      <c r="L81" s="21">
        <v>25000</v>
      </c>
      <c r="M81" s="11" t="s">
        <v>346</v>
      </c>
      <c r="N81" s="21">
        <v>10500</v>
      </c>
      <c r="O81" s="11" t="s">
        <v>347</v>
      </c>
      <c r="P81" s="21"/>
      <c r="Q81" s="11"/>
      <c r="R81" s="21"/>
      <c r="S81" s="11"/>
      <c r="T81" s="12"/>
    </row>
    <row r="82" spans="3:20" ht="18.95" customHeight="1">
      <c r="C82" s="13" t="s">
        <v>351</v>
      </c>
      <c r="D82" s="37" t="s">
        <v>352</v>
      </c>
      <c r="E82" s="37" t="s">
        <v>353</v>
      </c>
      <c r="F82" s="10" t="s">
        <v>354</v>
      </c>
      <c r="G82" s="25">
        <v>40100</v>
      </c>
      <c r="H82" s="21"/>
      <c r="I82" s="3"/>
      <c r="J82" s="21">
        <v>40100</v>
      </c>
      <c r="K82" s="11" t="s">
        <v>355</v>
      </c>
      <c r="L82" s="21">
        <v>40100</v>
      </c>
      <c r="M82" s="11" t="s">
        <v>356</v>
      </c>
      <c r="N82" s="21"/>
      <c r="O82" s="11"/>
      <c r="P82" s="21"/>
      <c r="Q82" s="11"/>
      <c r="R82" s="21"/>
      <c r="S82" s="11"/>
      <c r="T82" s="12"/>
    </row>
    <row r="83" spans="3:20" ht="18.95" customHeight="1">
      <c r="C83" s="13" t="s">
        <v>357</v>
      </c>
      <c r="D83" s="37" t="s">
        <v>352</v>
      </c>
      <c r="E83" s="37" t="s">
        <v>358</v>
      </c>
      <c r="F83" s="10" t="s">
        <v>354</v>
      </c>
      <c r="G83" s="25">
        <v>287900</v>
      </c>
      <c r="H83" s="21"/>
      <c r="I83" s="3"/>
      <c r="J83" s="21">
        <v>287900</v>
      </c>
      <c r="K83" s="11" t="s">
        <v>355</v>
      </c>
      <c r="L83" s="21">
        <v>287900</v>
      </c>
      <c r="M83" s="11" t="s">
        <v>356</v>
      </c>
      <c r="N83" s="21"/>
      <c r="O83" s="11"/>
      <c r="P83" s="21"/>
      <c r="Q83" s="11"/>
      <c r="R83" s="21"/>
      <c r="S83" s="11"/>
      <c r="T83" s="12"/>
    </row>
    <row r="84" spans="3:20" ht="18.95" customHeight="1">
      <c r="C84" s="13" t="s">
        <v>359</v>
      </c>
      <c r="D84" s="37" t="s">
        <v>360</v>
      </c>
      <c r="E84" s="37" t="s">
        <v>361</v>
      </c>
      <c r="F84" s="10" t="s">
        <v>155</v>
      </c>
      <c r="G84" s="25">
        <v>4280</v>
      </c>
      <c r="H84" s="21"/>
      <c r="I84" s="3"/>
      <c r="J84" s="21">
        <v>5473</v>
      </c>
      <c r="K84" s="11" t="s">
        <v>362</v>
      </c>
      <c r="L84" s="21">
        <v>6200</v>
      </c>
      <c r="M84" s="11" t="s">
        <v>363</v>
      </c>
      <c r="N84" s="21">
        <v>4280</v>
      </c>
      <c r="O84" s="11" t="s">
        <v>364</v>
      </c>
      <c r="P84" s="21"/>
      <c r="Q84" s="11"/>
      <c r="R84" s="21"/>
      <c r="S84" s="11"/>
      <c r="T84" s="12"/>
    </row>
    <row r="85" spans="3:20" ht="18.95" customHeight="1">
      <c r="C85" s="13" t="s">
        <v>365</v>
      </c>
      <c r="D85" s="37" t="s">
        <v>366</v>
      </c>
      <c r="E85" s="37" t="s">
        <v>367</v>
      </c>
      <c r="F85" s="10" t="s">
        <v>155</v>
      </c>
      <c r="G85" s="25">
        <v>127</v>
      </c>
      <c r="H85" s="21">
        <v>127</v>
      </c>
      <c r="I85" s="3"/>
      <c r="J85" s="21">
        <v>200</v>
      </c>
      <c r="K85" s="11" t="s">
        <v>362</v>
      </c>
      <c r="L85" s="21">
        <v>253</v>
      </c>
      <c r="M85" s="11" t="s">
        <v>363</v>
      </c>
      <c r="N85" s="21">
        <v>231</v>
      </c>
      <c r="O85" s="11" t="s">
        <v>364</v>
      </c>
      <c r="P85" s="21"/>
      <c r="Q85" s="11"/>
      <c r="R85" s="21"/>
      <c r="S85" s="11"/>
      <c r="T85" s="12"/>
    </row>
    <row r="86" spans="3:20" ht="18.95" customHeight="1">
      <c r="C86" s="13" t="s">
        <v>368</v>
      </c>
      <c r="D86" s="37" t="s">
        <v>366</v>
      </c>
      <c r="E86" s="37" t="s">
        <v>369</v>
      </c>
      <c r="F86" s="10" t="s">
        <v>155</v>
      </c>
      <c r="G86" s="25">
        <v>187</v>
      </c>
      <c r="H86" s="21">
        <v>187</v>
      </c>
      <c r="I86" s="3"/>
      <c r="J86" s="21">
        <v>260</v>
      </c>
      <c r="K86" s="11" t="s">
        <v>362</v>
      </c>
      <c r="L86" s="21">
        <v>399</v>
      </c>
      <c r="M86" s="11" t="s">
        <v>363</v>
      </c>
      <c r="N86" s="21">
        <v>294</v>
      </c>
      <c r="O86" s="11" t="s">
        <v>364</v>
      </c>
      <c r="P86" s="21"/>
      <c r="Q86" s="11"/>
      <c r="R86" s="21"/>
      <c r="S86" s="11"/>
      <c r="T86" s="12"/>
    </row>
    <row r="87" spans="3:20" ht="18.95" customHeight="1">
      <c r="C87" s="13" t="s">
        <v>370</v>
      </c>
      <c r="D87" s="37" t="s">
        <v>366</v>
      </c>
      <c r="E87" s="37" t="s">
        <v>371</v>
      </c>
      <c r="F87" s="10" t="s">
        <v>155</v>
      </c>
      <c r="G87" s="25">
        <v>242</v>
      </c>
      <c r="H87" s="21">
        <v>242</v>
      </c>
      <c r="I87" s="3"/>
      <c r="J87" s="21">
        <v>316</v>
      </c>
      <c r="K87" s="11" t="s">
        <v>362</v>
      </c>
      <c r="L87" s="21">
        <v>822</v>
      </c>
      <c r="M87" s="11" t="s">
        <v>363</v>
      </c>
      <c r="N87" s="21">
        <v>326</v>
      </c>
      <c r="O87" s="11" t="s">
        <v>364</v>
      </c>
      <c r="P87" s="21"/>
      <c r="Q87" s="11"/>
      <c r="R87" s="21"/>
      <c r="S87" s="11"/>
      <c r="T87" s="12"/>
    </row>
    <row r="88" spans="3:20" ht="18.95" customHeight="1">
      <c r="C88" s="13" t="s">
        <v>372</v>
      </c>
      <c r="D88" s="37" t="s">
        <v>366</v>
      </c>
      <c r="E88" s="37" t="s">
        <v>373</v>
      </c>
      <c r="F88" s="10" t="s">
        <v>155</v>
      </c>
      <c r="G88" s="25">
        <v>403</v>
      </c>
      <c r="H88" s="21">
        <v>403</v>
      </c>
      <c r="I88" s="3"/>
      <c r="J88" s="21">
        <v>551</v>
      </c>
      <c r="K88" s="11" t="s">
        <v>362</v>
      </c>
      <c r="L88" s="21">
        <v>1064</v>
      </c>
      <c r="M88" s="11" t="s">
        <v>363</v>
      </c>
      <c r="N88" s="21">
        <v>718</v>
      </c>
      <c r="O88" s="11" t="s">
        <v>364</v>
      </c>
      <c r="P88" s="21"/>
      <c r="Q88" s="11"/>
      <c r="R88" s="21"/>
      <c r="S88" s="11"/>
      <c r="T88" s="12"/>
    </row>
    <row r="89" spans="3:20" ht="18.95" customHeight="1">
      <c r="C89" s="13" t="s">
        <v>374</v>
      </c>
      <c r="D89" s="37" t="s">
        <v>375</v>
      </c>
      <c r="E89" s="37" t="s">
        <v>376</v>
      </c>
      <c r="F89" s="10" t="s">
        <v>132</v>
      </c>
      <c r="G89" s="25">
        <v>88</v>
      </c>
      <c r="H89" s="21"/>
      <c r="I89" s="3"/>
      <c r="J89" s="21"/>
      <c r="K89" s="11"/>
      <c r="L89" s="21"/>
      <c r="M89" s="11"/>
      <c r="N89" s="21"/>
      <c r="O89" s="11"/>
      <c r="P89" s="21">
        <v>88</v>
      </c>
      <c r="Q89" s="11" t="s">
        <v>377</v>
      </c>
      <c r="R89" s="21"/>
      <c r="S89" s="11"/>
      <c r="T89" s="12"/>
    </row>
    <row r="90" spans="3:20" ht="18.95" customHeight="1">
      <c r="C90" s="13" t="s">
        <v>378</v>
      </c>
      <c r="D90" s="37" t="s">
        <v>379</v>
      </c>
      <c r="E90" s="37" t="s">
        <v>380</v>
      </c>
      <c r="F90" s="10" t="s">
        <v>166</v>
      </c>
      <c r="G90" s="25">
        <v>220000</v>
      </c>
      <c r="H90" s="21"/>
      <c r="I90" s="3"/>
      <c r="J90" s="21">
        <v>530000</v>
      </c>
      <c r="K90" s="11" t="s">
        <v>381</v>
      </c>
      <c r="L90" s="21">
        <v>220000</v>
      </c>
      <c r="M90" s="11" t="s">
        <v>382</v>
      </c>
      <c r="N90" s="21"/>
      <c r="O90" s="11"/>
      <c r="P90" s="21"/>
      <c r="Q90" s="11"/>
      <c r="R90" s="21"/>
      <c r="S90" s="11"/>
      <c r="T90" s="12"/>
    </row>
    <row r="91" spans="3:20" ht="18.95" customHeight="1">
      <c r="C91" s="13" t="s">
        <v>383</v>
      </c>
      <c r="D91" s="37" t="s">
        <v>379</v>
      </c>
      <c r="E91" s="37" t="s">
        <v>384</v>
      </c>
      <c r="F91" s="10" t="s">
        <v>166</v>
      </c>
      <c r="G91" s="25">
        <v>440000</v>
      </c>
      <c r="H91" s="21"/>
      <c r="I91" s="3"/>
      <c r="J91" s="21">
        <v>1120000</v>
      </c>
      <c r="K91" s="11" t="s">
        <v>381</v>
      </c>
      <c r="L91" s="21">
        <v>440000</v>
      </c>
      <c r="M91" s="11" t="s">
        <v>382</v>
      </c>
      <c r="N91" s="21"/>
      <c r="O91" s="11"/>
      <c r="P91" s="21"/>
      <c r="Q91" s="11"/>
      <c r="R91" s="21"/>
      <c r="S91" s="11"/>
      <c r="T91" s="12"/>
    </row>
    <row r="92" spans="3:20" ht="18.95" customHeight="1">
      <c r="C92" s="13" t="s">
        <v>385</v>
      </c>
      <c r="D92" s="37" t="s">
        <v>386</v>
      </c>
      <c r="E92" s="37"/>
      <c r="F92" s="10" t="s">
        <v>166</v>
      </c>
      <c r="G92" s="25">
        <v>370000</v>
      </c>
      <c r="H92" s="21"/>
      <c r="I92" s="3"/>
      <c r="J92" s="21"/>
      <c r="K92" s="11"/>
      <c r="L92" s="21">
        <v>370000</v>
      </c>
      <c r="M92" s="11" t="s">
        <v>382</v>
      </c>
      <c r="N92" s="21"/>
      <c r="O92" s="11"/>
      <c r="P92" s="21"/>
      <c r="Q92" s="11"/>
      <c r="R92" s="21"/>
      <c r="S92" s="11"/>
      <c r="T92" s="12"/>
    </row>
    <row r="93" spans="3:20" ht="18.95" customHeight="1">
      <c r="C93" s="13" t="s">
        <v>387</v>
      </c>
      <c r="D93" s="37" t="s">
        <v>388</v>
      </c>
      <c r="E93" s="37" t="s">
        <v>389</v>
      </c>
      <c r="F93" s="10" t="s">
        <v>155</v>
      </c>
      <c r="G93" s="25">
        <v>25</v>
      </c>
      <c r="H93" s="21"/>
      <c r="I93" s="3"/>
      <c r="J93" s="21"/>
      <c r="K93" s="11"/>
      <c r="L93" s="21">
        <v>29</v>
      </c>
      <c r="M93" s="11" t="s">
        <v>390</v>
      </c>
      <c r="N93" s="21">
        <v>25</v>
      </c>
      <c r="O93" s="11" t="s">
        <v>391</v>
      </c>
      <c r="P93" s="21"/>
      <c r="Q93" s="11"/>
      <c r="R93" s="21"/>
      <c r="S93" s="11"/>
      <c r="T93" s="12"/>
    </row>
    <row r="94" spans="3:20" ht="18.95" customHeight="1">
      <c r="C94" s="13" t="s">
        <v>392</v>
      </c>
      <c r="D94" s="37" t="s">
        <v>388</v>
      </c>
      <c r="E94" s="37" t="s">
        <v>393</v>
      </c>
      <c r="F94" s="10" t="s">
        <v>242</v>
      </c>
      <c r="G94" s="25">
        <v>25</v>
      </c>
      <c r="H94" s="21"/>
      <c r="I94" s="3"/>
      <c r="J94" s="21"/>
      <c r="K94" s="11"/>
      <c r="L94" s="21">
        <v>29</v>
      </c>
      <c r="M94" s="11" t="s">
        <v>390</v>
      </c>
      <c r="N94" s="21">
        <v>25</v>
      </c>
      <c r="O94" s="11" t="s">
        <v>391</v>
      </c>
      <c r="P94" s="21"/>
      <c r="Q94" s="11"/>
      <c r="R94" s="21"/>
      <c r="S94" s="11"/>
      <c r="T94" s="12"/>
    </row>
    <row r="95" spans="3:20" ht="18.95" customHeight="1">
      <c r="C95" s="13" t="s">
        <v>394</v>
      </c>
      <c r="D95" s="37" t="s">
        <v>395</v>
      </c>
      <c r="E95" s="37" t="s">
        <v>396</v>
      </c>
      <c r="F95" s="10" t="s">
        <v>242</v>
      </c>
      <c r="G95" s="25">
        <v>9</v>
      </c>
      <c r="H95" s="21"/>
      <c r="I95" s="3"/>
      <c r="J95" s="21"/>
      <c r="K95" s="11"/>
      <c r="L95" s="21">
        <v>10</v>
      </c>
      <c r="M95" s="11" t="s">
        <v>262</v>
      </c>
      <c r="N95" s="21">
        <v>9</v>
      </c>
      <c r="O95" s="11" t="s">
        <v>397</v>
      </c>
      <c r="P95" s="21"/>
      <c r="Q95" s="11"/>
      <c r="R95" s="21"/>
      <c r="S95" s="11"/>
      <c r="T95" s="12"/>
    </row>
    <row r="96" spans="3:20" ht="18.95" customHeight="1">
      <c r="C96" s="13" t="s">
        <v>398</v>
      </c>
      <c r="D96" s="37" t="s">
        <v>399</v>
      </c>
      <c r="E96" s="37" t="s">
        <v>400</v>
      </c>
      <c r="F96" s="10" t="s">
        <v>155</v>
      </c>
      <c r="G96" s="25">
        <v>215000</v>
      </c>
      <c r="H96" s="21"/>
      <c r="I96" s="3"/>
      <c r="J96" s="21"/>
      <c r="K96" s="11"/>
      <c r="L96" s="21"/>
      <c r="M96" s="11"/>
      <c r="N96" s="21">
        <v>215000</v>
      </c>
      <c r="O96" s="11" t="s">
        <v>401</v>
      </c>
      <c r="P96" s="21"/>
      <c r="Q96" s="11"/>
      <c r="R96" s="21"/>
      <c r="S96" s="11"/>
      <c r="T96" s="12"/>
    </row>
    <row r="97" spans="3:20" ht="18.95" customHeight="1">
      <c r="C97" s="13" t="s">
        <v>402</v>
      </c>
      <c r="D97" s="37" t="s">
        <v>403</v>
      </c>
      <c r="E97" s="37" t="s">
        <v>404</v>
      </c>
      <c r="F97" s="10" t="s">
        <v>405</v>
      </c>
      <c r="G97" s="25">
        <v>25650</v>
      </c>
      <c r="H97" s="21">
        <v>25650</v>
      </c>
      <c r="I97" s="3"/>
      <c r="J97" s="21"/>
      <c r="K97" s="11"/>
      <c r="L97" s="21">
        <v>54000</v>
      </c>
      <c r="M97" s="11" t="s">
        <v>346</v>
      </c>
      <c r="N97" s="21">
        <v>73080</v>
      </c>
      <c r="O97" s="11" t="s">
        <v>347</v>
      </c>
      <c r="P97" s="21"/>
      <c r="Q97" s="11"/>
      <c r="R97" s="21"/>
      <c r="S97" s="11"/>
      <c r="T97" s="12"/>
    </row>
    <row r="98" spans="3:20" ht="18.95" customHeight="1">
      <c r="C98" s="13" t="s">
        <v>406</v>
      </c>
      <c r="D98" s="37" t="s">
        <v>407</v>
      </c>
      <c r="E98" s="37" t="s">
        <v>408</v>
      </c>
      <c r="F98" s="10" t="s">
        <v>155</v>
      </c>
      <c r="G98" s="25">
        <v>3801</v>
      </c>
      <c r="H98" s="21">
        <v>3801</v>
      </c>
      <c r="I98" s="3"/>
      <c r="J98" s="21"/>
      <c r="K98" s="11"/>
      <c r="L98" s="21"/>
      <c r="M98" s="11"/>
      <c r="N98" s="21">
        <v>6800</v>
      </c>
      <c r="O98" s="11" t="s">
        <v>347</v>
      </c>
      <c r="P98" s="21"/>
      <c r="Q98" s="11"/>
      <c r="R98" s="21"/>
      <c r="S98" s="11"/>
      <c r="T98" s="12"/>
    </row>
    <row r="99" spans="3:20" ht="18.95" customHeight="1">
      <c r="C99" s="13" t="s">
        <v>409</v>
      </c>
      <c r="D99" s="37" t="s">
        <v>410</v>
      </c>
      <c r="E99" s="37" t="s">
        <v>411</v>
      </c>
      <c r="F99" s="10" t="s">
        <v>412</v>
      </c>
      <c r="G99" s="25">
        <v>3520</v>
      </c>
      <c r="H99" s="21"/>
      <c r="I99" s="3"/>
      <c r="J99" s="21"/>
      <c r="K99" s="11"/>
      <c r="L99" s="21"/>
      <c r="M99" s="11"/>
      <c r="N99" s="21">
        <v>3520</v>
      </c>
      <c r="O99" s="11" t="s">
        <v>413</v>
      </c>
      <c r="P99" s="21"/>
      <c r="Q99" s="11"/>
      <c r="R99" s="21"/>
      <c r="S99" s="11"/>
      <c r="T99" s="12"/>
    </row>
    <row r="100" spans="3:20" ht="18.95" customHeight="1">
      <c r="C100" s="13" t="s">
        <v>414</v>
      </c>
      <c r="D100" s="37" t="s">
        <v>415</v>
      </c>
      <c r="E100" s="37" t="s">
        <v>411</v>
      </c>
      <c r="F100" s="10" t="s">
        <v>412</v>
      </c>
      <c r="G100" s="25">
        <v>15990</v>
      </c>
      <c r="H100" s="21"/>
      <c r="I100" s="3"/>
      <c r="J100" s="21"/>
      <c r="K100" s="11"/>
      <c r="L100" s="21"/>
      <c r="M100" s="11"/>
      <c r="N100" s="21">
        <v>15990</v>
      </c>
      <c r="O100" s="11" t="s">
        <v>413</v>
      </c>
      <c r="P100" s="21"/>
      <c r="Q100" s="11"/>
      <c r="R100" s="21"/>
      <c r="S100" s="11"/>
      <c r="T100" s="12"/>
    </row>
    <row r="101" spans="3:20" ht="18.95" customHeight="1">
      <c r="C101" s="13" t="s">
        <v>416</v>
      </c>
      <c r="D101" s="37" t="s">
        <v>417</v>
      </c>
      <c r="E101" s="37"/>
      <c r="F101" s="10" t="s">
        <v>412</v>
      </c>
      <c r="G101" s="25">
        <v>30488</v>
      </c>
      <c r="H101" s="21"/>
      <c r="I101" s="3"/>
      <c r="J101" s="21"/>
      <c r="K101" s="11"/>
      <c r="L101" s="21"/>
      <c r="M101" s="11"/>
      <c r="N101" s="21">
        <v>30488</v>
      </c>
      <c r="O101" s="11" t="s">
        <v>418</v>
      </c>
      <c r="P101" s="21"/>
      <c r="Q101" s="11"/>
      <c r="R101" s="21"/>
      <c r="S101" s="11"/>
      <c r="T101" s="12"/>
    </row>
    <row r="102" spans="3:20" ht="18.95" customHeight="1">
      <c r="C102" s="13" t="s">
        <v>419</v>
      </c>
      <c r="D102" s="37" t="s">
        <v>420</v>
      </c>
      <c r="E102" s="37" t="s">
        <v>421</v>
      </c>
      <c r="F102" s="10" t="s">
        <v>155</v>
      </c>
      <c r="G102" s="25">
        <v>3010</v>
      </c>
      <c r="H102" s="21"/>
      <c r="I102" s="3"/>
      <c r="J102" s="21">
        <v>3367</v>
      </c>
      <c r="K102" s="11" t="s">
        <v>362</v>
      </c>
      <c r="L102" s="21">
        <v>4395</v>
      </c>
      <c r="M102" s="11" t="s">
        <v>363</v>
      </c>
      <c r="N102" s="21">
        <v>3010</v>
      </c>
      <c r="O102" s="11" t="s">
        <v>364</v>
      </c>
      <c r="P102" s="21"/>
      <c r="Q102" s="11"/>
      <c r="R102" s="21"/>
      <c r="S102" s="11"/>
      <c r="T102" s="12"/>
    </row>
    <row r="103" spans="3:20" ht="18.95" customHeight="1">
      <c r="C103" s="13" t="s">
        <v>422</v>
      </c>
      <c r="D103" s="37" t="s">
        <v>423</v>
      </c>
      <c r="E103" s="37" t="s">
        <v>367</v>
      </c>
      <c r="F103" s="10" t="s">
        <v>155</v>
      </c>
      <c r="G103" s="25">
        <v>127</v>
      </c>
      <c r="H103" s="21">
        <v>127</v>
      </c>
      <c r="I103" s="3"/>
      <c r="J103" s="21">
        <v>200</v>
      </c>
      <c r="K103" s="11" t="s">
        <v>362</v>
      </c>
      <c r="L103" s="21">
        <v>253</v>
      </c>
      <c r="M103" s="11" t="s">
        <v>363</v>
      </c>
      <c r="N103" s="21">
        <v>231</v>
      </c>
      <c r="O103" s="11" t="s">
        <v>364</v>
      </c>
      <c r="P103" s="21"/>
      <c r="Q103" s="11"/>
      <c r="R103" s="21"/>
      <c r="S103" s="11"/>
      <c r="T103" s="12"/>
    </row>
    <row r="104" spans="3:20" ht="18.95" customHeight="1">
      <c r="C104" s="13" t="s">
        <v>424</v>
      </c>
      <c r="D104" s="37" t="s">
        <v>423</v>
      </c>
      <c r="E104" s="37" t="s">
        <v>369</v>
      </c>
      <c r="F104" s="10" t="s">
        <v>155</v>
      </c>
      <c r="G104" s="25">
        <v>187</v>
      </c>
      <c r="H104" s="21">
        <v>187</v>
      </c>
      <c r="I104" s="3"/>
      <c r="J104" s="21">
        <v>260</v>
      </c>
      <c r="K104" s="11" t="s">
        <v>362</v>
      </c>
      <c r="L104" s="21">
        <v>399</v>
      </c>
      <c r="M104" s="11" t="s">
        <v>363</v>
      </c>
      <c r="N104" s="21">
        <v>294</v>
      </c>
      <c r="O104" s="11" t="s">
        <v>364</v>
      </c>
      <c r="P104" s="21"/>
      <c r="Q104" s="11"/>
      <c r="R104" s="21"/>
      <c r="S104" s="11"/>
      <c r="T104" s="12"/>
    </row>
    <row r="105" spans="3:20" ht="18.95" customHeight="1">
      <c r="C105" s="13" t="s">
        <v>425</v>
      </c>
      <c r="D105" s="37" t="s">
        <v>426</v>
      </c>
      <c r="E105" s="37" t="s">
        <v>427</v>
      </c>
      <c r="F105" s="10" t="s">
        <v>132</v>
      </c>
      <c r="G105" s="25">
        <v>2107</v>
      </c>
      <c r="H105" s="21">
        <v>2107</v>
      </c>
      <c r="I105" s="3"/>
      <c r="J105" s="21"/>
      <c r="K105" s="11"/>
      <c r="L105" s="21">
        <v>2547</v>
      </c>
      <c r="M105" s="11" t="s">
        <v>144</v>
      </c>
      <c r="N105" s="21">
        <v>2547</v>
      </c>
      <c r="O105" s="11" t="s">
        <v>135</v>
      </c>
      <c r="P105" s="21"/>
      <c r="Q105" s="11"/>
      <c r="R105" s="21"/>
      <c r="S105" s="11"/>
      <c r="T105" s="12"/>
    </row>
    <row r="106" spans="3:20" ht="18.95" customHeight="1">
      <c r="C106" s="13" t="s">
        <v>428</v>
      </c>
      <c r="D106" s="37" t="s">
        <v>426</v>
      </c>
      <c r="E106" s="37" t="s">
        <v>429</v>
      </c>
      <c r="F106" s="10" t="s">
        <v>132</v>
      </c>
      <c r="G106" s="25">
        <v>2849</v>
      </c>
      <c r="H106" s="21">
        <v>2849</v>
      </c>
      <c r="I106" s="3"/>
      <c r="J106" s="21"/>
      <c r="K106" s="11"/>
      <c r="L106" s="21">
        <v>3354</v>
      </c>
      <c r="M106" s="11" t="s">
        <v>144</v>
      </c>
      <c r="N106" s="21">
        <v>3354</v>
      </c>
      <c r="O106" s="11" t="s">
        <v>135</v>
      </c>
      <c r="P106" s="21"/>
      <c r="Q106" s="11"/>
      <c r="R106" s="21"/>
      <c r="S106" s="11"/>
      <c r="T106" s="12"/>
    </row>
    <row r="107" spans="3:20" ht="18.95" customHeight="1">
      <c r="C107" s="13" t="s">
        <v>430</v>
      </c>
      <c r="D107" s="37" t="s">
        <v>426</v>
      </c>
      <c r="E107" s="37" t="s">
        <v>431</v>
      </c>
      <c r="F107" s="10" t="s">
        <v>132</v>
      </c>
      <c r="G107" s="25">
        <v>3890</v>
      </c>
      <c r="H107" s="21">
        <v>3890</v>
      </c>
      <c r="I107" s="3"/>
      <c r="J107" s="21"/>
      <c r="K107" s="11"/>
      <c r="L107" s="21">
        <v>4696</v>
      </c>
      <c r="M107" s="11" t="s">
        <v>144</v>
      </c>
      <c r="N107" s="21">
        <v>4696</v>
      </c>
      <c r="O107" s="11" t="s">
        <v>135</v>
      </c>
      <c r="P107" s="21"/>
      <c r="Q107" s="11"/>
      <c r="R107" s="21"/>
      <c r="S107" s="11"/>
      <c r="T107" s="12"/>
    </row>
    <row r="108" spans="3:20" ht="18.95" customHeight="1">
      <c r="C108" s="13" t="s">
        <v>432</v>
      </c>
      <c r="D108" s="37" t="s">
        <v>426</v>
      </c>
      <c r="E108" s="37" t="s">
        <v>433</v>
      </c>
      <c r="F108" s="10" t="s">
        <v>132</v>
      </c>
      <c r="G108" s="25">
        <v>6381</v>
      </c>
      <c r="H108" s="21">
        <v>6381</v>
      </c>
      <c r="I108" s="3"/>
      <c r="J108" s="21"/>
      <c r="K108" s="11"/>
      <c r="L108" s="21">
        <v>7784</v>
      </c>
      <c r="M108" s="11" t="s">
        <v>144</v>
      </c>
      <c r="N108" s="21">
        <v>7784</v>
      </c>
      <c r="O108" s="11" t="s">
        <v>135</v>
      </c>
      <c r="P108" s="21"/>
      <c r="Q108" s="11"/>
      <c r="R108" s="21"/>
      <c r="S108" s="11"/>
      <c r="T108" s="12"/>
    </row>
    <row r="109" spans="3:20" ht="18.95" customHeight="1">
      <c r="C109" s="13" t="s">
        <v>434</v>
      </c>
      <c r="D109" s="37" t="s">
        <v>426</v>
      </c>
      <c r="E109" s="37" t="s">
        <v>435</v>
      </c>
      <c r="F109" s="10" t="s">
        <v>132</v>
      </c>
      <c r="G109" s="25">
        <v>11526</v>
      </c>
      <c r="H109" s="21">
        <v>11526</v>
      </c>
      <c r="I109" s="3"/>
      <c r="J109" s="21"/>
      <c r="K109" s="11"/>
      <c r="L109" s="21">
        <v>14049</v>
      </c>
      <c r="M109" s="11" t="s">
        <v>144</v>
      </c>
      <c r="N109" s="21">
        <v>14049</v>
      </c>
      <c r="O109" s="11" t="s">
        <v>135</v>
      </c>
      <c r="P109" s="21"/>
      <c r="Q109" s="11"/>
      <c r="R109" s="21"/>
      <c r="S109" s="11"/>
      <c r="T109" s="12"/>
    </row>
    <row r="110" spans="3:20" ht="18.95" customHeight="1">
      <c r="C110" s="13" t="s">
        <v>436</v>
      </c>
      <c r="D110" s="37" t="s">
        <v>437</v>
      </c>
      <c r="E110" s="37" t="s">
        <v>438</v>
      </c>
      <c r="F110" s="10" t="s">
        <v>242</v>
      </c>
      <c r="G110" s="25">
        <v>830</v>
      </c>
      <c r="H110" s="21">
        <v>830</v>
      </c>
      <c r="I110" s="3"/>
      <c r="J110" s="21"/>
      <c r="K110" s="11"/>
      <c r="L110" s="21">
        <v>4950</v>
      </c>
      <c r="M110" s="11" t="s">
        <v>144</v>
      </c>
      <c r="N110" s="21">
        <v>4950</v>
      </c>
      <c r="O110" s="11" t="s">
        <v>135</v>
      </c>
      <c r="P110" s="21"/>
      <c r="Q110" s="11"/>
      <c r="R110" s="21"/>
      <c r="S110" s="11"/>
      <c r="T110" s="12"/>
    </row>
    <row r="111" spans="3:20" ht="18.95" customHeight="1">
      <c r="C111" s="13" t="s">
        <v>439</v>
      </c>
      <c r="D111" s="37" t="s">
        <v>437</v>
      </c>
      <c r="E111" s="37" t="s">
        <v>440</v>
      </c>
      <c r="F111" s="10" t="s">
        <v>242</v>
      </c>
      <c r="G111" s="25">
        <v>1014</v>
      </c>
      <c r="H111" s="21">
        <v>1014</v>
      </c>
      <c r="I111" s="3"/>
      <c r="J111" s="21"/>
      <c r="K111" s="11"/>
      <c r="L111" s="21">
        <v>5295</v>
      </c>
      <c r="M111" s="11" t="s">
        <v>144</v>
      </c>
      <c r="N111" s="21">
        <v>5295</v>
      </c>
      <c r="O111" s="11" t="s">
        <v>135</v>
      </c>
      <c r="P111" s="21"/>
      <c r="Q111" s="11"/>
      <c r="R111" s="21"/>
      <c r="S111" s="11"/>
      <c r="T111" s="12"/>
    </row>
    <row r="112" spans="3:20" ht="18.95" customHeight="1">
      <c r="C112" s="13" t="s">
        <v>441</v>
      </c>
      <c r="D112" s="37" t="s">
        <v>437</v>
      </c>
      <c r="E112" s="37" t="s">
        <v>442</v>
      </c>
      <c r="F112" s="10" t="s">
        <v>242</v>
      </c>
      <c r="G112" s="25">
        <v>1246</v>
      </c>
      <c r="H112" s="21">
        <v>1246</v>
      </c>
      <c r="I112" s="3"/>
      <c r="J112" s="21"/>
      <c r="K112" s="11"/>
      <c r="L112" s="21">
        <v>6307</v>
      </c>
      <c r="M112" s="11" t="s">
        <v>144</v>
      </c>
      <c r="N112" s="21">
        <v>6307</v>
      </c>
      <c r="O112" s="11" t="s">
        <v>135</v>
      </c>
      <c r="P112" s="21"/>
      <c r="Q112" s="11"/>
      <c r="R112" s="21"/>
      <c r="S112" s="11"/>
      <c r="T112" s="12"/>
    </row>
    <row r="113" spans="3:20" ht="18.95" customHeight="1">
      <c r="C113" s="13" t="s">
        <v>443</v>
      </c>
      <c r="D113" s="37" t="s">
        <v>437</v>
      </c>
      <c r="E113" s="37" t="s">
        <v>444</v>
      </c>
      <c r="F113" s="10" t="s">
        <v>242</v>
      </c>
      <c r="G113" s="25">
        <v>2436</v>
      </c>
      <c r="H113" s="21">
        <v>2436</v>
      </c>
      <c r="I113" s="3"/>
      <c r="J113" s="21"/>
      <c r="K113" s="11"/>
      <c r="L113" s="21">
        <v>12435</v>
      </c>
      <c r="M113" s="11" t="s">
        <v>144</v>
      </c>
      <c r="N113" s="21">
        <v>12435</v>
      </c>
      <c r="O113" s="11" t="s">
        <v>135</v>
      </c>
      <c r="P113" s="21"/>
      <c r="Q113" s="11"/>
      <c r="R113" s="21"/>
      <c r="S113" s="11"/>
      <c r="T113" s="12"/>
    </row>
    <row r="114" spans="3:20" ht="18.95" customHeight="1">
      <c r="C114" s="13" t="s">
        <v>445</v>
      </c>
      <c r="D114" s="37" t="s">
        <v>437</v>
      </c>
      <c r="E114" s="37" t="s">
        <v>446</v>
      </c>
      <c r="F114" s="10" t="s">
        <v>242</v>
      </c>
      <c r="G114" s="25">
        <v>4152</v>
      </c>
      <c r="H114" s="21">
        <v>4152</v>
      </c>
      <c r="I114" s="3"/>
      <c r="J114" s="21"/>
      <c r="K114" s="11"/>
      <c r="L114" s="21">
        <v>17049</v>
      </c>
      <c r="M114" s="11" t="s">
        <v>144</v>
      </c>
      <c r="N114" s="21">
        <v>17049</v>
      </c>
      <c r="O114" s="11" t="s">
        <v>135</v>
      </c>
      <c r="P114" s="21"/>
      <c r="Q114" s="11"/>
      <c r="R114" s="21"/>
      <c r="S114" s="11"/>
      <c r="T114" s="12"/>
    </row>
    <row r="115" spans="3:20" ht="18.95" customHeight="1">
      <c r="C115" s="13" t="s">
        <v>447</v>
      </c>
      <c r="D115" s="37" t="s">
        <v>426</v>
      </c>
      <c r="E115" s="37" t="s">
        <v>448</v>
      </c>
      <c r="F115" s="10" t="s">
        <v>242</v>
      </c>
      <c r="G115" s="25">
        <v>3199</v>
      </c>
      <c r="H115" s="21">
        <v>3199</v>
      </c>
      <c r="I115" s="3"/>
      <c r="J115" s="21"/>
      <c r="K115" s="11"/>
      <c r="L115" s="21">
        <v>4200</v>
      </c>
      <c r="M115" s="11" t="s">
        <v>144</v>
      </c>
      <c r="N115" s="21">
        <v>4200</v>
      </c>
      <c r="O115" s="11" t="s">
        <v>135</v>
      </c>
      <c r="P115" s="21"/>
      <c r="Q115" s="11"/>
      <c r="R115" s="21"/>
      <c r="S115" s="11"/>
      <c r="T115" s="12"/>
    </row>
    <row r="116" spans="3:20" ht="18.95" customHeight="1">
      <c r="C116" s="13" t="s">
        <v>449</v>
      </c>
      <c r="D116" s="37" t="s">
        <v>426</v>
      </c>
      <c r="E116" s="37" t="s">
        <v>450</v>
      </c>
      <c r="F116" s="10" t="s">
        <v>242</v>
      </c>
      <c r="G116" s="25">
        <v>5818</v>
      </c>
      <c r="H116" s="21">
        <v>5818</v>
      </c>
      <c r="I116" s="3"/>
      <c r="J116" s="21"/>
      <c r="K116" s="11"/>
      <c r="L116" s="21">
        <v>8120</v>
      </c>
      <c r="M116" s="11" t="s">
        <v>144</v>
      </c>
      <c r="N116" s="21">
        <v>8120</v>
      </c>
      <c r="O116" s="11" t="s">
        <v>135</v>
      </c>
      <c r="P116" s="21"/>
      <c r="Q116" s="11"/>
      <c r="R116" s="21"/>
      <c r="S116" s="11"/>
      <c r="T116" s="12"/>
    </row>
    <row r="117" spans="3:20" ht="18.95" customHeight="1">
      <c r="C117" s="13" t="s">
        <v>451</v>
      </c>
      <c r="D117" s="37" t="s">
        <v>426</v>
      </c>
      <c r="E117" s="37" t="s">
        <v>452</v>
      </c>
      <c r="F117" s="10" t="s">
        <v>242</v>
      </c>
      <c r="G117" s="25">
        <v>15000</v>
      </c>
      <c r="H117" s="21">
        <v>15000</v>
      </c>
      <c r="I117" s="3"/>
      <c r="J117" s="21"/>
      <c r="K117" s="11"/>
      <c r="L117" s="21">
        <v>20450</v>
      </c>
      <c r="M117" s="11" t="s">
        <v>144</v>
      </c>
      <c r="N117" s="21">
        <v>20450</v>
      </c>
      <c r="O117" s="11" t="s">
        <v>135</v>
      </c>
      <c r="P117" s="21"/>
      <c r="Q117" s="11"/>
      <c r="R117" s="21"/>
      <c r="S117" s="11"/>
      <c r="T117" s="12"/>
    </row>
    <row r="118" spans="3:20" ht="18.95" customHeight="1">
      <c r="C118" s="13" t="s">
        <v>453</v>
      </c>
      <c r="D118" s="37" t="s">
        <v>437</v>
      </c>
      <c r="E118" s="37" t="s">
        <v>454</v>
      </c>
      <c r="F118" s="10" t="s">
        <v>242</v>
      </c>
      <c r="G118" s="25">
        <v>1087</v>
      </c>
      <c r="H118" s="21">
        <v>1087</v>
      </c>
      <c r="I118" s="3"/>
      <c r="J118" s="21"/>
      <c r="K118" s="11"/>
      <c r="L118" s="21">
        <v>4095</v>
      </c>
      <c r="M118" s="11" t="s">
        <v>144</v>
      </c>
      <c r="N118" s="21">
        <v>4095</v>
      </c>
      <c r="O118" s="11" t="s">
        <v>135</v>
      </c>
      <c r="P118" s="21"/>
      <c r="Q118" s="11"/>
      <c r="R118" s="21"/>
      <c r="S118" s="11"/>
      <c r="T118" s="12"/>
    </row>
    <row r="119" spans="3:20" ht="18.95" customHeight="1">
      <c r="C119" s="13" t="s">
        <v>455</v>
      </c>
      <c r="D119" s="37" t="s">
        <v>437</v>
      </c>
      <c r="E119" s="37" t="s">
        <v>456</v>
      </c>
      <c r="F119" s="10" t="s">
        <v>242</v>
      </c>
      <c r="G119" s="25">
        <v>1258</v>
      </c>
      <c r="H119" s="21">
        <v>1258</v>
      </c>
      <c r="I119" s="3"/>
      <c r="J119" s="21"/>
      <c r="K119" s="11"/>
      <c r="L119" s="21">
        <v>4432</v>
      </c>
      <c r="M119" s="11" t="s">
        <v>144</v>
      </c>
      <c r="N119" s="21">
        <v>4432</v>
      </c>
      <c r="O119" s="11" t="s">
        <v>135</v>
      </c>
      <c r="P119" s="21"/>
      <c r="Q119" s="11"/>
      <c r="R119" s="21"/>
      <c r="S119" s="11"/>
      <c r="T119" s="12"/>
    </row>
    <row r="120" spans="3:20" ht="18.95" customHeight="1">
      <c r="C120" s="13" t="s">
        <v>457</v>
      </c>
      <c r="D120" s="37" t="s">
        <v>437</v>
      </c>
      <c r="E120" s="37" t="s">
        <v>458</v>
      </c>
      <c r="F120" s="10" t="s">
        <v>242</v>
      </c>
      <c r="G120" s="25">
        <v>1513</v>
      </c>
      <c r="H120" s="21">
        <v>1513</v>
      </c>
      <c r="I120" s="3"/>
      <c r="J120" s="21"/>
      <c r="K120" s="11"/>
      <c r="L120" s="21">
        <v>5240</v>
      </c>
      <c r="M120" s="11" t="s">
        <v>144</v>
      </c>
      <c r="N120" s="21">
        <v>5240</v>
      </c>
      <c r="O120" s="11" t="s">
        <v>135</v>
      </c>
      <c r="P120" s="21"/>
      <c r="Q120" s="11"/>
      <c r="R120" s="21"/>
      <c r="S120" s="11"/>
      <c r="T120" s="12"/>
    </row>
    <row r="121" spans="3:20" ht="18.95" customHeight="1">
      <c r="C121" s="13" t="s">
        <v>459</v>
      </c>
      <c r="D121" s="37" t="s">
        <v>437</v>
      </c>
      <c r="E121" s="37" t="s">
        <v>460</v>
      </c>
      <c r="F121" s="10" t="s">
        <v>242</v>
      </c>
      <c r="G121" s="25">
        <v>2981</v>
      </c>
      <c r="H121" s="21">
        <v>2981</v>
      </c>
      <c r="I121" s="3"/>
      <c r="J121" s="21"/>
      <c r="K121" s="11"/>
      <c r="L121" s="21">
        <v>9605</v>
      </c>
      <c r="M121" s="11" t="s">
        <v>144</v>
      </c>
      <c r="N121" s="21">
        <v>9605</v>
      </c>
      <c r="O121" s="11" t="s">
        <v>135</v>
      </c>
      <c r="P121" s="21"/>
      <c r="Q121" s="11"/>
      <c r="R121" s="21"/>
      <c r="S121" s="11"/>
      <c r="T121" s="12"/>
    </row>
    <row r="122" spans="3:20" ht="18.95" customHeight="1">
      <c r="C122" s="13" t="s">
        <v>461</v>
      </c>
      <c r="D122" s="37" t="s">
        <v>437</v>
      </c>
      <c r="E122" s="37" t="s">
        <v>462</v>
      </c>
      <c r="F122" s="10" t="s">
        <v>242</v>
      </c>
      <c r="G122" s="25">
        <v>5002</v>
      </c>
      <c r="H122" s="21">
        <v>5002</v>
      </c>
      <c r="I122" s="3"/>
      <c r="J122" s="21"/>
      <c r="K122" s="11"/>
      <c r="L122" s="21">
        <v>14196</v>
      </c>
      <c r="M122" s="11" t="s">
        <v>144</v>
      </c>
      <c r="N122" s="21">
        <v>14196</v>
      </c>
      <c r="O122" s="11" t="s">
        <v>135</v>
      </c>
      <c r="P122" s="21"/>
      <c r="Q122" s="11"/>
      <c r="R122" s="21"/>
      <c r="S122" s="11"/>
      <c r="T122" s="12"/>
    </row>
    <row r="123" spans="3:20" ht="18.95" customHeight="1">
      <c r="C123" s="13" t="s">
        <v>463</v>
      </c>
      <c r="D123" s="37" t="s">
        <v>464</v>
      </c>
      <c r="E123" s="37" t="s">
        <v>465</v>
      </c>
      <c r="F123" s="10" t="s">
        <v>466</v>
      </c>
      <c r="G123" s="25">
        <v>90000</v>
      </c>
      <c r="H123" s="21"/>
      <c r="I123" s="3"/>
      <c r="J123" s="21"/>
      <c r="K123" s="11"/>
      <c r="L123" s="21"/>
      <c r="M123" s="11"/>
      <c r="N123" s="21"/>
      <c r="O123" s="11"/>
      <c r="P123" s="21">
        <v>90000</v>
      </c>
      <c r="Q123" s="11"/>
      <c r="R123" s="21"/>
      <c r="S123" s="11"/>
      <c r="T123" s="12"/>
    </row>
    <row r="124" spans="3:20" ht="18.95" customHeight="1">
      <c r="C124" s="13" t="s">
        <v>467</v>
      </c>
      <c r="D124" s="37" t="s">
        <v>464</v>
      </c>
      <c r="E124" s="37" t="s">
        <v>468</v>
      </c>
      <c r="F124" s="10" t="s">
        <v>466</v>
      </c>
      <c r="G124" s="25">
        <v>85000</v>
      </c>
      <c r="H124" s="21"/>
      <c r="I124" s="3"/>
      <c r="J124" s="21"/>
      <c r="K124" s="11"/>
      <c r="L124" s="21"/>
      <c r="M124" s="11"/>
      <c r="N124" s="21"/>
      <c r="O124" s="11"/>
      <c r="P124" s="21">
        <v>85000</v>
      </c>
      <c r="Q124" s="11"/>
      <c r="R124" s="21"/>
      <c r="S124" s="11"/>
      <c r="T124" s="12"/>
    </row>
    <row r="125" spans="3:20" ht="18.95" customHeight="1">
      <c r="C125" s="13" t="s">
        <v>469</v>
      </c>
      <c r="D125" s="37" t="s">
        <v>474</v>
      </c>
      <c r="E125" s="37" t="s">
        <v>475</v>
      </c>
      <c r="F125" s="10" t="s">
        <v>242</v>
      </c>
      <c r="G125" s="25">
        <v>385000</v>
      </c>
      <c r="H125" s="21"/>
      <c r="I125" s="3"/>
      <c r="J125" s="21"/>
      <c r="K125" s="11"/>
      <c r="L125" s="21"/>
      <c r="M125" s="11"/>
      <c r="N125" s="21"/>
      <c r="O125" s="11"/>
      <c r="P125" s="21">
        <v>385000</v>
      </c>
      <c r="Q125" s="11" t="s">
        <v>476</v>
      </c>
      <c r="R125" s="21"/>
      <c r="S125" s="11"/>
      <c r="T125" s="12"/>
    </row>
    <row r="126" spans="3:20" ht="18.95" customHeight="1">
      <c r="C126" s="13" t="s">
        <v>469</v>
      </c>
      <c r="D126" s="37" t="s">
        <v>477</v>
      </c>
      <c r="E126" s="37" t="s">
        <v>478</v>
      </c>
      <c r="F126" s="10" t="s">
        <v>479</v>
      </c>
      <c r="G126" s="25">
        <v>1550000</v>
      </c>
      <c r="H126" s="21"/>
      <c r="I126" s="3"/>
      <c r="J126" s="21"/>
      <c r="K126" s="11"/>
      <c r="L126" s="21"/>
      <c r="M126" s="11"/>
      <c r="N126" s="21"/>
      <c r="O126" s="11"/>
      <c r="P126" s="21">
        <v>1550000</v>
      </c>
      <c r="Q126" s="11" t="s">
        <v>480</v>
      </c>
      <c r="R126" s="21"/>
      <c r="S126" s="11"/>
      <c r="T126" s="12"/>
    </row>
    <row r="127" spans="3:20" ht="18.95" customHeight="1">
      <c r="C127" s="13" t="s">
        <v>469</v>
      </c>
      <c r="D127" s="37" t="s">
        <v>477</v>
      </c>
      <c r="E127" s="37" t="s">
        <v>481</v>
      </c>
      <c r="F127" s="10" t="s">
        <v>479</v>
      </c>
      <c r="G127" s="25">
        <v>1700000</v>
      </c>
      <c r="H127" s="21"/>
      <c r="I127" s="3"/>
      <c r="J127" s="21"/>
      <c r="K127" s="11"/>
      <c r="L127" s="21"/>
      <c r="M127" s="11"/>
      <c r="N127" s="21"/>
      <c r="O127" s="11"/>
      <c r="P127" s="21">
        <v>1700000</v>
      </c>
      <c r="Q127" s="11" t="s">
        <v>480</v>
      </c>
      <c r="R127" s="21"/>
      <c r="S127" s="11"/>
      <c r="T127" s="12"/>
    </row>
    <row r="128" spans="3:20" ht="18.95" customHeight="1">
      <c r="C128" s="13" t="s">
        <v>469</v>
      </c>
      <c r="D128" s="37" t="s">
        <v>482</v>
      </c>
      <c r="E128" s="37" t="s">
        <v>483</v>
      </c>
      <c r="F128" s="10" t="s">
        <v>242</v>
      </c>
      <c r="G128" s="25">
        <v>45000</v>
      </c>
      <c r="H128" s="21"/>
      <c r="I128" s="3"/>
      <c r="J128" s="21"/>
      <c r="K128" s="11"/>
      <c r="L128" s="21"/>
      <c r="M128" s="11"/>
      <c r="N128" s="21"/>
      <c r="O128" s="11"/>
      <c r="P128" s="21">
        <v>45000</v>
      </c>
      <c r="Q128" s="11" t="s">
        <v>480</v>
      </c>
      <c r="R128" s="21"/>
      <c r="S128" s="11"/>
      <c r="T128" s="12"/>
    </row>
    <row r="129" spans="3:20" ht="18.95" customHeight="1">
      <c r="C129" s="13" t="s">
        <v>469</v>
      </c>
      <c r="D129" s="37" t="s">
        <v>484</v>
      </c>
      <c r="E129" s="37"/>
      <c r="F129" s="10" t="s">
        <v>166</v>
      </c>
      <c r="G129" s="25">
        <v>50000</v>
      </c>
      <c r="H129" s="21"/>
      <c r="I129" s="3"/>
      <c r="J129" s="21"/>
      <c r="K129" s="11"/>
      <c r="L129" s="21"/>
      <c r="M129" s="11"/>
      <c r="N129" s="21"/>
      <c r="O129" s="11"/>
      <c r="P129" s="21">
        <v>50000</v>
      </c>
      <c r="Q129" s="11" t="s">
        <v>480</v>
      </c>
      <c r="R129" s="21"/>
      <c r="S129" s="11"/>
      <c r="T129" s="12"/>
    </row>
    <row r="130" spans="3:20" ht="18.95" customHeight="1">
      <c r="C130" s="13" t="s">
        <v>469</v>
      </c>
      <c r="D130" s="37" t="s">
        <v>485</v>
      </c>
      <c r="E130" s="37"/>
      <c r="F130" s="10" t="s">
        <v>242</v>
      </c>
      <c r="G130" s="25">
        <v>20000</v>
      </c>
      <c r="H130" s="21"/>
      <c r="I130" s="3"/>
      <c r="J130" s="21"/>
      <c r="K130" s="11"/>
      <c r="L130" s="21"/>
      <c r="M130" s="11"/>
      <c r="N130" s="21"/>
      <c r="O130" s="11"/>
      <c r="P130" s="21">
        <v>20000</v>
      </c>
      <c r="Q130" s="11" t="s">
        <v>480</v>
      </c>
      <c r="R130" s="21"/>
      <c r="S130" s="11"/>
      <c r="T130" s="12"/>
    </row>
    <row r="131" spans="3:20" ht="18.95" customHeight="1">
      <c r="C131" s="13" t="s">
        <v>469</v>
      </c>
      <c r="D131" s="37" t="s">
        <v>486</v>
      </c>
      <c r="E131" s="37" t="s">
        <v>487</v>
      </c>
      <c r="F131" s="10" t="s">
        <v>242</v>
      </c>
      <c r="G131" s="25">
        <v>110000</v>
      </c>
      <c r="H131" s="21"/>
      <c r="I131" s="3"/>
      <c r="J131" s="21">
        <v>137500</v>
      </c>
      <c r="K131" s="11" t="s">
        <v>488</v>
      </c>
      <c r="L131" s="21">
        <v>131000</v>
      </c>
      <c r="M131" s="11" t="s">
        <v>489</v>
      </c>
      <c r="N131" s="21"/>
      <c r="O131" s="11"/>
      <c r="P131" s="21">
        <v>110000</v>
      </c>
      <c r="Q131" s="11" t="s">
        <v>490</v>
      </c>
      <c r="R131" s="21"/>
      <c r="S131" s="11"/>
      <c r="T131" s="12"/>
    </row>
    <row r="132" spans="3:20" ht="18.95" customHeight="1">
      <c r="C132" s="13" t="s">
        <v>469</v>
      </c>
      <c r="D132" s="37" t="s">
        <v>491</v>
      </c>
      <c r="E132" s="37" t="s">
        <v>492</v>
      </c>
      <c r="F132" s="10" t="s">
        <v>242</v>
      </c>
      <c r="G132" s="25">
        <v>92000</v>
      </c>
      <c r="H132" s="21"/>
      <c r="I132" s="3"/>
      <c r="J132" s="21">
        <v>115000</v>
      </c>
      <c r="K132" s="11" t="s">
        <v>488</v>
      </c>
      <c r="L132" s="21">
        <v>110000</v>
      </c>
      <c r="M132" s="11" t="s">
        <v>489</v>
      </c>
      <c r="N132" s="21"/>
      <c r="O132" s="11"/>
      <c r="P132" s="21">
        <v>92000</v>
      </c>
      <c r="Q132" s="11" t="s">
        <v>490</v>
      </c>
      <c r="R132" s="21"/>
      <c r="S132" s="11"/>
      <c r="T132" s="12"/>
    </row>
    <row r="133" spans="3:20" ht="18.95" customHeight="1">
      <c r="C133" s="13" t="s">
        <v>469</v>
      </c>
      <c r="D133" s="37" t="s">
        <v>493</v>
      </c>
      <c r="E133" s="37" t="s">
        <v>494</v>
      </c>
      <c r="F133" s="10" t="s">
        <v>242</v>
      </c>
      <c r="G133" s="25">
        <v>58000</v>
      </c>
      <c r="H133" s="21"/>
      <c r="I133" s="3"/>
      <c r="J133" s="21">
        <v>72500</v>
      </c>
      <c r="K133" s="11" t="s">
        <v>488</v>
      </c>
      <c r="L133" s="21">
        <v>69000</v>
      </c>
      <c r="M133" s="11" t="s">
        <v>489</v>
      </c>
      <c r="N133" s="21"/>
      <c r="O133" s="11"/>
      <c r="P133" s="21">
        <v>58000</v>
      </c>
      <c r="Q133" s="11" t="s">
        <v>490</v>
      </c>
      <c r="R133" s="21"/>
      <c r="S133" s="11"/>
      <c r="T133" s="12"/>
    </row>
    <row r="134" spans="3:20" ht="18.95" customHeight="1">
      <c r="C134" s="13" t="s">
        <v>469</v>
      </c>
      <c r="D134" s="37" t="s">
        <v>495</v>
      </c>
      <c r="E134" s="37" t="s">
        <v>496</v>
      </c>
      <c r="F134" s="10" t="s">
        <v>242</v>
      </c>
      <c r="G134" s="25">
        <v>27000</v>
      </c>
      <c r="H134" s="21"/>
      <c r="I134" s="3"/>
      <c r="J134" s="21">
        <v>33800</v>
      </c>
      <c r="K134" s="11" t="s">
        <v>488</v>
      </c>
      <c r="L134" s="21">
        <v>32000</v>
      </c>
      <c r="M134" s="11" t="s">
        <v>489</v>
      </c>
      <c r="N134" s="21"/>
      <c r="O134" s="11"/>
      <c r="P134" s="21">
        <v>27000</v>
      </c>
      <c r="Q134" s="11" t="s">
        <v>490</v>
      </c>
      <c r="R134" s="21"/>
      <c r="S134" s="11"/>
      <c r="T134" s="12"/>
    </row>
    <row r="135" spans="3:20" ht="18.95" customHeight="1">
      <c r="C135" s="13" t="s">
        <v>469</v>
      </c>
      <c r="D135" s="37" t="s">
        <v>497</v>
      </c>
      <c r="E135" s="37" t="s">
        <v>498</v>
      </c>
      <c r="F135" s="10" t="s">
        <v>242</v>
      </c>
      <c r="G135" s="25">
        <v>50000</v>
      </c>
      <c r="H135" s="21"/>
      <c r="I135" s="3"/>
      <c r="J135" s="21">
        <v>62500</v>
      </c>
      <c r="K135" s="11" t="s">
        <v>488</v>
      </c>
      <c r="L135" s="21">
        <v>60000</v>
      </c>
      <c r="M135" s="11" t="s">
        <v>489</v>
      </c>
      <c r="N135" s="21"/>
      <c r="O135" s="11"/>
      <c r="P135" s="21">
        <v>50000</v>
      </c>
      <c r="Q135" s="11" t="s">
        <v>490</v>
      </c>
      <c r="R135" s="21"/>
      <c r="S135" s="11"/>
      <c r="T135" s="12"/>
    </row>
    <row r="136" spans="3:20" ht="18.95" customHeight="1">
      <c r="C136" s="13" t="s">
        <v>469</v>
      </c>
      <c r="D136" s="37" t="s">
        <v>499</v>
      </c>
      <c r="E136" s="37" t="s">
        <v>500</v>
      </c>
      <c r="F136" s="10" t="s">
        <v>242</v>
      </c>
      <c r="G136" s="25">
        <v>44000</v>
      </c>
      <c r="H136" s="21"/>
      <c r="I136" s="3"/>
      <c r="J136" s="21">
        <v>55000</v>
      </c>
      <c r="K136" s="11" t="s">
        <v>488</v>
      </c>
      <c r="L136" s="21">
        <v>52000</v>
      </c>
      <c r="M136" s="11" t="s">
        <v>489</v>
      </c>
      <c r="N136" s="21"/>
      <c r="O136" s="11"/>
      <c r="P136" s="21">
        <v>44000</v>
      </c>
      <c r="Q136" s="11" t="s">
        <v>490</v>
      </c>
      <c r="R136" s="21"/>
      <c r="S136" s="11"/>
      <c r="T136" s="12"/>
    </row>
    <row r="137" spans="3:20" ht="18.95" customHeight="1">
      <c r="C137" s="13" t="s">
        <v>469</v>
      </c>
      <c r="D137" s="37" t="s">
        <v>501</v>
      </c>
      <c r="E137" s="37" t="s">
        <v>502</v>
      </c>
      <c r="F137" s="10" t="s">
        <v>473</v>
      </c>
      <c r="G137" s="25">
        <v>8611000</v>
      </c>
      <c r="H137" s="21"/>
      <c r="I137" s="3"/>
      <c r="J137" s="21">
        <v>10763800</v>
      </c>
      <c r="K137" s="11" t="s">
        <v>488</v>
      </c>
      <c r="L137" s="21">
        <v>10268000</v>
      </c>
      <c r="M137" s="11" t="s">
        <v>489</v>
      </c>
      <c r="N137" s="21"/>
      <c r="O137" s="11"/>
      <c r="P137" s="21">
        <v>8611000</v>
      </c>
      <c r="Q137" s="11" t="s">
        <v>490</v>
      </c>
      <c r="R137" s="21"/>
      <c r="S137" s="11"/>
      <c r="T137" s="12"/>
    </row>
    <row r="138" spans="3:20" ht="18.95" customHeight="1">
      <c r="C138" s="13" t="s">
        <v>469</v>
      </c>
      <c r="D138" s="37" t="s">
        <v>501</v>
      </c>
      <c r="E138" s="37" t="s">
        <v>503</v>
      </c>
      <c r="F138" s="10" t="s">
        <v>473</v>
      </c>
      <c r="G138" s="25">
        <v>5806000</v>
      </c>
      <c r="H138" s="21"/>
      <c r="I138" s="3"/>
      <c r="J138" s="21">
        <v>7257500</v>
      </c>
      <c r="K138" s="11" t="s">
        <v>488</v>
      </c>
      <c r="L138" s="21">
        <v>6924000</v>
      </c>
      <c r="M138" s="11" t="s">
        <v>489</v>
      </c>
      <c r="N138" s="21"/>
      <c r="O138" s="11"/>
      <c r="P138" s="21">
        <v>5806000</v>
      </c>
      <c r="Q138" s="11" t="s">
        <v>490</v>
      </c>
      <c r="R138" s="21"/>
      <c r="S138" s="11"/>
      <c r="T138" s="12"/>
    </row>
    <row r="139" spans="3:20" ht="18.95" customHeight="1">
      <c r="C139" s="13" t="s">
        <v>469</v>
      </c>
      <c r="D139" s="37" t="s">
        <v>501</v>
      </c>
      <c r="E139" s="37" t="s">
        <v>504</v>
      </c>
      <c r="F139" s="10" t="s">
        <v>473</v>
      </c>
      <c r="G139" s="25">
        <v>3260000</v>
      </c>
      <c r="H139" s="21"/>
      <c r="I139" s="3"/>
      <c r="J139" s="21">
        <v>4075000</v>
      </c>
      <c r="K139" s="11" t="s">
        <v>488</v>
      </c>
      <c r="L139" s="21">
        <v>3887000</v>
      </c>
      <c r="M139" s="11" t="s">
        <v>489</v>
      </c>
      <c r="N139" s="21"/>
      <c r="O139" s="11"/>
      <c r="P139" s="21">
        <v>3260000</v>
      </c>
      <c r="Q139" s="11" t="s">
        <v>490</v>
      </c>
      <c r="R139" s="21"/>
      <c r="S139" s="11"/>
      <c r="T139" s="12"/>
    </row>
    <row r="140" spans="3:20" ht="18.95" customHeight="1">
      <c r="C140" s="13" t="s">
        <v>469</v>
      </c>
      <c r="D140" s="37" t="s">
        <v>501</v>
      </c>
      <c r="E140" s="37" t="s">
        <v>505</v>
      </c>
      <c r="F140" s="10" t="s">
        <v>473</v>
      </c>
      <c r="G140" s="25">
        <v>798000</v>
      </c>
      <c r="H140" s="21"/>
      <c r="I140" s="3"/>
      <c r="J140" s="21">
        <v>997500</v>
      </c>
      <c r="K140" s="11" t="s">
        <v>488</v>
      </c>
      <c r="L140" s="21">
        <v>952000</v>
      </c>
      <c r="M140" s="11" t="s">
        <v>489</v>
      </c>
      <c r="N140" s="21"/>
      <c r="O140" s="11"/>
      <c r="P140" s="21">
        <v>798000</v>
      </c>
      <c r="Q140" s="11" t="s">
        <v>490</v>
      </c>
      <c r="R140" s="21"/>
      <c r="S140" s="11"/>
      <c r="T140" s="12"/>
    </row>
    <row r="141" spans="3:20" ht="18.95" customHeight="1">
      <c r="C141" s="13" t="s">
        <v>469</v>
      </c>
      <c r="D141" s="37" t="s">
        <v>506</v>
      </c>
      <c r="E141" s="37"/>
      <c r="F141" s="10" t="s">
        <v>242</v>
      </c>
      <c r="G141" s="25">
        <v>53000</v>
      </c>
      <c r="H141" s="21"/>
      <c r="I141" s="3"/>
      <c r="J141" s="21"/>
      <c r="K141" s="11"/>
      <c r="L141" s="21"/>
      <c r="M141" s="11"/>
      <c r="N141" s="21"/>
      <c r="O141" s="11"/>
      <c r="P141" s="21">
        <v>53000</v>
      </c>
      <c r="Q141" s="11" t="s">
        <v>507</v>
      </c>
      <c r="R141" s="21"/>
      <c r="S141" s="11"/>
      <c r="T141" s="12"/>
    </row>
    <row r="142" spans="3:20" ht="18.95" customHeight="1">
      <c r="C142" s="13" t="s">
        <v>469</v>
      </c>
      <c r="D142" s="37" t="s">
        <v>508</v>
      </c>
      <c r="E142" s="37"/>
      <c r="F142" s="10" t="s">
        <v>242</v>
      </c>
      <c r="G142" s="25">
        <v>12900</v>
      </c>
      <c r="H142" s="21"/>
      <c r="I142" s="3"/>
      <c r="J142" s="21"/>
      <c r="K142" s="11"/>
      <c r="L142" s="21"/>
      <c r="M142" s="11"/>
      <c r="N142" s="21"/>
      <c r="O142" s="11"/>
      <c r="P142" s="21">
        <v>12900</v>
      </c>
      <c r="Q142" s="11" t="s">
        <v>507</v>
      </c>
      <c r="R142" s="21"/>
      <c r="S142" s="11"/>
      <c r="T142" s="12"/>
    </row>
    <row r="143" spans="3:20" ht="18.95" customHeight="1">
      <c r="C143" s="13" t="s">
        <v>469</v>
      </c>
      <c r="D143" s="37" t="s">
        <v>509</v>
      </c>
      <c r="E143" s="37" t="s">
        <v>510</v>
      </c>
      <c r="F143" s="10" t="s">
        <v>155</v>
      </c>
      <c r="G143" s="25">
        <v>256000</v>
      </c>
      <c r="H143" s="21"/>
      <c r="I143" s="3"/>
      <c r="J143" s="21"/>
      <c r="K143" s="11"/>
      <c r="L143" s="21"/>
      <c r="M143" s="11"/>
      <c r="N143" s="21"/>
      <c r="O143" s="11"/>
      <c r="P143" s="21">
        <v>256000</v>
      </c>
      <c r="Q143" s="11" t="s">
        <v>511</v>
      </c>
      <c r="R143" s="21"/>
      <c r="S143" s="11"/>
      <c r="T143" s="12"/>
    </row>
    <row r="144" spans="3:20" ht="18.95" customHeight="1">
      <c r="C144" s="13" t="s">
        <v>469</v>
      </c>
      <c r="D144" s="37" t="s">
        <v>512</v>
      </c>
      <c r="E144" s="37" t="s">
        <v>513</v>
      </c>
      <c r="F144" s="10" t="s">
        <v>155</v>
      </c>
      <c r="G144" s="25">
        <v>175000</v>
      </c>
      <c r="H144" s="21"/>
      <c r="I144" s="3"/>
      <c r="J144" s="21"/>
      <c r="K144" s="11"/>
      <c r="L144" s="21"/>
      <c r="M144" s="11"/>
      <c r="N144" s="21"/>
      <c r="O144" s="11"/>
      <c r="P144" s="21">
        <v>175000</v>
      </c>
      <c r="Q144" s="11" t="s">
        <v>511</v>
      </c>
      <c r="R144" s="21"/>
      <c r="S144" s="11"/>
      <c r="T144" s="12"/>
    </row>
    <row r="145" spans="3:20" ht="18.95" customHeight="1">
      <c r="C145" s="13" t="s">
        <v>519</v>
      </c>
      <c r="D145" s="37" t="s">
        <v>520</v>
      </c>
      <c r="E145" s="37" t="s">
        <v>521</v>
      </c>
      <c r="F145" s="10" t="s">
        <v>522</v>
      </c>
      <c r="G145" s="25">
        <v>7978</v>
      </c>
      <c r="H145" s="21"/>
      <c r="I145" s="3"/>
      <c r="J145" s="21"/>
      <c r="K145" s="11"/>
      <c r="L145" s="21"/>
      <c r="M145" s="11"/>
      <c r="N145" s="21"/>
      <c r="O145" s="11"/>
      <c r="P145" s="21">
        <v>7978</v>
      </c>
      <c r="Q145" s="11"/>
      <c r="R145" s="21"/>
      <c r="S145" s="11"/>
      <c r="T145" s="12"/>
    </row>
    <row r="146" spans="3:20" ht="18.95" customHeight="1">
      <c r="C146" s="13" t="s">
        <v>523</v>
      </c>
      <c r="D146" s="37" t="s">
        <v>524</v>
      </c>
      <c r="E146" s="37" t="s">
        <v>525</v>
      </c>
      <c r="F146" s="10" t="s">
        <v>522</v>
      </c>
      <c r="G146" s="25">
        <v>19138</v>
      </c>
      <c r="H146" s="21"/>
      <c r="I146" s="3"/>
      <c r="J146" s="21"/>
      <c r="K146" s="11"/>
      <c r="L146" s="21"/>
      <c r="M146" s="11"/>
      <c r="N146" s="21"/>
      <c r="O146" s="11"/>
      <c r="P146" s="21">
        <v>19138</v>
      </c>
      <c r="Q146" s="11"/>
      <c r="R146" s="21"/>
      <c r="S146" s="11"/>
      <c r="T146" s="12"/>
    </row>
    <row r="147" spans="3:20" ht="18.95" customHeight="1">
      <c r="C147" s="13" t="s">
        <v>540</v>
      </c>
      <c r="D147" s="37" t="s">
        <v>541</v>
      </c>
      <c r="E147" s="37" t="s">
        <v>542</v>
      </c>
      <c r="F147" s="10" t="s">
        <v>522</v>
      </c>
      <c r="G147" s="25">
        <v>3935</v>
      </c>
      <c r="H147" s="21"/>
      <c r="I147" s="3"/>
      <c r="J147" s="21"/>
      <c r="K147" s="11"/>
      <c r="L147" s="21"/>
      <c r="M147" s="11"/>
      <c r="N147" s="21"/>
      <c r="O147" s="11"/>
      <c r="P147" s="21">
        <v>3935</v>
      </c>
      <c r="Q147" s="11"/>
      <c r="R147" s="21"/>
      <c r="S147" s="11"/>
      <c r="T147" s="12"/>
    </row>
    <row r="148" spans="3:20" ht="18.95" customHeight="1">
      <c r="C148" s="13" t="s">
        <v>543</v>
      </c>
      <c r="D148" s="37" t="s">
        <v>544</v>
      </c>
      <c r="E148" s="37" t="s">
        <v>545</v>
      </c>
      <c r="F148" s="10" t="s">
        <v>522</v>
      </c>
      <c r="G148" s="25">
        <v>1975</v>
      </c>
      <c r="H148" s="21"/>
      <c r="I148" s="3"/>
      <c r="J148" s="21"/>
      <c r="K148" s="11"/>
      <c r="L148" s="21"/>
      <c r="M148" s="11"/>
      <c r="N148" s="21"/>
      <c r="O148" s="11"/>
      <c r="P148" s="21">
        <v>1975</v>
      </c>
      <c r="Q148" s="11"/>
      <c r="R148" s="21"/>
      <c r="S148" s="11"/>
      <c r="T148" s="12"/>
    </row>
    <row r="149" spans="3:20" ht="18.95" customHeight="1">
      <c r="C149" s="13" t="s">
        <v>469</v>
      </c>
      <c r="D149" s="37" t="s">
        <v>470</v>
      </c>
      <c r="E149" s="37" t="s">
        <v>471</v>
      </c>
      <c r="F149" s="10" t="s">
        <v>354</v>
      </c>
      <c r="G149" s="25"/>
      <c r="H149" s="21"/>
      <c r="I149" s="3"/>
      <c r="J149" s="21"/>
      <c r="K149" s="11"/>
      <c r="L149" s="21"/>
      <c r="M149" s="11"/>
      <c r="N149" s="21"/>
      <c r="O149" s="11"/>
      <c r="P149" s="21"/>
      <c r="Q149" s="11"/>
      <c r="R149" s="21"/>
      <c r="S149" s="11"/>
      <c r="T149" s="12" t="s">
        <v>1732</v>
      </c>
    </row>
    <row r="150" spans="3:20" ht="18.95" customHeight="1">
      <c r="C150" s="13" t="s">
        <v>469</v>
      </c>
      <c r="D150" s="37" t="s">
        <v>472</v>
      </c>
      <c r="E150" s="37"/>
      <c r="F150" s="10" t="s">
        <v>473</v>
      </c>
      <c r="G150" s="25"/>
      <c r="H150" s="21"/>
      <c r="I150" s="3"/>
      <c r="J150" s="21"/>
      <c r="K150" s="11"/>
      <c r="L150" s="21"/>
      <c r="M150" s="11"/>
      <c r="N150" s="21"/>
      <c r="O150" s="11"/>
      <c r="P150" s="21"/>
      <c r="Q150" s="11"/>
      <c r="R150" s="21"/>
      <c r="S150" s="11"/>
      <c r="T150" s="12" t="s">
        <v>1732</v>
      </c>
    </row>
    <row r="151" spans="3:20" ht="18.95" customHeight="1">
      <c r="C151" s="13" t="s">
        <v>516</v>
      </c>
      <c r="D151" s="37" t="s">
        <v>517</v>
      </c>
      <c r="E151" s="37" t="s">
        <v>518</v>
      </c>
      <c r="F151" s="10" t="s">
        <v>155</v>
      </c>
      <c r="G151" s="25"/>
      <c r="H151" s="21"/>
      <c r="I151" s="3"/>
      <c r="J151" s="21"/>
      <c r="K151" s="11"/>
      <c r="L151" s="21"/>
      <c r="M151" s="11"/>
      <c r="N151" s="21"/>
      <c r="O151" s="11"/>
      <c r="P151" s="21"/>
      <c r="Q151" s="11"/>
      <c r="R151" s="21"/>
      <c r="S151" s="11"/>
      <c r="T151" s="12" t="s">
        <v>1732</v>
      </c>
    </row>
    <row r="152" spans="3:20" ht="18.95" customHeight="1">
      <c r="C152" s="13" t="s">
        <v>469</v>
      </c>
      <c r="D152" s="37" t="s">
        <v>514</v>
      </c>
      <c r="E152" s="37"/>
      <c r="F152" s="10" t="s">
        <v>515</v>
      </c>
      <c r="G152" s="25"/>
      <c r="H152" s="21"/>
      <c r="I152" s="3"/>
      <c r="J152" s="21"/>
      <c r="K152" s="11"/>
      <c r="L152" s="21"/>
      <c r="M152" s="11"/>
      <c r="N152" s="21"/>
      <c r="O152" s="11"/>
      <c r="P152" s="21"/>
      <c r="Q152" s="11"/>
      <c r="R152" s="21"/>
      <c r="S152" s="11"/>
      <c r="T152" s="12" t="s">
        <v>1732</v>
      </c>
    </row>
    <row r="153" spans="3:20" ht="18.95" customHeight="1">
      <c r="C153" s="13" t="s">
        <v>526</v>
      </c>
      <c r="D153" s="37" t="s">
        <v>527</v>
      </c>
      <c r="E153" s="37" t="s">
        <v>528</v>
      </c>
      <c r="F153" s="10" t="s">
        <v>529</v>
      </c>
      <c r="G153" s="25">
        <v>95456</v>
      </c>
      <c r="H153" s="21"/>
      <c r="I153" s="3"/>
      <c r="J153" s="21"/>
      <c r="K153" s="11"/>
      <c r="L153" s="21"/>
      <c r="M153" s="11"/>
      <c r="N153" s="21"/>
      <c r="O153" s="11"/>
      <c r="P153" s="21"/>
      <c r="Q153" s="11"/>
      <c r="R153" s="21"/>
      <c r="S153" s="11"/>
      <c r="T153" s="12"/>
    </row>
    <row r="154" spans="3:20" ht="18.95" customHeight="1">
      <c r="C154" s="13" t="s">
        <v>530</v>
      </c>
      <c r="D154" s="37" t="s">
        <v>531</v>
      </c>
      <c r="E154" s="37" t="s">
        <v>528</v>
      </c>
      <c r="F154" s="10" t="s">
        <v>529</v>
      </c>
      <c r="G154" s="25">
        <v>45738</v>
      </c>
      <c r="H154" s="21"/>
      <c r="I154" s="3"/>
      <c r="J154" s="21"/>
      <c r="K154" s="11"/>
      <c r="L154" s="21"/>
      <c r="M154" s="11"/>
      <c r="N154" s="21"/>
      <c r="O154" s="11"/>
      <c r="P154" s="21"/>
      <c r="Q154" s="11"/>
      <c r="R154" s="21"/>
      <c r="S154" s="11"/>
      <c r="T154" s="12"/>
    </row>
    <row r="155" spans="3:20" ht="18.95" customHeight="1">
      <c r="C155" s="13" t="s">
        <v>532</v>
      </c>
      <c r="D155" s="37" t="s">
        <v>533</v>
      </c>
      <c r="E155" s="37" t="s">
        <v>528</v>
      </c>
      <c r="F155" s="10" t="s">
        <v>529</v>
      </c>
      <c r="G155" s="25">
        <v>143775</v>
      </c>
      <c r="H155" s="21"/>
      <c r="I155" s="3"/>
      <c r="J155" s="21"/>
      <c r="K155" s="11"/>
      <c r="L155" s="21"/>
      <c r="M155" s="11"/>
      <c r="N155" s="21"/>
      <c r="O155" s="11"/>
      <c r="P155" s="21"/>
      <c r="Q155" s="11"/>
      <c r="R155" s="21"/>
      <c r="S155" s="11"/>
      <c r="T155" s="12"/>
    </row>
    <row r="156" spans="3:20" ht="18.95" customHeight="1">
      <c r="C156" s="13" t="s">
        <v>534</v>
      </c>
      <c r="D156" s="37" t="s">
        <v>535</v>
      </c>
      <c r="E156" s="37" t="s">
        <v>528</v>
      </c>
      <c r="F156" s="10" t="s">
        <v>529</v>
      </c>
      <c r="G156" s="25">
        <v>5338</v>
      </c>
      <c r="H156" s="21"/>
      <c r="I156" s="3"/>
      <c r="J156" s="21"/>
      <c r="K156" s="11"/>
      <c r="L156" s="21"/>
      <c r="M156" s="11"/>
      <c r="N156" s="21"/>
      <c r="O156" s="11"/>
      <c r="P156" s="21"/>
      <c r="Q156" s="11"/>
      <c r="R156" s="21"/>
      <c r="S156" s="11"/>
      <c r="T156" s="12"/>
    </row>
    <row r="157" spans="3:20" ht="18.95" customHeight="1">
      <c r="C157" s="13" t="s">
        <v>536</v>
      </c>
      <c r="D157" s="37" t="s">
        <v>537</v>
      </c>
      <c r="E157" s="37" t="s">
        <v>528</v>
      </c>
      <c r="F157" s="10" t="s">
        <v>529</v>
      </c>
      <c r="G157" s="25">
        <v>1890</v>
      </c>
      <c r="H157" s="21"/>
      <c r="I157" s="3"/>
      <c r="J157" s="21"/>
      <c r="K157" s="11"/>
      <c r="L157" s="21"/>
      <c r="M157" s="11"/>
      <c r="N157" s="21"/>
      <c r="O157" s="11"/>
      <c r="P157" s="21"/>
      <c r="Q157" s="11"/>
      <c r="R157" s="21"/>
      <c r="S157" s="11"/>
      <c r="T157" s="12"/>
    </row>
    <row r="158" spans="3:20" ht="18.95" customHeight="1">
      <c r="C158" s="13" t="s">
        <v>538</v>
      </c>
      <c r="D158" s="37" t="s">
        <v>539</v>
      </c>
      <c r="E158" s="37" t="s">
        <v>528</v>
      </c>
      <c r="F158" s="10" t="s">
        <v>529</v>
      </c>
      <c r="G158" s="25">
        <v>21422</v>
      </c>
      <c r="H158" s="21"/>
      <c r="I158" s="3"/>
      <c r="J158" s="21"/>
      <c r="K158" s="11"/>
      <c r="L158" s="21"/>
      <c r="M158" s="11"/>
      <c r="N158" s="21"/>
      <c r="O158" s="11"/>
      <c r="P158" s="21"/>
      <c r="Q158" s="11"/>
      <c r="R158" s="21"/>
      <c r="S158" s="11"/>
      <c r="T158" s="12"/>
    </row>
    <row r="159" spans="3:20" ht="18.95" customHeight="1">
      <c r="C159" s="13" t="s">
        <v>546</v>
      </c>
      <c r="D159" s="37" t="s">
        <v>547</v>
      </c>
      <c r="E159" s="37" t="s">
        <v>548</v>
      </c>
      <c r="F159" s="10" t="s">
        <v>549</v>
      </c>
      <c r="G159" s="25" t="s">
        <v>550</v>
      </c>
      <c r="H159" s="21">
        <v>517</v>
      </c>
      <c r="I159" s="3" t="s">
        <v>551</v>
      </c>
      <c r="J159" s="21">
        <v>1097</v>
      </c>
      <c r="K159" s="11" t="s">
        <v>552</v>
      </c>
      <c r="L159" s="21">
        <v>479</v>
      </c>
      <c r="M159" s="11" t="s">
        <v>550</v>
      </c>
      <c r="N159" s="21"/>
      <c r="O159" s="11"/>
      <c r="P159" s="21"/>
      <c r="Q159" s="11"/>
      <c r="R159" s="21"/>
      <c r="S159" s="11"/>
      <c r="T159" s="12"/>
    </row>
    <row r="160" spans="3:20" ht="18.95" customHeight="1">
      <c r="C160" s="13" t="s">
        <v>553</v>
      </c>
      <c r="D160" s="37" t="s">
        <v>554</v>
      </c>
      <c r="E160" s="37" t="s">
        <v>548</v>
      </c>
      <c r="F160" s="10" t="s">
        <v>549</v>
      </c>
      <c r="G160" s="25" t="s">
        <v>550</v>
      </c>
      <c r="H160" s="21">
        <v>517</v>
      </c>
      <c r="I160" s="3" t="s">
        <v>551</v>
      </c>
      <c r="J160" s="21">
        <v>1097</v>
      </c>
      <c r="K160" s="11" t="s">
        <v>552</v>
      </c>
      <c r="L160" s="21">
        <v>479</v>
      </c>
      <c r="M160" s="11" t="s">
        <v>550</v>
      </c>
      <c r="N160" s="21"/>
      <c r="O160" s="11"/>
      <c r="P160" s="21"/>
      <c r="Q160" s="11"/>
      <c r="R160" s="21"/>
      <c r="S160" s="11"/>
      <c r="T160" s="12"/>
    </row>
    <row r="161" spans="3:20" ht="18.95" customHeight="1">
      <c r="C161" s="13" t="s">
        <v>555</v>
      </c>
      <c r="D161" s="37" t="s">
        <v>556</v>
      </c>
      <c r="E161" s="37" t="s">
        <v>557</v>
      </c>
      <c r="F161" s="10" t="s">
        <v>558</v>
      </c>
      <c r="G161" s="25" t="s">
        <v>550</v>
      </c>
      <c r="H161" s="21">
        <v>373</v>
      </c>
      <c r="I161" s="3" t="s">
        <v>551</v>
      </c>
      <c r="J161" s="21">
        <v>661</v>
      </c>
      <c r="K161" s="11" t="s">
        <v>552</v>
      </c>
      <c r="L161" s="21">
        <v>346</v>
      </c>
      <c r="M161" s="11" t="s">
        <v>550</v>
      </c>
      <c r="N161" s="21"/>
      <c r="O161" s="11"/>
      <c r="P161" s="21"/>
      <c r="Q161" s="11"/>
      <c r="R161" s="21"/>
      <c r="S161" s="11"/>
      <c r="T161" s="12"/>
    </row>
    <row r="162" spans="3:20" ht="18.95" customHeight="1">
      <c r="C162" s="13" t="s">
        <v>559</v>
      </c>
      <c r="D162" s="37" t="s">
        <v>556</v>
      </c>
      <c r="E162" s="37" t="s">
        <v>560</v>
      </c>
      <c r="F162" s="10" t="s">
        <v>558</v>
      </c>
      <c r="G162" s="25" t="s">
        <v>550</v>
      </c>
      <c r="H162" s="21">
        <v>256</v>
      </c>
      <c r="I162" s="3" t="s">
        <v>551</v>
      </c>
      <c r="J162" s="21">
        <v>797</v>
      </c>
      <c r="K162" s="11" t="s">
        <v>552</v>
      </c>
      <c r="L162" s="21">
        <v>914</v>
      </c>
      <c r="M162" s="11" t="s">
        <v>550</v>
      </c>
      <c r="N162" s="21"/>
      <c r="O162" s="11"/>
      <c r="P162" s="21"/>
      <c r="Q162" s="11"/>
      <c r="R162" s="21"/>
      <c r="S162" s="11"/>
      <c r="T162" s="12"/>
    </row>
    <row r="163" spans="3:20" ht="18.95" customHeight="1">
      <c r="C163" s="13" t="s">
        <v>561</v>
      </c>
      <c r="D163" s="37" t="s">
        <v>562</v>
      </c>
      <c r="E163" s="37" t="s">
        <v>563</v>
      </c>
      <c r="F163" s="10" t="s">
        <v>558</v>
      </c>
      <c r="G163" s="25" t="s">
        <v>550</v>
      </c>
      <c r="H163" s="21">
        <v>183</v>
      </c>
      <c r="I163" s="3" t="s">
        <v>551</v>
      </c>
      <c r="J163" s="21">
        <v>797</v>
      </c>
      <c r="K163" s="11" t="s">
        <v>552</v>
      </c>
      <c r="L163" s="21">
        <v>211</v>
      </c>
      <c r="M163" s="11" t="s">
        <v>550</v>
      </c>
      <c r="N163" s="21"/>
      <c r="O163" s="11"/>
      <c r="P163" s="21"/>
      <c r="Q163" s="11"/>
      <c r="R163" s="21"/>
      <c r="S163" s="11"/>
      <c r="T163" s="12"/>
    </row>
    <row r="164" spans="3:20" ht="18.95" customHeight="1">
      <c r="C164" s="13" t="s">
        <v>564</v>
      </c>
      <c r="D164" s="37" t="s">
        <v>565</v>
      </c>
      <c r="E164" s="37" t="s">
        <v>566</v>
      </c>
      <c r="F164" s="10" t="s">
        <v>558</v>
      </c>
      <c r="G164" s="25" t="s">
        <v>550</v>
      </c>
      <c r="H164" s="21">
        <v>17</v>
      </c>
      <c r="I164" s="3" t="s">
        <v>551</v>
      </c>
      <c r="J164" s="21">
        <v>475</v>
      </c>
      <c r="K164" s="11" t="s">
        <v>552</v>
      </c>
      <c r="L164" s="21">
        <v>8</v>
      </c>
      <c r="M164" s="11" t="s">
        <v>550</v>
      </c>
      <c r="N164" s="21"/>
      <c r="O164" s="11"/>
      <c r="P164" s="21"/>
      <c r="Q164" s="11"/>
      <c r="R164" s="21"/>
      <c r="S164" s="11"/>
      <c r="T164" s="12"/>
    </row>
    <row r="165" spans="3:20" ht="18.95" customHeight="1">
      <c r="C165" s="13" t="s">
        <v>567</v>
      </c>
      <c r="D165" s="37" t="s">
        <v>568</v>
      </c>
      <c r="E165" s="37" t="s">
        <v>569</v>
      </c>
      <c r="F165" s="10" t="s">
        <v>570</v>
      </c>
      <c r="G165" s="25">
        <v>270251</v>
      </c>
      <c r="H165" s="21"/>
      <c r="I165" s="3"/>
      <c r="J165" s="21"/>
      <c r="K165" s="11"/>
      <c r="L165" s="21"/>
      <c r="M165" s="11"/>
      <c r="N165" s="21"/>
      <c r="O165" s="11"/>
      <c r="P165" s="21"/>
      <c r="Q165" s="11"/>
      <c r="R165" s="21"/>
      <c r="S165" s="11"/>
      <c r="T165" s="12"/>
    </row>
    <row r="166" spans="3:20" ht="18.95" customHeight="1">
      <c r="C166" s="13" t="s">
        <v>571</v>
      </c>
      <c r="D166" s="37" t="s">
        <v>568</v>
      </c>
      <c r="E166" s="37" t="s">
        <v>572</v>
      </c>
      <c r="F166" s="10" t="s">
        <v>570</v>
      </c>
      <c r="G166" s="25">
        <v>295784</v>
      </c>
      <c r="H166" s="21"/>
      <c r="I166" s="3"/>
      <c r="J166" s="21"/>
      <c r="K166" s="11"/>
      <c r="L166" s="21"/>
      <c r="M166" s="11"/>
      <c r="N166" s="21"/>
      <c r="O166" s="11"/>
      <c r="P166" s="21"/>
      <c r="Q166" s="11"/>
      <c r="R166" s="21"/>
      <c r="S166" s="11"/>
      <c r="T166" s="12"/>
    </row>
    <row r="167" spans="3:20" ht="18.95" customHeight="1">
      <c r="C167" s="13" t="s">
        <v>573</v>
      </c>
      <c r="D167" s="37" t="s">
        <v>568</v>
      </c>
      <c r="E167" s="37" t="s">
        <v>574</v>
      </c>
      <c r="F167" s="10" t="s">
        <v>570</v>
      </c>
      <c r="G167" s="25">
        <v>431830</v>
      </c>
      <c r="H167" s="21"/>
      <c r="I167" s="3"/>
      <c r="J167" s="21"/>
      <c r="K167" s="11"/>
      <c r="L167" s="21"/>
      <c r="M167" s="11"/>
      <c r="N167" s="21"/>
      <c r="O167" s="11"/>
      <c r="P167" s="21"/>
      <c r="Q167" s="11"/>
      <c r="R167" s="21"/>
      <c r="S167" s="11"/>
      <c r="T167" s="12"/>
    </row>
    <row r="168" spans="3:20" ht="18.95" customHeight="1">
      <c r="C168" s="13" t="s">
        <v>575</v>
      </c>
      <c r="D168" s="37" t="s">
        <v>568</v>
      </c>
      <c r="E168" s="37" t="s">
        <v>576</v>
      </c>
      <c r="F168" s="10" t="s">
        <v>570</v>
      </c>
      <c r="G168" s="25">
        <v>402085</v>
      </c>
      <c r="H168" s="21"/>
      <c r="I168" s="3"/>
      <c r="J168" s="21"/>
      <c r="K168" s="11"/>
      <c r="L168" s="21"/>
      <c r="M168" s="11"/>
      <c r="N168" s="21"/>
      <c r="O168" s="11"/>
      <c r="P168" s="21"/>
      <c r="Q168" s="11"/>
      <c r="R168" s="21"/>
      <c r="S168" s="11"/>
      <c r="T168" s="12"/>
    </row>
    <row r="169" spans="3:20" ht="18.95" customHeight="1">
      <c r="C169" s="13" t="s">
        <v>577</v>
      </c>
      <c r="D169" s="37" t="s">
        <v>568</v>
      </c>
      <c r="E169" s="37" t="s">
        <v>578</v>
      </c>
      <c r="F169" s="10" t="s">
        <v>570</v>
      </c>
      <c r="G169" s="25">
        <v>165545</v>
      </c>
      <c r="H169" s="21"/>
      <c r="I169" s="3"/>
      <c r="J169" s="21"/>
      <c r="K169" s="11"/>
      <c r="L169" s="21"/>
      <c r="M169" s="11"/>
      <c r="N169" s="21"/>
      <c r="O169" s="11"/>
      <c r="P169" s="21"/>
      <c r="Q169" s="11"/>
      <c r="R169" s="21"/>
      <c r="S169" s="11"/>
      <c r="T169" s="12"/>
    </row>
    <row r="170" spans="3:20" ht="18.95" customHeight="1">
      <c r="C170" s="13" t="s">
        <v>579</v>
      </c>
      <c r="D170" s="37" t="s">
        <v>568</v>
      </c>
      <c r="E170" s="37" t="s">
        <v>580</v>
      </c>
      <c r="F170" s="10" t="s">
        <v>570</v>
      </c>
      <c r="G170" s="25">
        <v>214222</v>
      </c>
      <c r="H170" s="21"/>
      <c r="I170" s="3"/>
      <c r="J170" s="21"/>
      <c r="K170" s="11"/>
      <c r="L170" s="21"/>
      <c r="M170" s="11"/>
      <c r="N170" s="21"/>
      <c r="O170" s="11"/>
      <c r="P170" s="21"/>
      <c r="Q170" s="11"/>
      <c r="R170" s="21"/>
      <c r="S170" s="11"/>
      <c r="T170" s="12"/>
    </row>
    <row r="171" spans="3:20" ht="18.95" customHeight="1">
      <c r="C171" s="13" t="s">
        <v>581</v>
      </c>
      <c r="D171" s="37" t="s">
        <v>568</v>
      </c>
      <c r="E171" s="37" t="s">
        <v>582</v>
      </c>
      <c r="F171" s="10" t="s">
        <v>570</v>
      </c>
      <c r="G171" s="25">
        <v>212562</v>
      </c>
      <c r="H171" s="21"/>
      <c r="I171" s="3"/>
      <c r="J171" s="21"/>
      <c r="K171" s="11"/>
      <c r="L171" s="21"/>
      <c r="M171" s="11"/>
      <c r="N171" s="21"/>
      <c r="O171" s="11"/>
      <c r="P171" s="21"/>
      <c r="Q171" s="11"/>
      <c r="R171" s="21"/>
      <c r="S171" s="11"/>
      <c r="T171" s="12"/>
    </row>
    <row r="172" spans="3:20" ht="18.95" customHeight="1">
      <c r="C172" s="13" t="s">
        <v>583</v>
      </c>
      <c r="D172" s="37" t="s">
        <v>568</v>
      </c>
      <c r="E172" s="37" t="s">
        <v>584</v>
      </c>
      <c r="F172" s="10" t="s">
        <v>570</v>
      </c>
      <c r="G172" s="25">
        <v>195370</v>
      </c>
      <c r="H172" s="21"/>
      <c r="I172" s="3"/>
      <c r="J172" s="21"/>
      <c r="K172" s="11"/>
      <c r="L172" s="21"/>
      <c r="M172" s="11"/>
      <c r="N172" s="21"/>
      <c r="O172" s="11"/>
      <c r="P172" s="21"/>
      <c r="Q172" s="11"/>
      <c r="R172" s="21"/>
      <c r="S172" s="11"/>
      <c r="T172" s="12"/>
    </row>
    <row r="173" spans="3:20" ht="18.95" customHeight="1">
      <c r="C173" s="13" t="s">
        <v>585</v>
      </c>
      <c r="D173" s="37" t="s">
        <v>568</v>
      </c>
      <c r="E173" s="37" t="s">
        <v>586</v>
      </c>
      <c r="F173" s="10" t="s">
        <v>570</v>
      </c>
      <c r="G173" s="25">
        <v>258360</v>
      </c>
      <c r="H173" s="21"/>
      <c r="I173" s="3"/>
      <c r="J173" s="21"/>
      <c r="K173" s="11"/>
      <c r="L173" s="21"/>
      <c r="M173" s="11"/>
      <c r="N173" s="21"/>
      <c r="O173" s="11"/>
      <c r="P173" s="21"/>
      <c r="Q173" s="11"/>
      <c r="R173" s="21"/>
      <c r="S173" s="11"/>
      <c r="T173" s="12"/>
    </row>
    <row r="174" spans="3:20" ht="18.95" customHeight="1">
      <c r="C174" s="13" t="s">
        <v>587</v>
      </c>
      <c r="D174" s="37" t="s">
        <v>568</v>
      </c>
      <c r="E174" s="37" t="s">
        <v>588</v>
      </c>
      <c r="F174" s="10" t="s">
        <v>570</v>
      </c>
      <c r="G174" s="25">
        <v>208713</v>
      </c>
      <c r="H174" s="21"/>
      <c r="I174" s="3"/>
      <c r="J174" s="21"/>
      <c r="K174" s="11"/>
      <c r="L174" s="21"/>
      <c r="M174" s="11"/>
      <c r="N174" s="21"/>
      <c r="O174" s="11"/>
      <c r="P174" s="21"/>
      <c r="Q174" s="11"/>
      <c r="R174" s="21"/>
      <c r="S174" s="11"/>
      <c r="T174" s="12"/>
    </row>
    <row r="175" spans="3:20" ht="18.95" customHeight="1">
      <c r="D175" s="37"/>
      <c r="E175" s="37"/>
      <c r="F175" s="10"/>
      <c r="G175" s="25"/>
      <c r="H175" s="21"/>
      <c r="I175" s="3"/>
      <c r="J175" s="21"/>
      <c r="K175" s="11"/>
      <c r="L175" s="21"/>
      <c r="M175" s="11"/>
      <c r="N175" s="21"/>
      <c r="O175" s="11"/>
      <c r="P175" s="21"/>
      <c r="Q175" s="11"/>
      <c r="R175" s="21"/>
      <c r="S175" s="11"/>
      <c r="T175" s="12"/>
    </row>
    <row r="176" spans="3:20" ht="18.95" customHeight="1">
      <c r="D176" s="37"/>
      <c r="E176" s="37"/>
      <c r="F176" s="10"/>
      <c r="G176" s="25"/>
      <c r="H176" s="21"/>
      <c r="I176" s="3"/>
      <c r="J176" s="21"/>
      <c r="K176" s="11"/>
      <c r="L176" s="21"/>
      <c r="M176" s="11"/>
      <c r="N176" s="21"/>
      <c r="O176" s="11"/>
      <c r="P176" s="21"/>
      <c r="Q176" s="11"/>
      <c r="R176" s="21"/>
      <c r="S176" s="11"/>
      <c r="T176" s="12"/>
    </row>
    <row r="177" spans="4:20" ht="18.95" customHeight="1">
      <c r="D177" s="37"/>
      <c r="E177" s="37"/>
      <c r="F177" s="10"/>
      <c r="G177" s="25"/>
      <c r="H177" s="21"/>
      <c r="I177" s="3"/>
      <c r="J177" s="21"/>
      <c r="K177" s="11"/>
      <c r="L177" s="21"/>
      <c r="M177" s="11"/>
      <c r="N177" s="21"/>
      <c r="O177" s="11"/>
      <c r="P177" s="21"/>
      <c r="Q177" s="11"/>
      <c r="R177" s="21"/>
      <c r="S177" s="11"/>
      <c r="T177" s="12"/>
    </row>
    <row r="178" spans="4:20" ht="18.95" customHeight="1">
      <c r="D178" s="37"/>
      <c r="E178" s="37"/>
      <c r="F178" s="10"/>
      <c r="G178" s="25"/>
      <c r="H178" s="21"/>
      <c r="I178" s="3"/>
      <c r="J178" s="21"/>
      <c r="K178" s="11"/>
      <c r="L178" s="21"/>
      <c r="M178" s="11"/>
      <c r="N178" s="21"/>
      <c r="O178" s="11"/>
      <c r="P178" s="21"/>
      <c r="Q178" s="11"/>
      <c r="R178" s="21"/>
      <c r="S178" s="11"/>
      <c r="T178" s="12"/>
    </row>
    <row r="179" spans="4:20" ht="18.95" customHeight="1">
      <c r="D179" s="37"/>
      <c r="E179" s="37"/>
      <c r="F179" s="10"/>
      <c r="G179" s="25"/>
      <c r="H179" s="21"/>
      <c r="I179" s="3"/>
      <c r="J179" s="21"/>
      <c r="K179" s="11"/>
      <c r="L179" s="21"/>
      <c r="M179" s="11"/>
      <c r="N179" s="21"/>
      <c r="O179" s="11"/>
      <c r="P179" s="21"/>
      <c r="Q179" s="11"/>
      <c r="R179" s="21"/>
      <c r="S179" s="11"/>
      <c r="T179" s="12"/>
    </row>
    <row r="180" spans="4:20" ht="18.95" customHeight="1">
      <c r="D180" s="37"/>
      <c r="E180" s="37"/>
      <c r="F180" s="10"/>
      <c r="G180" s="25"/>
      <c r="H180" s="21"/>
      <c r="I180" s="3"/>
      <c r="J180" s="21"/>
      <c r="K180" s="11"/>
      <c r="L180" s="21"/>
      <c r="M180" s="11"/>
      <c r="N180" s="21"/>
      <c r="O180" s="11"/>
      <c r="P180" s="21"/>
      <c r="Q180" s="11"/>
      <c r="R180" s="21"/>
      <c r="S180" s="11"/>
      <c r="T180" s="12"/>
    </row>
    <row r="181" spans="4:20" ht="18.95" customHeight="1">
      <c r="D181" s="37"/>
      <c r="E181" s="37"/>
      <c r="F181" s="10"/>
      <c r="G181" s="25"/>
      <c r="H181" s="21"/>
      <c r="I181" s="3"/>
      <c r="J181" s="21"/>
      <c r="K181" s="11"/>
      <c r="L181" s="21"/>
      <c r="M181" s="11"/>
      <c r="N181" s="21"/>
      <c r="O181" s="11"/>
      <c r="P181" s="21"/>
      <c r="Q181" s="11"/>
      <c r="R181" s="21"/>
      <c r="S181" s="11"/>
      <c r="T181" s="12"/>
    </row>
    <row r="182" spans="4:20" ht="18.95" customHeight="1">
      <c r="D182" s="37"/>
      <c r="E182" s="37"/>
      <c r="F182" s="10"/>
      <c r="G182" s="25"/>
      <c r="H182" s="21"/>
      <c r="I182" s="3"/>
      <c r="J182" s="21"/>
      <c r="K182" s="11"/>
      <c r="L182" s="21"/>
      <c r="M182" s="11"/>
      <c r="N182" s="21"/>
      <c r="O182" s="11"/>
      <c r="P182" s="21"/>
      <c r="Q182" s="11"/>
      <c r="R182" s="21"/>
      <c r="S182" s="11"/>
      <c r="T182" s="12"/>
    </row>
    <row r="183" spans="4:20" ht="18.95" customHeight="1">
      <c r="D183" s="37"/>
      <c r="E183" s="37"/>
      <c r="F183" s="10"/>
      <c r="G183" s="25"/>
      <c r="H183" s="21"/>
      <c r="I183" s="3"/>
      <c r="J183" s="21"/>
      <c r="K183" s="11"/>
      <c r="L183" s="21"/>
      <c r="M183" s="11"/>
      <c r="N183" s="21"/>
      <c r="O183" s="11"/>
      <c r="P183" s="21"/>
      <c r="Q183" s="11"/>
      <c r="R183" s="21"/>
      <c r="S183" s="11"/>
      <c r="T183" s="12"/>
    </row>
  </sheetData>
  <mergeCells count="15">
    <mergeCell ref="L1:P1"/>
    <mergeCell ref="F2:F3"/>
    <mergeCell ref="G2:G3"/>
    <mergeCell ref="J2:K2"/>
    <mergeCell ref="N2:O2"/>
    <mergeCell ref="D1:K1"/>
    <mergeCell ref="E2:E3"/>
    <mergeCell ref="D2:D3"/>
    <mergeCell ref="P2:Q2"/>
    <mergeCell ref="R2:S2"/>
    <mergeCell ref="T2:T3"/>
    <mergeCell ref="A2:A3"/>
    <mergeCell ref="L2:M2"/>
    <mergeCell ref="B2:B3"/>
    <mergeCell ref="C2:C3"/>
  </mergeCells>
  <phoneticPr fontId="2" type="noConversion"/>
  <printOptions horizontalCentered="1" verticalCentered="1"/>
  <pageMargins left="0.74803149606299213" right="0.35433070866141736" top="0.59055118110236227" bottom="0.59055118110236227" header="0.51181102362204722" footer="0.47244094488188981"/>
  <pageSetup paperSize="9" scale="80" orientation="landscape" verticalDpi="0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dimension ref="A1:M55"/>
  <sheetViews>
    <sheetView showZeros="0" workbookViewId="0">
      <selection activeCell="H155" sqref="H155"/>
    </sheetView>
  </sheetViews>
  <sheetFormatPr defaultRowHeight="13.5"/>
  <cols>
    <col min="1" max="1" width="36.109375" style="1" customWidth="1"/>
    <col min="2" max="2" width="15.109375" style="2" bestFit="1" customWidth="1"/>
    <col min="3" max="6" width="15.109375" style="2" customWidth="1"/>
    <col min="7" max="7" width="8.6640625" style="2" customWidth="1"/>
    <col min="8" max="8" width="8.77734375" style="2" customWidth="1"/>
    <col min="9" max="16384" width="8.88671875" style="2"/>
  </cols>
  <sheetData>
    <row r="1" spans="1:13" ht="14.25" thickBot="1">
      <c r="A1" s="29" t="s">
        <v>3</v>
      </c>
      <c r="B1" s="30" t="s">
        <v>7</v>
      </c>
      <c r="C1" s="30" t="s">
        <v>5</v>
      </c>
      <c r="D1" s="30" t="s">
        <v>6</v>
      </c>
      <c r="E1" s="30" t="s">
        <v>50</v>
      </c>
      <c r="F1" s="31" t="s">
        <v>8</v>
      </c>
      <c r="H1" s="28"/>
    </row>
    <row r="2" spans="1:13">
      <c r="A2" s="5" t="s">
        <v>9</v>
      </c>
      <c r="B2" s="24">
        <f>총괄표!I29</f>
        <v>0</v>
      </c>
      <c r="C2" s="24">
        <f>총괄표!L29</f>
        <v>0</v>
      </c>
      <c r="D2" s="24">
        <f>총괄표!N29</f>
        <v>0</v>
      </c>
      <c r="E2" s="24"/>
      <c r="F2" s="24">
        <f t="shared" ref="F2:F8" si="0">SUM(B2,C2,D2)</f>
        <v>0</v>
      </c>
    </row>
    <row r="3" spans="1:13">
      <c r="A3" s="3" t="s">
        <v>1723</v>
      </c>
      <c r="B3" s="25">
        <f>총괄표!I156</f>
        <v>0</v>
      </c>
      <c r="C3" s="25">
        <f>총괄표!L156</f>
        <v>0</v>
      </c>
      <c r="D3" s="25">
        <f>총괄표!N156</f>
        <v>0</v>
      </c>
      <c r="E3" s="25"/>
      <c r="F3" s="24">
        <f t="shared" si="0"/>
        <v>0</v>
      </c>
      <c r="H3" s="213" t="s">
        <v>109</v>
      </c>
      <c r="I3" s="214"/>
      <c r="J3" s="214"/>
      <c r="K3" s="214"/>
      <c r="L3" s="214"/>
      <c r="M3" s="215"/>
    </row>
    <row r="4" spans="1:13">
      <c r="A4" s="3" t="s">
        <v>3</v>
      </c>
      <c r="B4" s="25"/>
      <c r="C4" s="25"/>
      <c r="D4" s="25"/>
      <c r="E4" s="25"/>
      <c r="F4" s="25">
        <f t="shared" si="0"/>
        <v>0</v>
      </c>
      <c r="H4" s="216"/>
      <c r="I4" s="217"/>
      <c r="J4" s="217"/>
      <c r="K4" s="217"/>
      <c r="L4" s="217"/>
      <c r="M4" s="218"/>
    </row>
    <row r="5" spans="1:13">
      <c r="A5" s="3" t="s">
        <v>3</v>
      </c>
      <c r="B5" s="25"/>
      <c r="C5" s="25" t="s">
        <v>4</v>
      </c>
      <c r="D5" s="25"/>
      <c r="E5" s="25"/>
      <c r="F5" s="25">
        <f t="shared" si="0"/>
        <v>0</v>
      </c>
    </row>
    <row r="6" spans="1:13">
      <c r="A6" s="3" t="s">
        <v>3</v>
      </c>
      <c r="B6" s="25"/>
      <c r="C6" s="25"/>
      <c r="D6" s="25"/>
      <c r="E6" s="25"/>
      <c r="F6" s="25">
        <f t="shared" si="0"/>
        <v>0</v>
      </c>
      <c r="H6" s="207" t="s">
        <v>110</v>
      </c>
      <c r="I6" s="208"/>
      <c r="J6" s="208"/>
      <c r="K6" s="208"/>
      <c r="L6" s="208"/>
      <c r="M6" s="209"/>
    </row>
    <row r="7" spans="1:13">
      <c r="A7" s="3"/>
      <c r="B7" s="25"/>
      <c r="C7" s="25"/>
      <c r="D7" s="25"/>
      <c r="E7" s="25"/>
      <c r="F7" s="25">
        <f t="shared" si="0"/>
        <v>0</v>
      </c>
      <c r="H7" s="210"/>
      <c r="I7" s="211"/>
      <c r="J7" s="211"/>
      <c r="K7" s="211"/>
      <c r="L7" s="211"/>
      <c r="M7" s="212"/>
    </row>
    <row r="8" spans="1:13">
      <c r="A8" s="3"/>
      <c r="B8" s="25"/>
      <c r="C8" s="25"/>
      <c r="D8" s="25"/>
      <c r="E8" s="25"/>
      <c r="F8" s="25">
        <f t="shared" si="0"/>
        <v>0</v>
      </c>
    </row>
    <row r="9" spans="1:13" ht="14.25" thickBot="1">
      <c r="B9" s="33"/>
      <c r="C9" s="33"/>
      <c r="D9" s="33"/>
      <c r="E9" s="33"/>
      <c r="F9" s="33"/>
      <c r="H9" s="207" t="s">
        <v>111</v>
      </c>
      <c r="I9" s="208"/>
      <c r="J9" s="208"/>
      <c r="K9" s="208"/>
      <c r="L9" s="208"/>
      <c r="M9" s="209"/>
    </row>
    <row r="10" spans="1:13" ht="14.25" thickBot="1">
      <c r="A10" s="29"/>
      <c r="B10" s="30" t="s">
        <v>11</v>
      </c>
      <c r="C10" s="30" t="s">
        <v>13</v>
      </c>
      <c r="D10" s="30" t="s">
        <v>66</v>
      </c>
      <c r="E10" s="30" t="s">
        <v>78</v>
      </c>
      <c r="F10" s="31"/>
      <c r="H10" s="210"/>
      <c r="I10" s="211"/>
      <c r="J10" s="211"/>
      <c r="K10" s="211"/>
      <c r="L10" s="211"/>
      <c r="M10" s="212"/>
    </row>
    <row r="11" spans="1:13">
      <c r="A11" s="5" t="s">
        <v>101</v>
      </c>
      <c r="B11" s="17">
        <v>100</v>
      </c>
      <c r="C11" s="17">
        <v>1</v>
      </c>
      <c r="D11" s="17">
        <f>$B$11/100</f>
        <v>1</v>
      </c>
      <c r="E11" s="17"/>
      <c r="F11" s="17"/>
    </row>
    <row r="12" spans="1:13">
      <c r="A12" s="3" t="s">
        <v>102</v>
      </c>
      <c r="B12" s="15">
        <v>100</v>
      </c>
      <c r="C12" s="15">
        <v>1</v>
      </c>
      <c r="D12" s="17">
        <f>$B$12/100</f>
        <v>1</v>
      </c>
      <c r="E12" s="15">
        <v>2</v>
      </c>
      <c r="F12" s="15"/>
      <c r="H12" s="207" t="s">
        <v>112</v>
      </c>
      <c r="I12" s="208"/>
      <c r="J12" s="208"/>
      <c r="K12" s="208"/>
      <c r="L12" s="208"/>
      <c r="M12" s="209"/>
    </row>
    <row r="13" spans="1:13">
      <c r="A13" s="3" t="s">
        <v>103</v>
      </c>
      <c r="B13" s="15">
        <v>100</v>
      </c>
      <c r="C13" s="15">
        <v>1</v>
      </c>
      <c r="D13" s="17">
        <f>$B$13/100</f>
        <v>1</v>
      </c>
      <c r="E13" s="15">
        <v>5</v>
      </c>
      <c r="F13" s="15"/>
      <c r="H13" s="210"/>
      <c r="I13" s="211"/>
      <c r="J13" s="211"/>
      <c r="K13" s="211"/>
      <c r="L13" s="211"/>
      <c r="M13" s="212"/>
    </row>
    <row r="14" spans="1:13">
      <c r="A14" s="3"/>
      <c r="B14" s="15"/>
      <c r="C14" s="15"/>
      <c r="D14" s="15"/>
      <c r="E14" s="15"/>
      <c r="F14" s="15"/>
    </row>
    <row r="15" spans="1:13">
      <c r="A15" s="3"/>
      <c r="B15" s="15"/>
      <c r="C15" s="15"/>
      <c r="D15" s="15"/>
      <c r="E15" s="15"/>
      <c r="F15" s="15"/>
    </row>
    <row r="16" spans="1:13">
      <c r="A16" s="3"/>
      <c r="B16" s="15"/>
      <c r="C16" s="15"/>
      <c r="D16" s="15"/>
      <c r="E16" s="15"/>
      <c r="F16" s="15"/>
    </row>
    <row r="17" spans="1:6">
      <c r="A17" s="3"/>
      <c r="B17" s="15"/>
      <c r="C17" s="15"/>
      <c r="D17" s="15"/>
      <c r="E17" s="15"/>
      <c r="F17" s="15"/>
    </row>
    <row r="18" spans="1:6">
      <c r="A18" s="3" t="s">
        <v>2</v>
      </c>
      <c r="B18" s="15"/>
      <c r="C18" s="15"/>
      <c r="D18" s="15"/>
      <c r="E18" s="15"/>
      <c r="F18" s="15"/>
    </row>
    <row r="19" spans="1:6" ht="14.25" thickBot="1">
      <c r="A19" s="4" t="s">
        <v>4</v>
      </c>
      <c r="B19" s="32"/>
      <c r="C19" s="32"/>
      <c r="D19" s="32"/>
      <c r="E19" s="32"/>
      <c r="F19" s="32"/>
    </row>
    <row r="20" spans="1:6" ht="14.25" thickBot="1">
      <c r="A20" s="29" t="s">
        <v>60</v>
      </c>
      <c r="B20" s="30" t="s">
        <v>11</v>
      </c>
      <c r="C20" s="30"/>
      <c r="D20" s="30" t="s">
        <v>66</v>
      </c>
      <c r="E20" s="30"/>
      <c r="F20" s="31"/>
    </row>
    <row r="21" spans="1:6">
      <c r="A21" s="5" t="s">
        <v>61</v>
      </c>
      <c r="B21" s="17">
        <f>B11</f>
        <v>100</v>
      </c>
      <c r="C21" s="17"/>
      <c r="D21" s="17">
        <f>$B$21/100</f>
        <v>1</v>
      </c>
      <c r="E21" s="17"/>
      <c r="F21" s="17"/>
    </row>
    <row r="22" spans="1:6">
      <c r="A22" s="3" t="s">
        <v>62</v>
      </c>
      <c r="B22" s="15">
        <f>B11</f>
        <v>100</v>
      </c>
      <c r="C22" s="17"/>
      <c r="D22" s="17">
        <f>$B$22/100</f>
        <v>1</v>
      </c>
      <c r="E22" s="15"/>
      <c r="F22" s="15"/>
    </row>
    <row r="23" spans="1:6">
      <c r="A23" s="3" t="s">
        <v>65</v>
      </c>
      <c r="B23" s="15">
        <f>B11</f>
        <v>100</v>
      </c>
      <c r="C23" s="17"/>
      <c r="D23" s="17">
        <f>$B$23/100</f>
        <v>1</v>
      </c>
      <c r="E23" s="15"/>
      <c r="F23" s="15"/>
    </row>
    <row r="24" spans="1:6">
      <c r="A24" s="3" t="s">
        <v>63</v>
      </c>
      <c r="B24" s="15">
        <f>B11</f>
        <v>100</v>
      </c>
      <c r="C24" s="17"/>
      <c r="D24" s="17">
        <f>$B$24/100</f>
        <v>1</v>
      </c>
      <c r="E24" s="15"/>
      <c r="F24" s="15"/>
    </row>
    <row r="25" spans="1:6">
      <c r="A25" s="3" t="s">
        <v>64</v>
      </c>
      <c r="B25" s="15">
        <f>B11</f>
        <v>100</v>
      </c>
      <c r="C25" s="17"/>
      <c r="D25" s="17">
        <f>$B$25/100</f>
        <v>1</v>
      </c>
      <c r="E25" s="15"/>
      <c r="F25" s="15"/>
    </row>
    <row r="26" spans="1:6">
      <c r="A26" s="3"/>
      <c r="B26" s="15"/>
      <c r="C26" s="15"/>
      <c r="D26" s="15"/>
      <c r="E26" s="15"/>
      <c r="F26" s="15"/>
    </row>
    <row r="27" spans="1:6">
      <c r="A27" s="3"/>
      <c r="B27" s="15"/>
      <c r="C27" s="15"/>
      <c r="D27" s="15"/>
      <c r="E27" s="15"/>
      <c r="F27" s="15"/>
    </row>
    <row r="28" spans="1:6">
      <c r="A28" s="3"/>
      <c r="B28" s="15"/>
      <c r="C28" s="15"/>
      <c r="D28" s="15"/>
      <c r="E28" s="15"/>
      <c r="F28" s="15"/>
    </row>
    <row r="29" spans="1:6" ht="14.25" customHeight="1" thickBot="1">
      <c r="A29" s="4"/>
      <c r="B29" s="32"/>
      <c r="C29" s="32"/>
      <c r="D29" s="32"/>
      <c r="E29" s="32"/>
      <c r="F29" s="32"/>
    </row>
    <row r="30" spans="1:6" ht="14.25" customHeight="1" thickBot="1">
      <c r="A30" s="29" t="s">
        <v>71</v>
      </c>
      <c r="B30" s="30" t="s">
        <v>72</v>
      </c>
      <c r="C30" s="30" t="s">
        <v>73</v>
      </c>
      <c r="D30" s="30" t="s">
        <v>74</v>
      </c>
      <c r="E30" s="30"/>
      <c r="F30" s="31"/>
    </row>
    <row r="31" spans="1:6">
      <c r="A31" s="5" t="s">
        <v>75</v>
      </c>
      <c r="B31" s="17">
        <v>15</v>
      </c>
      <c r="C31" s="17">
        <v>15</v>
      </c>
      <c r="D31" s="17">
        <v>20</v>
      </c>
      <c r="E31" s="17"/>
      <c r="F31" s="17"/>
    </row>
    <row r="32" spans="1:6">
      <c r="A32" s="5" t="s">
        <v>70</v>
      </c>
      <c r="B32" s="15">
        <v>40</v>
      </c>
      <c r="C32" s="15">
        <v>40</v>
      </c>
      <c r="D32" s="15">
        <v>40</v>
      </c>
      <c r="E32" s="15"/>
      <c r="F32" s="15"/>
    </row>
    <row r="33" spans="1:13">
      <c r="A33" s="3" t="s">
        <v>14</v>
      </c>
      <c r="B33" s="15">
        <v>2</v>
      </c>
      <c r="C33" s="15"/>
      <c r="D33" s="15"/>
      <c r="E33" s="15"/>
      <c r="F33" s="15"/>
      <c r="H33" s="207" t="s">
        <v>1724</v>
      </c>
      <c r="I33" s="208"/>
      <c r="J33" s="208"/>
      <c r="K33" s="208"/>
      <c r="L33" s="208"/>
      <c r="M33" s="209"/>
    </row>
    <row r="34" spans="1:13">
      <c r="A34" s="3" t="s">
        <v>15</v>
      </c>
      <c r="B34" s="15"/>
      <c r="C34" s="15"/>
      <c r="D34" s="15"/>
      <c r="E34" s="15"/>
      <c r="F34" s="15"/>
      <c r="H34" s="210"/>
      <c r="I34" s="211"/>
      <c r="J34" s="211"/>
      <c r="K34" s="211"/>
      <c r="L34" s="211"/>
      <c r="M34" s="212"/>
    </row>
    <row r="35" spans="1:13">
      <c r="A35" s="3" t="s">
        <v>16</v>
      </c>
      <c r="B35" s="15">
        <v>2</v>
      </c>
      <c r="C35" s="15"/>
      <c r="D35" s="15"/>
      <c r="E35" s="15"/>
      <c r="F35" s="15"/>
    </row>
    <row r="36" spans="1:13">
      <c r="A36" s="3" t="s">
        <v>17</v>
      </c>
      <c r="B36" s="15">
        <v>3</v>
      </c>
      <c r="C36" s="15"/>
      <c r="D36" s="15"/>
      <c r="E36" s="15"/>
      <c r="F36" s="15"/>
    </row>
    <row r="37" spans="1:13">
      <c r="A37" s="3"/>
      <c r="B37" s="15"/>
      <c r="C37" s="15"/>
      <c r="D37" s="15"/>
      <c r="E37" s="15"/>
      <c r="F37" s="15"/>
    </row>
    <row r="38" spans="1:13">
      <c r="A38" s="3"/>
      <c r="B38" s="15"/>
      <c r="C38" s="15"/>
      <c r="D38" s="15"/>
      <c r="E38" s="15"/>
      <c r="F38" s="15"/>
    </row>
    <row r="39" spans="1:13" ht="14.25" thickBot="1">
      <c r="A39" s="4"/>
      <c r="B39" s="32"/>
      <c r="C39" s="32"/>
      <c r="D39" s="32"/>
      <c r="E39" s="32"/>
      <c r="F39" s="32"/>
    </row>
    <row r="40" spans="1:13" ht="14.25" thickBot="1">
      <c r="A40" s="29" t="s">
        <v>10</v>
      </c>
      <c r="B40" s="30" t="s">
        <v>11</v>
      </c>
      <c r="C40" s="30" t="s">
        <v>12</v>
      </c>
      <c r="D40" s="30"/>
      <c r="E40" s="30"/>
      <c r="F40" s="31"/>
    </row>
    <row r="41" spans="1:13">
      <c r="A41" s="1" t="s">
        <v>113</v>
      </c>
      <c r="B41" s="2">
        <v>100</v>
      </c>
      <c r="C41" s="2">
        <v>0</v>
      </c>
    </row>
    <row r="42" spans="1:13">
      <c r="A42" s="1" t="s">
        <v>114</v>
      </c>
      <c r="B42" s="2">
        <v>100</v>
      </c>
      <c r="C42" s="2">
        <v>0</v>
      </c>
    </row>
    <row r="43" spans="1:13">
      <c r="A43" s="1" t="s">
        <v>115</v>
      </c>
      <c r="B43" s="2">
        <v>100</v>
      </c>
      <c r="C43" s="2">
        <v>0</v>
      </c>
    </row>
    <row r="44" spans="1:13">
      <c r="A44" s="1" t="s">
        <v>116</v>
      </c>
      <c r="B44" s="2">
        <v>100</v>
      </c>
      <c r="C44" s="2">
        <v>0</v>
      </c>
    </row>
    <row r="45" spans="1:13">
      <c r="A45" s="1" t="s">
        <v>117</v>
      </c>
      <c r="B45" s="2">
        <v>100</v>
      </c>
      <c r="C45" s="2">
        <v>0</v>
      </c>
    </row>
    <row r="46" spans="1:13">
      <c r="A46" s="1" t="s">
        <v>118</v>
      </c>
      <c r="B46" s="2">
        <v>100</v>
      </c>
      <c r="C46" s="2">
        <v>0</v>
      </c>
    </row>
    <row r="47" spans="1:13">
      <c r="A47" s="1" t="s">
        <v>119</v>
      </c>
      <c r="B47" s="2">
        <v>100</v>
      </c>
      <c r="C47" s="2">
        <v>0</v>
      </c>
    </row>
    <row r="48" spans="1:13">
      <c r="A48" s="1" t="s">
        <v>120</v>
      </c>
      <c r="B48" s="2">
        <v>100</v>
      </c>
      <c r="C48" s="2">
        <v>0</v>
      </c>
    </row>
    <row r="49" spans="1:3">
      <c r="A49" s="1" t="s">
        <v>121</v>
      </c>
      <c r="B49" s="2">
        <v>100</v>
      </c>
      <c r="C49" s="2">
        <v>0</v>
      </c>
    </row>
    <row r="50" spans="1:3">
      <c r="A50" s="1" t="s">
        <v>122</v>
      </c>
      <c r="C50" s="2">
        <v>0</v>
      </c>
    </row>
    <row r="51" spans="1:3">
      <c r="A51" s="1" t="s">
        <v>123</v>
      </c>
      <c r="C51" s="2">
        <v>0</v>
      </c>
    </row>
    <row r="52" spans="1:3">
      <c r="A52" s="1" t="s">
        <v>124</v>
      </c>
      <c r="C52" s="2">
        <v>0</v>
      </c>
    </row>
    <row r="53" spans="1:3">
      <c r="A53" s="1" t="s">
        <v>125</v>
      </c>
      <c r="C53" s="2">
        <v>0</v>
      </c>
    </row>
    <row r="54" spans="1:3">
      <c r="A54" s="1" t="s">
        <v>126</v>
      </c>
      <c r="C54" s="2">
        <v>0</v>
      </c>
    </row>
    <row r="55" spans="1:3">
      <c r="A55" s="1" t="s">
        <v>127</v>
      </c>
      <c r="C55" s="2">
        <v>0</v>
      </c>
    </row>
  </sheetData>
  <mergeCells count="5">
    <mergeCell ref="H33:M34"/>
    <mergeCell ref="H3:M4"/>
    <mergeCell ref="H6:M7"/>
    <mergeCell ref="H9:M10"/>
    <mergeCell ref="H12:M13"/>
  </mergeCells>
  <phoneticPr fontId="2" type="noConversion"/>
  <printOptions horizontalCentered="1"/>
  <pageMargins left="0.35433070866141736" right="0.35433070866141736" top="0.59055118110236227" bottom="0.59055118110236227" header="0.51181102362204722" footer="0.51181102362204722"/>
  <pageSetup paperSize="9" orientation="landscape" verticalDpi="3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9</vt:i4>
      </vt:variant>
      <vt:variant>
        <vt:lpstr>이름 지정된 범위</vt:lpstr>
      </vt:variant>
      <vt:variant>
        <vt:i4>12</vt:i4>
      </vt:variant>
    </vt:vector>
  </HeadingPairs>
  <TitlesOfParts>
    <vt:vector size="21" baseType="lpstr">
      <vt:lpstr>원가계산</vt:lpstr>
      <vt:lpstr>총괄표</vt:lpstr>
      <vt:lpstr>내역서</vt:lpstr>
      <vt:lpstr>일대목차</vt:lpstr>
      <vt:lpstr>일위대가</vt:lpstr>
      <vt:lpstr>일위노임</vt:lpstr>
      <vt:lpstr>합산자재</vt:lpstr>
      <vt:lpstr>단가조사</vt:lpstr>
      <vt:lpstr>옵션</vt:lpstr>
      <vt:lpstr>내역서!Print_Area</vt:lpstr>
      <vt:lpstr>원가계산!Print_Area</vt:lpstr>
      <vt:lpstr>일위노임!Print_Area</vt:lpstr>
      <vt:lpstr>일위대가!Print_Area</vt:lpstr>
      <vt:lpstr>총괄표!Print_Area</vt:lpstr>
      <vt:lpstr>내역서!Print_Titles</vt:lpstr>
      <vt:lpstr>단가조사!Print_Titles</vt:lpstr>
      <vt:lpstr>일대목차!Print_Titles</vt:lpstr>
      <vt:lpstr>일위노임!Print_Titles</vt:lpstr>
      <vt:lpstr>일위대가!Print_Titles</vt:lpstr>
      <vt:lpstr>총괄표!Print_Titles</vt:lpstr>
      <vt:lpstr>합산자재!Print_Titles</vt:lpstr>
    </vt:vector>
  </TitlesOfParts>
  <Company>이지테크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이지테크</dc:creator>
  <cp:lastModifiedBy>kiapi kiapi</cp:lastModifiedBy>
  <cp:lastPrinted>2012-05-12T23:39:48Z</cp:lastPrinted>
  <dcterms:created xsi:type="dcterms:W3CDTF">2002-09-09T02:35:17Z</dcterms:created>
  <dcterms:modified xsi:type="dcterms:W3CDTF">2025-01-20T08:19:40Z</dcterms:modified>
</cp:coreProperties>
</file>