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C:\Users\KIAPI\Downloads\00_발주\SDV 공사발주 공내역\"/>
    </mc:Choice>
  </mc:AlternateContent>
  <xr:revisionPtr revIDLastSave="0" documentId="13_ncr:1_{AFD0BAF1-DD6B-4D25-B1BF-9FF8CAC19FEB}" xr6:coauthVersionLast="47" xr6:coauthVersionMax="47" xr10:uidLastSave="{00000000-0000-0000-0000-000000000000}"/>
  <bookViews>
    <workbookView xWindow="28680" yWindow="-120" windowWidth="29040" windowHeight="15720" tabRatio="831" activeTab="9" xr2:uid="{00000000-000D-0000-FFFF-FFFF00000000}"/>
  </bookViews>
  <sheets>
    <sheet name="표지(내역)" sheetId="11" r:id="rId1"/>
    <sheet name="갑지" sheetId="12" r:id="rId2"/>
    <sheet name="총괄 원가" sheetId="13" r:id="rId3"/>
    <sheet name="총괄 순공사비" sheetId="14" r:id="rId4"/>
    <sheet name="건축 공종별집계표" sheetId="9" r:id="rId5"/>
    <sheet name="건축 공종별내역서" sheetId="8" r:id="rId6"/>
    <sheet name="토목 내역서총괄표" sheetId="15" r:id="rId7"/>
    <sheet name="토목 내역서" sheetId="16" r:id="rId8"/>
    <sheet name="기계설비 공종별집계표" sheetId="19" r:id="rId9"/>
    <sheet name="기계설비 공종별내역서" sheetId="20" r:id="rId10"/>
  </sheets>
  <externalReferences>
    <externalReference r:id="rId11"/>
  </externalReferences>
  <definedNames>
    <definedName name="___CDT2">#REF!</definedName>
    <definedName name="___DOG1">#REF!</definedName>
    <definedName name="___DOG2">#REF!</definedName>
    <definedName name="___DOG3">#REF!</definedName>
    <definedName name="___DOG4">#REF!</definedName>
    <definedName name="___NMB96">#REF!</definedName>
    <definedName name="___PI48">#REF!</definedName>
    <definedName name="___PI60">#REF!</definedName>
    <definedName name="___RO110">#REF!</definedName>
    <definedName name="___RO22">#REF!</definedName>
    <definedName name="___RO35">#REF!</definedName>
    <definedName name="___RO60">#REF!</definedName>
    <definedName name="___RO80">#REF!</definedName>
    <definedName name="___TON1">#REF!</definedName>
    <definedName name="___TON2">#REF!</definedName>
    <definedName name="___WW2">#REF!</definedName>
    <definedName name="___WW6">#REF!</definedName>
    <definedName name="___YO1">#N/A</definedName>
    <definedName name="__CDT2">#REF!</definedName>
    <definedName name="__DOG1">#REF!</definedName>
    <definedName name="__DOG2">#REF!</definedName>
    <definedName name="__DOG3">#REF!</definedName>
    <definedName name="__DOG4">#REF!</definedName>
    <definedName name="__HSH1">#REF!</definedName>
    <definedName name="__HSH2">#REF!</definedName>
    <definedName name="__IntlFixup">TRUE</definedName>
    <definedName name="__NP1">#REF!</definedName>
    <definedName name="__NP2">#REF!</definedName>
    <definedName name="__NSH1">#REF!</definedName>
    <definedName name="__NSH2">#REF!</definedName>
    <definedName name="__PI48">#REF!</definedName>
    <definedName name="__PI60">#REF!</definedName>
    <definedName name="__RO110">#REF!</definedName>
    <definedName name="__RO22">#REF!</definedName>
    <definedName name="__RO35">#REF!</definedName>
    <definedName name="__RO60">#REF!</definedName>
    <definedName name="__RO80">#REF!</definedName>
    <definedName name="__SUB1">#REF!</definedName>
    <definedName name="__SUB2">#REF!</definedName>
    <definedName name="__SUB3">#REF!</definedName>
    <definedName name="__sub4">#REF!</definedName>
    <definedName name="__sub5">#REF!</definedName>
    <definedName name="__TON1">#REF!</definedName>
    <definedName name="__TON2">#REF!</definedName>
    <definedName name="__WW2">#REF!</definedName>
    <definedName name="__WW6">#REF!</definedName>
    <definedName name="__YO1">#N/A</definedName>
    <definedName name="_\D">#REF!</definedName>
    <definedName name="_\X">#REF!</definedName>
    <definedName name="_1">#N/A</definedName>
    <definedName name="_10">#N/A</definedName>
    <definedName name="_100wrn.Ã¶°ñÁý°èÇ_._.5Ä­." localSheetId="9" hidden="1">{#N/A,#N/A,FALSE,"Sheet1"}</definedName>
    <definedName name="_100wrn.Ã¶°ñÁý°èÇ_._.5Ä­." localSheetId="8" hidden="1">{#N/A,#N/A,FALSE,"Sheet1"}</definedName>
    <definedName name="_100wrn.Ã¶°ñÁý°èÇ_._.5Ä­." hidden="1">{#N/A,#N/A,FALSE,"Sheet1"}</definedName>
    <definedName name="_11">#N/A</definedName>
    <definedName name="_12">#N/A</definedName>
    <definedName name="_12____¤§¤_¤¡" localSheetId="9" hidden="1">{#N/A,#N/A,FALSE,"Sheet1"}</definedName>
    <definedName name="_12____¤§¤_¤¡" localSheetId="8" hidden="1">{#N/A,#N/A,FALSE,"Sheet1"}</definedName>
    <definedName name="_12____¤§¤_¤¡" hidden="1">{#N/A,#N/A,FALSE,"Sheet1"}</definedName>
    <definedName name="_13">#N/A</definedName>
    <definedName name="_14">#N/A</definedName>
    <definedName name="_15">#N/A</definedName>
    <definedName name="_16">#N/A</definedName>
    <definedName name="_16____wrn.Ã¶°ñÁý°èÇ_._.5Ä­." localSheetId="9" hidden="1">{#N/A,#N/A,FALSE,"Sheet1"}</definedName>
    <definedName name="_16____wrn.Ã¶°ñÁý°èÇ_._.5Ä­." localSheetId="8" hidden="1">{#N/A,#N/A,FALSE,"Sheet1"}</definedName>
    <definedName name="_16____wrn.Ã¶°ñÁý°èÇ_._.5Ä­." hidden="1">{#N/A,#N/A,FALSE,"Sheet1"}</definedName>
    <definedName name="_17">#N/A</definedName>
    <definedName name="_18">#N/A</definedName>
    <definedName name="_19">#N/A</definedName>
    <definedName name="_19___¤§¤_¤¡" localSheetId="9" hidden="1">{#N/A,#N/A,FALSE,"Sheet1"}</definedName>
    <definedName name="_19___¤§¤_¤¡" localSheetId="8" hidden="1">{#N/A,#N/A,FALSE,"Sheet1"}</definedName>
    <definedName name="_19___¤§¤_¤¡" hidden="1">{#N/A,#N/A,FALSE,"Sheet1"}</definedName>
    <definedName name="_1공장" localSheetId="1">#REF!</definedName>
    <definedName name="_1공장" localSheetId="9">#REF!</definedName>
    <definedName name="_1공장" localSheetId="8">#REF!</definedName>
    <definedName name="_1공장" localSheetId="2">#REF!</definedName>
    <definedName name="_1공장">#REF!</definedName>
    <definedName name="_20">#N/A</definedName>
    <definedName name="_20___3_0Crite">#REF!</definedName>
    <definedName name="_21">#N/A</definedName>
    <definedName name="_21___3_0Criteria">#REF!</definedName>
    <definedName name="_22">#N/A</definedName>
    <definedName name="_23">#N/A</definedName>
    <definedName name="_24">#N/A</definedName>
    <definedName name="_25">#N/A</definedName>
    <definedName name="_25___wrn.Ã¶°ñÁý°èÇ_._.5Ä­." localSheetId="9" hidden="1">{#N/A,#N/A,FALSE,"Sheet1"}</definedName>
    <definedName name="_25___wrn.Ã¶°ñÁý°èÇ_._.5Ä­." localSheetId="8" hidden="1">{#N/A,#N/A,FALSE,"Sheet1"}</definedName>
    <definedName name="_25___wrn.Ã¶°ñÁý°èÇ_._.5Ä­." hidden="1">{#N/A,#N/A,FALSE,"Sheet1"}</definedName>
    <definedName name="_26">#N/A</definedName>
    <definedName name="_27">#N/A</definedName>
    <definedName name="_27__±è¸íÈ_SW">#REF!</definedName>
    <definedName name="_28">#N/A</definedName>
    <definedName name="_29">#N/A</definedName>
    <definedName name="_29__¤§¤_¤¡" localSheetId="9" hidden="1">{#N/A,#N/A,FALSE,"Sheet1"}</definedName>
    <definedName name="_29__¤§¤_¤¡" localSheetId="8" hidden="1">{#N/A,#N/A,FALSE,"Sheet1"}</definedName>
    <definedName name="_29__¤§¤_¤¡" hidden="1">{#N/A,#N/A,FALSE,"Sheet1"}</definedName>
    <definedName name="_2공장" localSheetId="1">#REF!</definedName>
    <definedName name="_2공장" localSheetId="9">#REF!</definedName>
    <definedName name="_2공장" localSheetId="8">#REF!</definedName>
    <definedName name="_2공장">#REF!</definedName>
    <definedName name="_2단">#REF!</definedName>
    <definedName name="_3">#N/A</definedName>
    <definedName name="_3_1._총투자사업비">#REF!</definedName>
    <definedName name="_3_5">#REF!</definedName>
    <definedName name="_3¤§¤_¤¡" localSheetId="9" hidden="1">{#N/A,#N/A,FALSE,"Sheet1"}</definedName>
    <definedName name="_3¤§¤_¤¡" localSheetId="8" hidden="1">{#N/A,#N/A,FALSE,"Sheet1"}</definedName>
    <definedName name="_3¤§¤_¤¡" hidden="1">{#N/A,#N/A,FALSE,"Sheet1"}</definedName>
    <definedName name="_30">#N/A</definedName>
    <definedName name="_30__3_0Crite">#REF!</definedName>
    <definedName name="_31">#N/A</definedName>
    <definedName name="_31__3_0Criteria">#REF!</definedName>
    <definedName name="_32">#N/A</definedName>
    <definedName name="_32__3__Crite">#REF!</definedName>
    <definedName name="_33">#N/A</definedName>
    <definedName name="_33__3__Criteria">#REF!</definedName>
    <definedName name="_34">#N/A</definedName>
    <definedName name="_35">#N/A</definedName>
    <definedName name="_35__G_0Extr">#REF!</definedName>
    <definedName name="_36">#N/A</definedName>
    <definedName name="_36__G_0Extract">#REF!</definedName>
    <definedName name="_37">#N/A</definedName>
    <definedName name="_37__G__Extr">#REF!</definedName>
    <definedName name="_38">#N/A</definedName>
    <definedName name="_38__G__Extract">#REF!</definedName>
    <definedName name="_39">#N/A</definedName>
    <definedName name="_3IL1_">#REF!</definedName>
    <definedName name="_3공장" localSheetId="1">#REF!</definedName>
    <definedName name="_3공장" localSheetId="9">#REF!</definedName>
    <definedName name="_3공장" localSheetId="8">#REF!</definedName>
    <definedName name="_3공장">#REF!</definedName>
    <definedName name="_4">#N/A</definedName>
    <definedName name="_4_3._에너지절약을_위한_개선안">#REF!</definedName>
    <definedName name="_4_3__Crite">#REF!</definedName>
    <definedName name="_40">#N/A</definedName>
    <definedName name="_41">#N/A</definedName>
    <definedName name="_42">#N/A</definedName>
    <definedName name="_42__wrn.Ã¶°ñÁý°èÇ_._.5Ä­." localSheetId="9" hidden="1">{#N/A,#N/A,FALSE,"Sheet1"}</definedName>
    <definedName name="_42__wrn.Ã¶°ñÁý°èÇ_._.5Ä­." localSheetId="8" hidden="1">{#N/A,#N/A,FALSE,"Sheet1"}</definedName>
    <definedName name="_42__wrn.Ã¶°ñÁý°èÇ_._.5Ä­." hidden="1">{#N/A,#N/A,FALSE,"Sheet1"}</definedName>
    <definedName name="_43">#N/A</definedName>
    <definedName name="_44">#N/A</definedName>
    <definedName name="_44_±è¸íÈ_SW">#REF!</definedName>
    <definedName name="_45">#N/A</definedName>
    <definedName name="_46">#N/A</definedName>
    <definedName name="_46_¤§¤_¤¡" localSheetId="9" hidden="1">{#N/A,#N/A,FALSE,"Sheet1"}</definedName>
    <definedName name="_46_¤§¤_¤¡" localSheetId="8" hidden="1">{#N/A,#N/A,FALSE,"Sheet1"}</definedName>
    <definedName name="_46_¤§¤_¤¡" hidden="1">{#N/A,#N/A,FALSE,"Sheet1"}</definedName>
    <definedName name="_47">#N/A</definedName>
    <definedName name="_47_3__Crite">#REF!</definedName>
    <definedName name="_48">#N/A</definedName>
    <definedName name="_48_3__Criteria">#REF!</definedName>
    <definedName name="_49">#N/A</definedName>
    <definedName name="_5_____¤§¤_¤¡" localSheetId="9" hidden="1">{#N/A,#N/A,FALSE,"Sheet1"}</definedName>
    <definedName name="_5_____¤§¤_¤¡" localSheetId="8" hidden="1">{#N/A,#N/A,FALSE,"Sheet1"}</definedName>
    <definedName name="_5_____¤§¤_¤¡" hidden="1">{#N/A,#N/A,FALSE,"Sheet1"}</definedName>
    <definedName name="_5_3__Criteria">#REF!</definedName>
    <definedName name="_50">#N/A</definedName>
    <definedName name="_50_G_0Extr">#REF!</definedName>
    <definedName name="_51">#N/A</definedName>
    <definedName name="_51_G_0Extract">#REF!</definedName>
    <definedName name="_52">#N/A</definedName>
    <definedName name="_52_G__Extr">#REF!</definedName>
    <definedName name="_53">#N/A</definedName>
    <definedName name="_53_G__Extract">#REF!</definedName>
    <definedName name="_54">#N/A</definedName>
    <definedName name="_55">#N/A</definedName>
    <definedName name="_56">#N/A</definedName>
    <definedName name="_57">#N/A</definedName>
    <definedName name="_57_wrn.Ã¶°ñÁý°èÇ_._.5Ä­." localSheetId="9" hidden="1">{#N/A,#N/A,FALSE,"Sheet1"}</definedName>
    <definedName name="_57_wrn.Ã¶°ñÁý°èÇ_._.5Ä­." localSheetId="8" hidden="1">{#N/A,#N/A,FALSE,"Sheet1"}</definedName>
    <definedName name="_57_wrn.Ã¶°ñÁý°èÇ_._.5Ä­." hidden="1">{#N/A,#N/A,FALSE,"Sheet1"}</definedName>
    <definedName name="_58">#N/A</definedName>
    <definedName name="_59">#N/A</definedName>
    <definedName name="_6">#N/A</definedName>
    <definedName name="_60">#N/A</definedName>
    <definedName name="_61">#N/A</definedName>
    <definedName name="_61±è¸íÈ_SW">#REF!</definedName>
    <definedName name="_62">#N/A</definedName>
    <definedName name="_63">#N/A</definedName>
    <definedName name="_64">#N/A</definedName>
    <definedName name="_64¤§¤_¤¡" localSheetId="9" hidden="1">{#N/A,#N/A,FALSE,"Sheet1"}</definedName>
    <definedName name="_64¤§¤_¤¡" localSheetId="8" hidden="1">{#N/A,#N/A,FALSE,"Sheet1"}</definedName>
    <definedName name="_64¤§¤_¤¡" hidden="1">{#N/A,#N/A,FALSE,"Sheet1"}</definedName>
    <definedName name="_65">#N/A</definedName>
    <definedName name="_65_3_0Crite">#REF!</definedName>
    <definedName name="_66">#N/A</definedName>
    <definedName name="_66_3_0Criteria">#REF!</definedName>
    <definedName name="_67">#N/A</definedName>
    <definedName name="_67_3__Crite">#REF!</definedName>
    <definedName name="_68">#N/A</definedName>
    <definedName name="_68_3__Criteria">#REF!</definedName>
    <definedName name="_69">#N/A</definedName>
    <definedName name="_6G__Extr">#REF!</definedName>
    <definedName name="_7">#N/A</definedName>
    <definedName name="_70">#N/A</definedName>
    <definedName name="_71">#N/A</definedName>
    <definedName name="_72">#N/A</definedName>
    <definedName name="_73">#N/A</definedName>
    <definedName name="_73단">#REF!</definedName>
    <definedName name="_74">#N/A</definedName>
    <definedName name="_75">#N/A</definedName>
    <definedName name="_76">#N/A</definedName>
    <definedName name="_77">#N/A</definedName>
    <definedName name="_78">#N/A</definedName>
    <definedName name="_79">#N/A</definedName>
    <definedName name="_7G__Extract">#REF!</definedName>
    <definedName name="_8">#N/A</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wrn.Ã¶°ñÁý°èÇ_._.5Ä­." localSheetId="9" hidden="1">{#N/A,#N/A,FALSE,"Sheet1"}</definedName>
    <definedName name="_8wrn.Ã¶°ñÁý°èÇ_._.5Ä­." localSheetId="8" hidden="1">{#N/A,#N/A,FALSE,"Sheet1"}</definedName>
    <definedName name="_8wrn.Ã¶°ñÁý°èÇ_._.5Ä­." hidden="1">{#N/A,#N/A,FALSE,"Sheet1"}</definedName>
    <definedName name="_9">#N/A</definedName>
    <definedName name="_9_____wrn.Ã¶°ñÁý°èÇ_._.5Ä­." localSheetId="9" hidden="1">{#N/A,#N/A,FALSE,"Sheet1"}</definedName>
    <definedName name="_9_____wrn.Ã¶°ñÁý°èÇ_._.5Ä­." localSheetId="8" hidden="1">{#N/A,#N/A,FALSE,"Sheet1"}</definedName>
    <definedName name="_9_____wrn.Ã¶°ñÁý°èÇ_._.5Ä­." hidden="1">{#N/A,#N/A,FALSE,"Sheet1"}</definedName>
    <definedName name="_90">#N/A</definedName>
    <definedName name="_91">#N/A</definedName>
    <definedName name="_92">#N/A</definedName>
    <definedName name="_92G_0Extr">#REF!</definedName>
    <definedName name="_93">#N/A</definedName>
    <definedName name="_93G_0Extract">#REF!</definedName>
    <definedName name="_94">#N/A</definedName>
    <definedName name="_94G__Extr">#REF!</definedName>
    <definedName name="_95">#N/A</definedName>
    <definedName name="_95G__Extract">#REF!</definedName>
    <definedName name="_96">#N/A</definedName>
    <definedName name="_97">#N/A</definedName>
    <definedName name="_98">#N/A</definedName>
    <definedName name="_99">#N/A</definedName>
    <definedName name="_9연봉입력">#REF!</definedName>
    <definedName name="_A">#REF!</definedName>
    <definedName name="_B1">#REF!</definedName>
    <definedName name="_B2">#REF!</definedName>
    <definedName name="_BL1">#REF!</definedName>
    <definedName name="_BL2">#REF!</definedName>
    <definedName name="_BL3">#REF!</definedName>
    <definedName name="_BL4">#REF!</definedName>
    <definedName name="_Bu1" localSheetId="1">#REF!</definedName>
    <definedName name="_Bu1" localSheetId="2">#REF!</definedName>
    <definedName name="_Bu1">#REF!</definedName>
    <definedName name="_Bu2" localSheetId="1">#REF!</definedName>
    <definedName name="_Bu2">#REF!</definedName>
    <definedName name="_C">#REF!</definedName>
    <definedName name="_CDT2">#REF!</definedName>
    <definedName name="_DOG1">#REF!</definedName>
    <definedName name="_DOG2">#REF!</definedName>
    <definedName name="_DOG22">#REF!</definedName>
    <definedName name="_DOG3">#REF!</definedName>
    <definedName name="_DOG33">#REF!</definedName>
    <definedName name="_DOG4">#REF!</definedName>
    <definedName name="_E1">#REF!</definedName>
    <definedName name="_E2">#REF!</definedName>
    <definedName name="_Fill" localSheetId="1">#REF!</definedName>
    <definedName name="_Fill" localSheetId="2">#REF!</definedName>
    <definedName name="_Fill">#REF!</definedName>
    <definedName name="_xlnm._FilterDatabase" hidden="1">#REF!</definedName>
    <definedName name="_Fu1" localSheetId="1">#REF!</definedName>
    <definedName name="_Fu1">#REF!</definedName>
    <definedName name="_Fu2" localSheetId="1">#REF!</definedName>
    <definedName name="_Fu2">#REF!</definedName>
    <definedName name="_H1">#REF!</definedName>
    <definedName name="_H2">#REF!</definedName>
    <definedName name="_H3">#REF!</definedName>
    <definedName name="_H66766">#REF!</definedName>
    <definedName name="_Hg1" localSheetId="1">#REF!</definedName>
    <definedName name="_Hg1" localSheetId="2">#REF!</definedName>
    <definedName name="_Hg1">#REF!</definedName>
    <definedName name="_Hg2" localSheetId="1">#REF!</definedName>
    <definedName name="_Hg2">#REF!</definedName>
    <definedName name="_HSH1">#REF!</definedName>
    <definedName name="_HSH2">#REF!</definedName>
    <definedName name="_hun1" localSheetId="1">#REF!</definedName>
    <definedName name="_hun1">#REF!</definedName>
    <definedName name="_hun2" localSheetId="1">#REF!</definedName>
    <definedName name="_hun2">#REF!</definedName>
    <definedName name="_Key1" localSheetId="1">#REF!</definedName>
    <definedName name="_Key1" localSheetId="2">#REF!</definedName>
    <definedName name="_Key1">#REF!</definedName>
    <definedName name="_Lg1" localSheetId="1">#REF!</definedName>
    <definedName name="_Lg1">#REF!</definedName>
    <definedName name="_Lg2" localSheetId="1">#REF!</definedName>
    <definedName name="_Lg2">#REF!</definedName>
    <definedName name="_NMB96">#REF!</definedName>
    <definedName name="_NP1">#REF!</definedName>
    <definedName name="_NP2">#REF!</definedName>
    <definedName name="_NSH1">#REF!</definedName>
    <definedName name="_NSH2">#REF!</definedName>
    <definedName name="_Order1">255</definedName>
    <definedName name="_Order2">255</definedName>
    <definedName name="_pa1" localSheetId="1">#REF!</definedName>
    <definedName name="_pa1" localSheetId="2">#REF!</definedName>
    <definedName name="_pa1">#REF!</definedName>
    <definedName name="_pa2" localSheetId="1">#REF!</definedName>
    <definedName name="_pa2">#REF!</definedName>
    <definedName name="_PI48">#REF!</definedName>
    <definedName name="_PI60">#REF!</definedName>
    <definedName name="_qs1" localSheetId="1">#REF!</definedName>
    <definedName name="_qs1">#REF!</definedName>
    <definedName name="_qs12" localSheetId="1">#REF!</definedName>
    <definedName name="_qs12">#REF!</definedName>
    <definedName name="_qs2" localSheetId="1">#REF!</definedName>
    <definedName name="_qs2">#REF!</definedName>
    <definedName name="_qs22" localSheetId="1">#REF!</definedName>
    <definedName name="_qs22">#REF!</definedName>
    <definedName name="_Regression_Int" hidden="1">1</definedName>
    <definedName name="_RO110">#REF!</definedName>
    <definedName name="_RO22">#REF!</definedName>
    <definedName name="_RO35">#REF!</definedName>
    <definedName name="_RO45">#REF!</definedName>
    <definedName name="_RO60">#REF!</definedName>
    <definedName name="_RO80">#REF!</definedName>
    <definedName name="_Sort" localSheetId="1">#REF!</definedName>
    <definedName name="_Sort">#REF!</definedName>
    <definedName name="_SUB1">#REF!</definedName>
    <definedName name="_SUB2">#REF!</definedName>
    <definedName name="_SUB3">#REF!</definedName>
    <definedName name="_sub4">#REF!</definedName>
    <definedName name="_sub5">#REF!</definedName>
    <definedName name="_T1" localSheetId="1">#REF!</definedName>
    <definedName name="_T1">#REF!</definedName>
    <definedName name="_T2" localSheetId="1">#REF!</definedName>
    <definedName name="_T2">#REF!</definedName>
    <definedName name="_Ted1" localSheetId="1">#REF!</definedName>
    <definedName name="_Ted1" localSheetId="2">#REF!</definedName>
    <definedName name="_Ted1">#REF!</definedName>
    <definedName name="_TON1">#REF!</definedName>
    <definedName name="_TON2">#REF!</definedName>
    <definedName name="_Ts1" localSheetId="1">#REF!</definedName>
    <definedName name="_Ts1">#REF!</definedName>
    <definedName name="_Tu1" localSheetId="1">#REF!</definedName>
    <definedName name="_Tu1">#REF!</definedName>
    <definedName name="_Tu2" localSheetId="1">#REF!</definedName>
    <definedName name="_Tu2">#REF!</definedName>
    <definedName name="_wd1" localSheetId="1">#REF!</definedName>
    <definedName name="_wd1">#REF!</definedName>
    <definedName name="_wd2" localSheetId="1">#REF!</definedName>
    <definedName name="_wd2">#REF!</definedName>
    <definedName name="_WW2">#REF!</definedName>
    <definedName name="_WW3">#REF!</definedName>
    <definedName name="_WW6">#REF!</definedName>
    <definedName name="_WW7">#REF!</definedName>
    <definedName name="_WW8">#REF!</definedName>
    <definedName name="_YO1">#N/A</definedName>
    <definedName name="_건축목공">#REF!</definedName>
    <definedName name="¤Ç315">#REF!</definedName>
    <definedName name="\0">#REF!</definedName>
    <definedName name="\1">#REF!</definedName>
    <definedName name="\a" localSheetId="1">#REF!</definedName>
    <definedName name="\a" localSheetId="2">#REF!</definedName>
    <definedName name="\a">#REF!</definedName>
    <definedName name="\aa">#REF!</definedName>
    <definedName name="\d" localSheetId="1">#REF!</definedName>
    <definedName name="\d">#REF!</definedName>
    <definedName name="\e" localSheetId="1">#REF!</definedName>
    <definedName name="\e">#REF!</definedName>
    <definedName name="\g">#REF!</definedName>
    <definedName name="\l" localSheetId="1">#REF!</definedName>
    <definedName name="\l">#REF!</definedName>
    <definedName name="\m" localSheetId="1">#REF!</definedName>
    <definedName name="\m">#REF!</definedName>
    <definedName name="\o" localSheetId="1">#REF!</definedName>
    <definedName name="\o">#REF!</definedName>
    <definedName name="\p" localSheetId="1">#REF!</definedName>
    <definedName name="\p" localSheetId="9">#N/A</definedName>
    <definedName name="\p" localSheetId="8">#N/A</definedName>
    <definedName name="\p">#REF!</definedName>
    <definedName name="\P1" localSheetId="1">#REF!</definedName>
    <definedName name="\P1">#REF!</definedName>
    <definedName name="\q" localSheetId="1">#REF!</definedName>
    <definedName name="\q">#REF!</definedName>
    <definedName name="\r" localSheetId="1">#REF!</definedName>
    <definedName name="\r">#REF!</definedName>
    <definedName name="\s">#N/A</definedName>
    <definedName name="\w" localSheetId="1">#REF!</definedName>
    <definedName name="\w">#REF!</definedName>
    <definedName name="\z" localSheetId="1">#REF!</definedName>
    <definedName name="\z" localSheetId="9">#REF!</definedName>
    <definedName name="\z" localSheetId="8">#REF!</definedName>
    <definedName name="\z" localSheetId="2">#REF!</definedName>
    <definedName name="\z">#REF!</definedName>
    <definedName name="a" localSheetId="9">[0]!집</definedName>
    <definedName name="a" localSheetId="8">[0]!집</definedName>
    <definedName name="A">#REF!</definedName>
    <definedName name="A0">#REF!</definedName>
    <definedName name="A1_">#REF!</definedName>
    <definedName name="A2_">#REF!</definedName>
    <definedName name="A3_">#REF!</definedName>
    <definedName name="A315yoo1">#N/A</definedName>
    <definedName name="A4_">#REF!</definedName>
    <definedName name="A5_">#REF!</definedName>
    <definedName name="A6_">#N/A</definedName>
    <definedName name="A7_">#REF!</definedName>
    <definedName name="A8_">#REF!</definedName>
    <definedName name="A9_">#REF!</definedName>
    <definedName name="aa" localSheetId="9">BlankMacro1</definedName>
    <definedName name="aa" localSheetId="8">BlankMacro1</definedName>
    <definedName name="aa">BlankMacro1</definedName>
    <definedName name="AAA" localSheetId="9">BlankMacro1</definedName>
    <definedName name="AAA" localSheetId="8">BlankMacro1</definedName>
    <definedName name="AAA">BlankMacro1</definedName>
    <definedName name="aaa.">#REF!</definedName>
    <definedName name="aaaa">#REF!</definedName>
    <definedName name="AAAAAAAAAA">#REF!</definedName>
    <definedName name="ac" localSheetId="1">#REF!</definedName>
    <definedName name="ac" localSheetId="2">#REF!</definedName>
    <definedName name="ac">#REF!</definedName>
    <definedName name="ACCESS중급">#REF!</definedName>
    <definedName name="ACCESS초급">#REF!</definedName>
    <definedName name="ad" localSheetId="9">BlankMacro1</definedName>
    <definedName name="ad" localSheetId="8">BlankMacro1</definedName>
    <definedName name="ad">BlankMacro1</definedName>
    <definedName name="ae" localSheetId="9">BlankMacro1</definedName>
    <definedName name="ae" localSheetId="8">BlankMacro1</definedName>
    <definedName name="ae">BlankMacro1</definedName>
    <definedName name="aer">#REF!,#REF!</definedName>
    <definedName name="ag" localSheetId="1">#REF!</definedName>
    <definedName name="ag">#REF!</definedName>
    <definedName name="AMOUNT">#REF!</definedName>
    <definedName name="ANFRK2">#REF!</definedName>
    <definedName name="ANFRK3">#REF!</definedName>
    <definedName name="anfrkk">#REF!</definedName>
    <definedName name="ART">#REF!</definedName>
    <definedName name="as" localSheetId="9">BlankMacro1</definedName>
    <definedName name="as" localSheetId="8">BlankMacro1</definedName>
    <definedName name="as">BlankMacro1</definedName>
    <definedName name="AV">#REF!</definedName>
    <definedName name="A삼" localSheetId="1">#REF!</definedName>
    <definedName name="A삼">#REF!</definedName>
    <definedName name="A이" localSheetId="1">#REF!</definedName>
    <definedName name="A이">#REF!</definedName>
    <definedName name="A일" localSheetId="1">#REF!</definedName>
    <definedName name="A일">#REF!</definedName>
    <definedName name="B" localSheetId="9">#REF!</definedName>
    <definedName name="B" localSheetId="8">#REF!</definedName>
    <definedName name="B">#REF!</definedName>
    <definedName name="B0">#REF!</definedName>
    <definedName name="B1_">#REF!</definedName>
    <definedName name="B1A">#REF!</definedName>
    <definedName name="B1WL">#REF!</definedName>
    <definedName name="B1WR">#REF!</definedName>
    <definedName name="B2A">#REF!</definedName>
    <definedName name="B2WL">#REF!</definedName>
    <definedName name="B2WR">#REF!</definedName>
    <definedName name="B3A">#REF!</definedName>
    <definedName name="B4A">#REF!</definedName>
    <definedName name="B5A">#REF!</definedName>
    <definedName name="B6A">#REF!</definedName>
    <definedName name="B7A">#REF!</definedName>
    <definedName name="B8A">#REF!</definedName>
    <definedName name="BA">#REF!</definedName>
    <definedName name="bb" localSheetId="9">BlankMacro1</definedName>
    <definedName name="bb" localSheetId="8">BlankMacro1</definedName>
    <definedName name="bb">BlankMacro1</definedName>
    <definedName name="bbb" localSheetId="9">BlankMacro1</definedName>
    <definedName name="bbb" localSheetId="8">BlankMacro1</definedName>
    <definedName name="bbb">BlankMacro1</definedName>
    <definedName name="BDCODE">#N/A</definedName>
    <definedName name="BHU">#REF!</definedName>
    <definedName name="BIGO">#REF!</definedName>
    <definedName name="BLO_1">#N/A</definedName>
    <definedName name="BMO">#REF!</definedName>
    <definedName name="BOM_OF_ECP">#REF!</definedName>
    <definedName name="BSH">#REF!</definedName>
    <definedName name="BTYPE">#N/A</definedName>
    <definedName name="Bu" localSheetId="1">#REF!</definedName>
    <definedName name="Bu" localSheetId="2">#REF!</definedName>
    <definedName name="Bu">#REF!</definedName>
    <definedName name="BUNHO">#N/A</definedName>
    <definedName name="B이" localSheetId="1">#REF!</definedName>
    <definedName name="B이">#REF!</definedName>
    <definedName name="B일" localSheetId="1">#REF!</definedName>
    <definedName name="B일">#REF!</definedName>
    <definedName name="B제로" localSheetId="1">#REF!</definedName>
    <definedName name="B제로">#REF!</definedName>
    <definedName name="C_">#N/A</definedName>
    <definedName name="cable">#REF!</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#REF!</definedName>
    <definedName name="CALBH">#N/A</definedName>
    <definedName name="CALBI">#N/A</definedName>
    <definedName name="CALBJ">#N/A</definedName>
    <definedName name="CALBK">#N/A</definedName>
    <definedName name="CALBL">#N/A</definedName>
    <definedName name="CALCA">#N/A</definedName>
    <definedName name="CALCB">#N/A</definedName>
    <definedName name="CALCC">#REF!</definedName>
    <definedName name="CALCD">#N/A</definedName>
    <definedName name="CALCE">#REF!</definedName>
    <definedName name="cc" localSheetId="9">BlankMacro1</definedName>
    <definedName name="cc" localSheetId="8">BlankMacro1</definedName>
    <definedName name="cc">BlankMacro1</definedName>
    <definedName name="ccc" localSheetId="9">BlankMacro1</definedName>
    <definedName name="ccc" localSheetId="8">BlankMacro1</definedName>
    <definedName name="ccc">BlankMacro1</definedName>
    <definedName name="CELL">#REF!</definedName>
    <definedName name="CKSP">#REF!</definedName>
    <definedName name="COD">#REF!</definedName>
    <definedName name="CODE">#REF!</definedName>
    <definedName name="CONT">#REF!</definedName>
    <definedName name="contt">#REF!</definedName>
    <definedName name="_xlnm.Criteria" localSheetId="1">#REF!</definedName>
    <definedName name="_xlnm.Criteria">#REF!</definedName>
    <definedName name="CRT">#REF!</definedName>
    <definedName name="CTC" localSheetId="1">#REF!</definedName>
    <definedName name="CTC">#REF!</definedName>
    <definedName name="cvbnml" localSheetId="9">BlankMacro1</definedName>
    <definedName name="cvbnml" localSheetId="8">BlankMacro1</definedName>
    <definedName name="cvbnml">BlankMacro1</definedName>
    <definedName name="D" localSheetId="9">BlankMacro1</definedName>
    <definedName name="D" localSheetId="8">BlankMacro1</definedName>
    <definedName name="D">#REF!</definedName>
    <definedName name="DA" localSheetId="1">#REF!</definedName>
    <definedName name="DA" localSheetId="2">#REF!</definedName>
    <definedName name="DA">#REF!</definedName>
    <definedName name="DAA" localSheetId="1">#REF!</definedName>
    <definedName name="DAA" localSheetId="2">#REF!</definedName>
    <definedName name="DAA">#REF!</definedName>
    <definedName name="dadfadf">#REF!</definedName>
    <definedName name="DANGA">#REF!,#REF!</definedName>
    <definedName name="danga2">#REF!,#REF!</definedName>
    <definedName name="DANWI">#N/A</definedName>
    <definedName name="DAT">#REF!</definedName>
    <definedName name="DATA1">#REF!</definedName>
    <definedName name="DATABAS">#REF!</definedName>
    <definedName name="_xlnm.Database" localSheetId="1">#REF!</definedName>
    <definedName name="_xlnm.Database" localSheetId="3">#REF!</definedName>
    <definedName name="_xlnm.Database" localSheetId="0">#REF!</definedName>
    <definedName name="_xlnm.Database">#REF!</definedName>
    <definedName name="Database_MI">#REF!</definedName>
    <definedName name="database2" localSheetId="1">#REF!</definedName>
    <definedName name="database2">#REF!</definedName>
    <definedName name="DD" localSheetId="1">#REF!</definedName>
    <definedName name="dd" localSheetId="9">BlankMacro1</definedName>
    <definedName name="dd" localSheetId="8">BlankMacro1</definedName>
    <definedName name="DD">#REF!</definedName>
    <definedName name="DDD" localSheetId="9">BlankMacro1</definedName>
    <definedName name="DDD" localSheetId="8">BlankMacro1</definedName>
    <definedName name="DDD">BlankMacro1</definedName>
    <definedName name="DDS" localSheetId="9">BlankMacro1</definedName>
    <definedName name="DDS" localSheetId="8">BlankMacro1</definedName>
    <definedName name="DDS">BlankMacro1</definedName>
    <definedName name="DDW" localSheetId="9">BlankMacro1</definedName>
    <definedName name="DDW" localSheetId="8">BlankMacro1</definedName>
    <definedName name="DDW">BlankMacro1</definedName>
    <definedName name="DEWW" localSheetId="9">BlankMacro1</definedName>
    <definedName name="DEWW" localSheetId="8">BlankMacro1</definedName>
    <definedName name="DEWW">BlankMacro1</definedName>
    <definedName name="DF">#REF!</definedName>
    <definedName name="dfasdfas">#REF!</definedName>
    <definedName name="DFS">#REF!</definedName>
    <definedName name="dhd" localSheetId="9">BlankMacro1</definedName>
    <definedName name="dhd" localSheetId="8">BlankMacro1</definedName>
    <definedName name="dhd">BlankMacro1</definedName>
    <definedName name="DKD" localSheetId="9">BlankMacro1</definedName>
    <definedName name="DKD" localSheetId="8">BlankMacro1</definedName>
    <definedName name="DKD">BlankMacro1</definedName>
    <definedName name="DKE" localSheetId="9">BlankMacro1</definedName>
    <definedName name="DKE" localSheetId="8">BlankMacro1</definedName>
    <definedName name="DKE">BlankMacro1</definedName>
    <definedName name="DKGK" localSheetId="9">BlankMacro1</definedName>
    <definedName name="DKGK" localSheetId="8">BlankMacro1</definedName>
    <definedName name="DKGK">BlankMacro1</definedName>
    <definedName name="dlfdnla" localSheetId="9">BlankMacro1</definedName>
    <definedName name="dlfdnla" localSheetId="8">BlankMacro1</definedName>
    <definedName name="dlfdnla">BlankMacro1</definedName>
    <definedName name="DLLDLD">#REF!</definedName>
    <definedName name="DPI">#REF!</definedName>
    <definedName name="DRIVE">#REF!</definedName>
    <definedName name="DROW">#N/A</definedName>
    <definedName name="drsg">#REF!</definedName>
    <definedName name="ds" localSheetId="1">#REF!</definedName>
    <definedName name="DS" localSheetId="9">BlankMacro1</definedName>
    <definedName name="DS" localSheetId="8">BlankMacro1</definedName>
    <definedName name="ds">#REF!</definedName>
    <definedName name="dsfs" localSheetId="9">BlankMacro1</definedName>
    <definedName name="dsfs" localSheetId="8">BlankMacro1</definedName>
    <definedName name="dsfs">BlankMacro1</definedName>
    <definedName name="dustmq">#REF!</definedName>
    <definedName name="DWS" localSheetId="9">BlankMacro1</definedName>
    <definedName name="DWS" localSheetId="8">BlankMacro1</definedName>
    <definedName name="DWS">BlankMacro1</definedName>
    <definedName name="E" localSheetId="9">BlankMacro1</definedName>
    <definedName name="E" localSheetId="8">BlankMacro1</definedName>
    <definedName name="E">BlankMacro1</definedName>
    <definedName name="EA">#REF!</definedName>
    <definedName name="EARCA">#N/A</definedName>
    <definedName name="EARCB">#N/A</definedName>
    <definedName name="EB">#REF!</definedName>
    <definedName name="edgh">#REF!</definedName>
    <definedName name="edit__home__del__branch_\f">#REF!</definedName>
    <definedName name="EDT">#N/A</definedName>
    <definedName name="edtgh">#REF!</definedName>
    <definedName name="ee" localSheetId="9">BlankMacro1</definedName>
    <definedName name="ee" localSheetId="8">BlankMacro1</definedName>
    <definedName name="ee">BlankMacro1</definedName>
    <definedName name="EEE" localSheetId="9">BlankMacro1</definedName>
    <definedName name="EEE" localSheetId="8">BlankMacro1</definedName>
    <definedName name="EEE">BlankMacro1</definedName>
    <definedName name="eeeer" localSheetId="9">BlankMacro1</definedName>
    <definedName name="eeeer" localSheetId="8">BlankMacro1</definedName>
    <definedName name="eeeer">BlankMacro1</definedName>
    <definedName name="ekfk" localSheetId="9">BlankMacro1</definedName>
    <definedName name="ekfk" localSheetId="8">BlankMacro1</definedName>
    <definedName name="ekfk">BlankMacro1</definedName>
    <definedName name="el" localSheetId="1">#REF!</definedName>
    <definedName name="el">#REF!</definedName>
    <definedName name="elec1">#REF!</definedName>
    <definedName name="elec2">#REF!</definedName>
    <definedName name="elec3">#REF!</definedName>
    <definedName name="elec4">#REF!</definedName>
    <definedName name="elec5">#REF!</definedName>
    <definedName name="elec6">#REF!</definedName>
    <definedName name="ELG">#REF!</definedName>
    <definedName name="ELP">#REF!</definedName>
    <definedName name="END">#REF!</definedName>
    <definedName name="ERTYUI" localSheetId="9">BlankMacro1</definedName>
    <definedName name="ERTYUI" localSheetId="8">BlankMacro1</definedName>
    <definedName name="ERTYUI">BlankMacro1</definedName>
    <definedName name="ese" localSheetId="9">'기계설비 공종별내역서'!템플리트모듈6</definedName>
    <definedName name="ese" localSheetId="8">'기계설비 공종별집계표'!템플리트모듈6</definedName>
    <definedName name="ese">템플리트모듈6</definedName>
    <definedName name="Eu" localSheetId="1">#REF!</definedName>
    <definedName name="Eu" localSheetId="2">#REF!</definedName>
    <definedName name="Eu">#REF!</definedName>
    <definedName name="EXCEL고급">#REF!</definedName>
    <definedName name="EXCEL중급">#REF!</definedName>
    <definedName name="EXE" localSheetId="9">BlankMacro1</definedName>
    <definedName name="EXE" localSheetId="8">BlankMacro1</definedName>
    <definedName name="EXE">BlankMacro1</definedName>
    <definedName name="_xlnm.Extract">#REF!</definedName>
    <definedName name="Extract_MI">#REF!</definedName>
    <definedName name="f">#REF!</definedName>
    <definedName name="F_CODE">#N/A</definedName>
    <definedName name="F_DESC">#N/A</definedName>
    <definedName name="F_LVL">#N/A</definedName>
    <definedName name="F_PAGE">#N/A</definedName>
    <definedName name="F_REMK">#N/A</definedName>
    <definedName name="F_SEQ">#N/A</definedName>
    <definedName name="F_SIZE">#N/A</definedName>
    <definedName name="F_UNIT">#N/A</definedName>
    <definedName name="fdgz">#REF!</definedName>
    <definedName name="FEE">#REF!</definedName>
    <definedName name="FEEL">#REF!</definedName>
    <definedName name="FFF">#REF!</definedName>
    <definedName name="FFFF" localSheetId="9">BlankMacro1</definedName>
    <definedName name="FFFF" localSheetId="8">BlankMacro1</definedName>
    <definedName name="FFFF">BlankMacro1</definedName>
    <definedName name="fffffff" localSheetId="9">BlankMacro1</definedName>
    <definedName name="fffffff" localSheetId="8">BlankMacro1</definedName>
    <definedName name="fffffff">BlankMacro1</definedName>
    <definedName name="FG">#REF!</definedName>
    <definedName name="FGGG">#REF!</definedName>
    <definedName name="FILENAME">#REF!</definedName>
    <definedName name="FKLDFAJFKDLS" localSheetId="9">BlankMacro1</definedName>
    <definedName name="FKLDFAJFKDLS" localSheetId="8">BlankMacro1</definedName>
    <definedName name="FKLDFAJFKDLS">BlankMacro1</definedName>
    <definedName name="FOOT1" localSheetId="1">#REF!</definedName>
    <definedName name="FOOT1" localSheetId="2">#REF!</definedName>
    <definedName name="FOOT1">#REF!</definedName>
    <definedName name="FOOT2" localSheetId="1">#REF!</definedName>
    <definedName name="FOOT2">#REF!</definedName>
    <definedName name="FOOT3" localSheetId="1">#REF!</definedName>
    <definedName name="FOOT3">#REF!</definedName>
    <definedName name="F이" localSheetId="1">#REF!</definedName>
    <definedName name="F이" localSheetId="2">#REF!</definedName>
    <definedName name="F이">#REF!</definedName>
    <definedName name="F일" localSheetId="1">#REF!</definedName>
    <definedName name="F일">#REF!</definedName>
    <definedName name="g">#REF!</definedName>
    <definedName name="G2_1" localSheetId="1">#REF!</definedName>
    <definedName name="G2_1">#REF!</definedName>
    <definedName name="G4_1" localSheetId="1">#REF!</definedName>
    <definedName name="G4_1">#REF!</definedName>
    <definedName name="G6_1" localSheetId="1">#REF!</definedName>
    <definedName name="G6_1">#REF!</definedName>
    <definedName name="GCODE">#N/A</definedName>
    <definedName name="gfaag" localSheetId="9">Dlog_Show</definedName>
    <definedName name="gfaag" localSheetId="8">Dlog_Show</definedName>
    <definedName name="gfaag">Dlog_Show</definedName>
    <definedName name="gfdgdgdf">#REF!</definedName>
    <definedName name="gff" localSheetId="9">BlankMacro1</definedName>
    <definedName name="gff" localSheetId="8">BlankMacro1</definedName>
    <definedName name="gff">BlankMacro1</definedName>
    <definedName name="gfgdfg" localSheetId="1">#REF!</definedName>
    <definedName name="gfgdfg" localSheetId="2">#REF!</definedName>
    <definedName name="gfgdfg">#REF!</definedName>
    <definedName name="gfggfr">#REF!</definedName>
    <definedName name="gg" localSheetId="9">BlankMacro1</definedName>
    <definedName name="gg" localSheetId="8">BlankMacro1</definedName>
    <definedName name="gg">BlankMacro1</definedName>
    <definedName name="GH">#REF!</definedName>
    <definedName name="GHHJHJ" localSheetId="9">BlankMacro1</definedName>
    <definedName name="GHHJHJ" localSheetId="8">BlankMacro1</definedName>
    <definedName name="GHHJHJ">BlankMacro1</definedName>
    <definedName name="gigin" localSheetId="1">#REF!</definedName>
    <definedName name="gigin" localSheetId="2">#REF!</definedName>
    <definedName name="gigin">#REF!</definedName>
    <definedName name="GJ">#REF!</definedName>
    <definedName name="GPRIC">#N/A</definedName>
    <definedName name="GRT" hidden="1">#REF!</definedName>
    <definedName name="gt" localSheetId="1">#REF!</definedName>
    <definedName name="gt" localSheetId="2">#REF!</definedName>
    <definedName name="gt">#REF!</definedName>
    <definedName name="gu">#REF!,#REF!</definedName>
    <definedName name="GUBUN">#N/A</definedName>
    <definedName name="GUMAK">#REF!</definedName>
    <definedName name="H" localSheetId="1">#REF!</definedName>
    <definedName name="H" localSheetId="2">#REF!</definedName>
    <definedName name="H">#REF!</definedName>
    <definedName name="H1L">#REF!</definedName>
    <definedName name="H1R">#REF!</definedName>
    <definedName name="H1WL">#REF!</definedName>
    <definedName name="H1WR">#REF!</definedName>
    <definedName name="H2L">#REF!</definedName>
    <definedName name="H2R">#REF!</definedName>
    <definedName name="H2WL">#REF!</definedName>
    <definedName name="H2WR">#REF!</definedName>
    <definedName name="H3L">#REF!</definedName>
    <definedName name="H3R">#REF!</definedName>
    <definedName name="H3WL">#REF!</definedName>
    <definedName name="H3WR">#REF!</definedName>
    <definedName name="H4L">#REF!</definedName>
    <definedName name="H4R">#REF!</definedName>
    <definedName name="H5L">#REF!</definedName>
    <definedName name="H5R">#REF!</definedName>
    <definedName name="H6L">#REF!</definedName>
    <definedName name="H6R">#REF!</definedName>
    <definedName name="H7L">#REF!</definedName>
    <definedName name="H7R">#REF!</definedName>
    <definedName name="H9A">#REF!</definedName>
    <definedName name="HEC">#REF!</definedName>
    <definedName name="hgju" localSheetId="9">BlankMacro1</definedName>
    <definedName name="hgju" localSheetId="8">BlankMacro1</definedName>
    <definedName name="hgju">BlankMacro1</definedName>
    <definedName name="HH">#REF!</definedName>
    <definedName name="hhhh" localSheetId="9">BlankMacro1</definedName>
    <definedName name="hhhh" localSheetId="8">BlankMacro1</definedName>
    <definedName name="hhhh">BlankMacro1</definedName>
    <definedName name="HI_전선관">#REF!</definedName>
    <definedName name="HL">#REF!</definedName>
    <definedName name="HR">#REF!</definedName>
    <definedName name="Hs" localSheetId="1">#REF!</definedName>
    <definedName name="Hs" localSheetId="2">#REF!</definedName>
    <definedName name="Hs">#REF!</definedName>
    <definedName name="HSH">#REF!</definedName>
    <definedName name="HTML_CodePage" hidden="1">949</definedName>
    <definedName name="HTML_Control" localSheetId="9" hidden="1">{"'단계별시설공사비'!$A$3:$K$51"}</definedName>
    <definedName name="HTML_Control" localSheetId="8" hidden="1">{"'단계별시설공사비'!$A$3:$K$51"}</definedName>
    <definedName name="HTML_Control" hidden="1">{"'단계별시설공사비'!$A$3:$K$51"}</definedName>
    <definedName name="HTML_Description" hidden="1">""</definedName>
    <definedName name="HTML_Email" hidden="1">""</definedName>
    <definedName name="HTML_Header" hidden="1">"사업비총괄"</definedName>
    <definedName name="HTML_LastUpdate" hidden="1">"01-06-17"</definedName>
    <definedName name="HTML_LineAfter" hidden="1">FALSE</definedName>
    <definedName name="HTML_LineBefore" hidden="1">FALSE</definedName>
    <definedName name="HTML_Name" hidden="1">"김정호"</definedName>
    <definedName name="HTML_OBDlg2" hidden="1">TRUE</definedName>
    <definedName name="HTML_OBDlg4" hidden="1">TRUE</definedName>
    <definedName name="HTML_OS" hidden="1">0</definedName>
    <definedName name="HTML_PathFile" hidden="1">"C:\My Documents\6.htm"</definedName>
    <definedName name="HTML_Title" hidden="1">"비용산출"</definedName>
    <definedName name="Hu" localSheetId="1">#REF!</definedName>
    <definedName name="Hu">#REF!</definedName>
    <definedName name="HWL">#REF!</definedName>
    <definedName name="HWP">#REF!</definedName>
    <definedName name="HWR">#REF!</definedName>
    <definedName name="H사" localSheetId="1">#REF!</definedName>
    <definedName name="H사">#REF!</definedName>
    <definedName name="H삼" localSheetId="1">#REF!</definedName>
    <definedName name="H삼">#REF!</definedName>
    <definedName name="H이" localSheetId="1">#REF!</definedName>
    <definedName name="H이">#REF!</definedName>
    <definedName name="H일" localSheetId="1">#REF!</definedName>
    <definedName name="H일">#REF!</definedName>
    <definedName name="ID">#REF!,#REF!</definedName>
    <definedName name="ii" localSheetId="9">BlankMacro1</definedName>
    <definedName name="ii" localSheetId="8">BlankMacro1</definedName>
    <definedName name="ii">BlankMacro1</definedName>
    <definedName name="IL">#REF!</definedName>
    <definedName name="INTERNET중급">#REF!</definedName>
    <definedName name="INTERNET초급">#REF!</definedName>
    <definedName name="ITNUM">#N/A</definedName>
    <definedName name="iyr">#REF!</definedName>
    <definedName name="jaje1">#REF!</definedName>
    <definedName name="JH">#REF!</definedName>
    <definedName name="JJ">#REF!</definedName>
    <definedName name="K" localSheetId="9">BlankMacro1</definedName>
    <definedName name="K" localSheetId="8">BlankMacro1</definedName>
    <definedName name="K">BlankMacro1</definedName>
    <definedName name="K2_">#REF!</definedName>
    <definedName name="Ka일" localSheetId="1">#REF!</definedName>
    <definedName name="Ka일" localSheetId="2">#REF!</definedName>
    <definedName name="Ka일">#REF!</definedName>
    <definedName name="Ka투" localSheetId="1">#REF!</definedName>
    <definedName name="Ka투">#REF!</definedName>
    <definedName name="Kea" localSheetId="1">#REF!</definedName>
    <definedName name="Kea">#REF!</definedName>
    <definedName name="KFJG">#REF!</definedName>
    <definedName name="Kh" localSheetId="1">#REF!</definedName>
    <definedName name="Kh">#REF!</definedName>
    <definedName name="KIM">#REF!</definedName>
    <definedName name="KK">#REF!</definedName>
    <definedName name="kkk" localSheetId="9">BlankMacro1</definedName>
    <definedName name="kkk" localSheetId="8">BlankMacro1</definedName>
    <definedName name="kkk">BlankMacro1</definedName>
    <definedName name="kkkkkkk" localSheetId="9">BlankMacro1</definedName>
    <definedName name="kkkkkkk" localSheetId="8">BlankMacro1</definedName>
    <definedName name="kkkkkkk">BlankMacro1</definedName>
    <definedName name="Ko" localSheetId="1">#REF!</definedName>
    <definedName name="Ko" localSheetId="2">#REF!</definedName>
    <definedName name="Ko">#REF!</definedName>
    <definedName name="KSVT">#REF!</definedName>
    <definedName name="Kv" localSheetId="1">#REF!</definedName>
    <definedName name="Kv">#REF!</definedName>
    <definedName name="L" localSheetId="9">#REF!</definedName>
    <definedName name="L" localSheetId="8">#REF!</definedName>
    <definedName name="L">#REF!</definedName>
    <definedName name="L4배관">#REF!</definedName>
    <definedName name="L4배관값">#REF!</definedName>
    <definedName name="L4접지선">#REF!</definedName>
    <definedName name="L4접지선값">#REF!</definedName>
    <definedName name="L4주간선">#REF!</definedName>
    <definedName name="L4주간선값">#REF!</definedName>
    <definedName name="L5배관">#REF!</definedName>
    <definedName name="L5배관값">#REF!</definedName>
    <definedName name="L5접지선">#REF!</definedName>
    <definedName name="L5접지선값">#REF!</definedName>
    <definedName name="L5주간선">#REF!</definedName>
    <definedName name="L5주간선값">#REF!</definedName>
    <definedName name="L6배관">#REF!</definedName>
    <definedName name="L6배관값">#REF!</definedName>
    <definedName name="L6접지선">#REF!</definedName>
    <definedName name="L6접지선값">#REF!</definedName>
    <definedName name="L6주간선">#REF!</definedName>
    <definedName name="L6주간선값">#REF!</definedName>
    <definedName name="LA">#REF!</definedName>
    <definedName name="labor">#REF!</definedName>
    <definedName name="LAST">#REF!</definedName>
    <definedName name="lc" localSheetId="1">#REF!</definedName>
    <definedName name="lc" localSheetId="2">#REF!</definedName>
    <definedName name="lc">#REF!</definedName>
    <definedName name="LL">#N/A</definedName>
    <definedName name="lll" localSheetId="9">BlankMacro1</definedName>
    <definedName name="lll" localSheetId="8">BlankMacro1</definedName>
    <definedName name="lll">BlankMacro1</definedName>
    <definedName name="LLLL" localSheetId="9">BlankMacro1</definedName>
    <definedName name="LLLL" localSheetId="8">BlankMacro1</definedName>
    <definedName name="LLLL">BlankMacro1</definedName>
    <definedName name="llllll" localSheetId="9">BlankMacro1</definedName>
    <definedName name="llllll" localSheetId="8">BlankMacro1</definedName>
    <definedName name="llllll">BlankMacro1</definedName>
    <definedName name="LMO">#REF!</definedName>
    <definedName name="LP___4">#REF!</definedName>
    <definedName name="LPI">#REF!</definedName>
    <definedName name="LPRIC">#N/A</definedName>
    <definedName name="LSH">#REF!</definedName>
    <definedName name="Lu" localSheetId="1">#REF!</definedName>
    <definedName name="Lu" localSheetId="2">#REF!</definedName>
    <definedName name="Lu">#REF!</definedName>
    <definedName name="m">#REF!</definedName>
    <definedName name="Main">#REF!</definedName>
    <definedName name="MAINPART">#REF!</definedName>
    <definedName name="MKO" localSheetId="9">BlankMacro1</definedName>
    <definedName name="MKO" localSheetId="8">BlankMacro1</definedName>
    <definedName name="MKO">BlankMacro1</definedName>
    <definedName name="MN" localSheetId="9">BlankMacro1</definedName>
    <definedName name="MN" localSheetId="8">BlankMacro1</definedName>
    <definedName name="MN">BlankMacro1</definedName>
    <definedName name="MONEY">#REF!,#REF!</definedName>
    <definedName name="monitor">#REF!</definedName>
    <definedName name="MOTOR__농형_전폐">#REF!</definedName>
    <definedName name="MPRIC">#N/A</definedName>
    <definedName name="MSWORD">#REF!</definedName>
    <definedName name="N1S">#REF!</definedName>
    <definedName name="N2S">#REF!</definedName>
    <definedName name="N3S">#REF!</definedName>
    <definedName name="NAME">#REF!</definedName>
    <definedName name="NDO">#REF!</definedName>
    <definedName name="NEW">#REF!</definedName>
    <definedName name="ＮＥＹＯＫ">#REF!</definedName>
    <definedName name="nmb" localSheetId="9">BlankMacro1</definedName>
    <definedName name="nmb" localSheetId="8">BlankMacro1</definedName>
    <definedName name="nmb">BlankMacro1</definedName>
    <definedName name="NO">#REF!</definedName>
    <definedName name="NO.">#REF!</definedName>
    <definedName name="NOMUBY">#REF!</definedName>
    <definedName name="NPI">#REF!</definedName>
    <definedName name="NSH">#REF!</definedName>
    <definedName name="NSO">#REF!</definedName>
    <definedName name="NUMBER">#REF!</definedName>
    <definedName name="n이" localSheetId="1">#REF!</definedName>
    <definedName name="n이">#REF!</definedName>
    <definedName name="n이_1" localSheetId="1">#REF!</definedName>
    <definedName name="n이_1">#REF!</definedName>
    <definedName name="n이_2" localSheetId="1">#REF!</definedName>
    <definedName name="n이_2">#REF!</definedName>
    <definedName name="n일" localSheetId="1">#REF!</definedName>
    <definedName name="n일">#REF!</definedName>
    <definedName name="OIOP" localSheetId="9">BlankMacro1</definedName>
    <definedName name="OIOP" localSheetId="8">BlankMacro1</definedName>
    <definedName name="OIOP">BlankMacro1</definedName>
    <definedName name="OO">#N/A</definedName>
    <definedName name="OOO">#REF!</definedName>
    <definedName name="ooooooo" localSheetId="9">BlankMacro1</definedName>
    <definedName name="ooooooo" localSheetId="8">BlankMacro1</definedName>
    <definedName name="ooooooo">BlankMacro1</definedName>
    <definedName name="Pa" localSheetId="1">#REF!</definedName>
    <definedName name="Pa">#REF!</definedName>
    <definedName name="PAC">#N/A</definedName>
    <definedName name="PACB">#N/A</definedName>
    <definedName name="PACC">#N/A</definedName>
    <definedName name="PACD">#N/A</definedName>
    <definedName name="PARCA">#N/A</definedName>
    <definedName name="PASS">#REF!</definedName>
    <definedName name="pa삼" localSheetId="1">#REF!</definedName>
    <definedName name="pa삼">#REF!</definedName>
    <definedName name="Pa오" localSheetId="1">#REF!</definedName>
    <definedName name="Pa오">#REF!</definedName>
    <definedName name="PE">#REF!</definedName>
    <definedName name="PH">#REF!</definedName>
    <definedName name="plit_titles">#REF!</definedName>
    <definedName name="PL법">#REF!</definedName>
    <definedName name="PNAME">#N/A</definedName>
    <definedName name="poi" localSheetId="9">BlankMacro1</definedName>
    <definedName name="poi" localSheetId="8">BlankMacro1</definedName>
    <definedName name="poi">BlankMacro1</definedName>
    <definedName name="POR121175C2054RTSKS15C6LRTHDLRT">#REF!</definedName>
    <definedName name="por1c1r235c17m">#REF!</definedName>
    <definedName name="POR458C2054RTSKS15C6LRTHDLRTM4T">#REF!</definedName>
    <definedName name="POR7280C116RTSKS15C6LRTHR26C116">#REF!</definedName>
    <definedName name="POWERPOINT">#REF!</definedName>
    <definedName name="pp">#REF!,#REF!</definedName>
    <definedName name="pppppp">#REF!</definedName>
    <definedName name="PPPPPPPPPP">#REF!</definedName>
    <definedName name="pppppppppppp">#REF!</definedName>
    <definedName name="PPPPPPPPPPPPPP">#REF!</definedName>
    <definedName name="PPPPPPPPPPPPPPPPPP">#REF!</definedName>
    <definedName name="PRICE">#REF!</definedName>
    <definedName name="_xlnm.Print_Area" localSheetId="1">갑지!$B$1:$AT$21</definedName>
    <definedName name="_xlnm.Print_Area" localSheetId="5">'건축 공종별내역서'!$A$1:$M$555</definedName>
    <definedName name="_xlnm.Print_Area" localSheetId="4">'건축 공종별집계표'!$A$1:$M$27</definedName>
    <definedName name="_xlnm.Print_Area" localSheetId="9">'기계설비 공종별내역서'!$A$1:$M$387</definedName>
    <definedName name="_xlnm.Print_Area" localSheetId="8">'기계설비 공종별집계표'!$A$1:$M$27</definedName>
    <definedName name="_xlnm.Print_Area" localSheetId="3">'총괄 순공사비'!$B$1:$V$28</definedName>
    <definedName name="_xlnm.Print_Area" localSheetId="2">'총괄 원가'!$A$1:$O$39</definedName>
    <definedName name="_xlnm.Print_Area" localSheetId="7">'토목 내역서'!$B$1:$O$109</definedName>
    <definedName name="_xlnm.Print_Area" localSheetId="6">'토목 내역서총괄표'!$B$1:$K$11</definedName>
    <definedName name="_xlnm.Print_Area" localSheetId="0">'표지(내역)'!$A$1:$O$18</definedName>
    <definedName name="_xlnm.Print_Area">#REF!</definedName>
    <definedName name="Print_Area_MI" localSheetId="1">#REF!</definedName>
    <definedName name="PRINT_AREA_MI" localSheetId="9">#REF!</definedName>
    <definedName name="PRINT_AREA_MI" localSheetId="8">#REF!</definedName>
    <definedName name="Print_Area_MI" localSheetId="2">#REF!</definedName>
    <definedName name="Print_Area_MI">#REF!</definedName>
    <definedName name="PRINT_AREA_MI1" localSheetId="1">#REF!</definedName>
    <definedName name="PRINT_AREA_MI1" localSheetId="9">#REF!</definedName>
    <definedName name="PRINT_AREA_MI1" localSheetId="8">#REF!</definedName>
    <definedName name="PRINT_AREA_MI1">#REF!</definedName>
    <definedName name="Print_Area\C">#REF!</definedName>
    <definedName name="print_styles">#REF!</definedName>
    <definedName name="PRINT_TILTES">#REF!</definedName>
    <definedName name="PRINT_TITEL">#REF!</definedName>
    <definedName name="print_titil">#REF!</definedName>
    <definedName name="print_Title">#REF!</definedName>
    <definedName name="PRINT_TITLEES">#REF!</definedName>
    <definedName name="PRINT_TITLEES.">#REF!</definedName>
    <definedName name="_xlnm.Print_Titles" localSheetId="5">'건축 공종별내역서'!$1:$3</definedName>
    <definedName name="_xlnm.Print_Titles" localSheetId="4">'건축 공종별집계표'!$1:$4</definedName>
    <definedName name="_xlnm.Print_Titles" localSheetId="9">'기계설비 공종별내역서'!$1:$3</definedName>
    <definedName name="_xlnm.Print_Titles" localSheetId="8">'기계설비 공종별집계표'!$1:$4</definedName>
    <definedName name="_xlnm.Print_Titles" localSheetId="2">'총괄 원가'!$1:$3</definedName>
    <definedName name="_xlnm.Print_Titles" localSheetId="7">'토목 내역서'!$1:$5</definedName>
    <definedName name="_xlnm.Print_Titles" localSheetId="6">'토목 내역서총괄표'!$1:$4</definedName>
    <definedName name="_xlnm.Print_Titles">#REF!</definedName>
    <definedName name="PRINT_TITLES_MI">#REF!</definedName>
    <definedName name="PRINT_TITLES_MI1">#REF!</definedName>
    <definedName name="PRINT_TLTLES">#REF!</definedName>
    <definedName name="PRINT_TNFFJ">#REF!</definedName>
    <definedName name="Printed_Titles">#REF!</definedName>
    <definedName name="printer">#REF!</definedName>
    <definedName name="PRINTER_AREA">#REF!</definedName>
    <definedName name="printer_Titles">#REF!</definedName>
    <definedName name="printer_ttitle">#REF!</definedName>
    <definedName name="PRINTTITLES">#REF!</definedName>
    <definedName name="Prnit_Titles">#REF!</definedName>
    <definedName name="PRT">#N/A</definedName>
    <definedName name="PSKS12C4LRTOR50C1R84C10RTHDLRTM">#REF!</definedName>
    <definedName name="PSKS12C4LRTOR6C73R45C74RTHDLRTM">#REF!</definedName>
    <definedName name="PSKS12C4LRTOR9C1R47C10RTHDLRTM3">#REF!</definedName>
    <definedName name="PSKS13C4LRTOR138C45R180C58RTHDL">#REF!</definedName>
    <definedName name="PSKS13C4LRTOR182C45R224C58RTHDL">#REF!</definedName>
    <definedName name="PSKS13C4LRTOR39C29R79C43RTHDLRT">#REF!</definedName>
    <definedName name="PSKS13C4LRTOR49C45R91C58RTHDLRT">#REF!</definedName>
    <definedName name="PSKS13C4LRTOR5C29R40C43RTHDLRTM">#REF!</definedName>
    <definedName name="PSKS13C4LRTOR5C45R47C58RTHDLRTM">#REF!</definedName>
    <definedName name="PSKS13C4LRTOR94C45R136C58RTHDLR">#REF!</definedName>
    <definedName name="PSKS13C6LRTOR3C76R62C87RTM1TB0T">#REF!</definedName>
    <definedName name="Q" localSheetId="9">BlankMacro1</definedName>
    <definedName name="Q" localSheetId="8">BlankMacro1</definedName>
    <definedName name="Q">BlankMacro1</definedName>
    <definedName name="QE" localSheetId="9">BlankMacro1</definedName>
    <definedName name="QE" localSheetId="8">BlankMacro1</definedName>
    <definedName name="QE">BlankMacro1</definedName>
    <definedName name="Qe앨" localSheetId="1">#REF!</definedName>
    <definedName name="Qe앨" localSheetId="2">#REF!</definedName>
    <definedName name="Qe앨">#REF!</definedName>
    <definedName name="qi" localSheetId="1">#REF!</definedName>
    <definedName name="qi" localSheetId="2">#REF!</definedName>
    <definedName name="qi">#REF!</definedName>
    <definedName name="QLQL">#REF!</definedName>
    <definedName name="qq">#REF!</definedName>
    <definedName name="QQQ">#REF!</definedName>
    <definedName name="qqqq" localSheetId="9">Dlog_Show</definedName>
    <definedName name="qqqq" localSheetId="8">Dlog_Show</definedName>
    <definedName name="qqqq">Dlog_Show</definedName>
    <definedName name="QR" localSheetId="9">BlankMacro1</definedName>
    <definedName name="QR" localSheetId="8">BlankMacro1</definedName>
    <definedName name="QR">BlankMacro1</definedName>
    <definedName name="QTY">#N/A</definedName>
    <definedName name="qu" localSheetId="1">#REF!</definedName>
    <definedName name="qu" localSheetId="2">#REF!</definedName>
    <definedName name="qu">#REF!</definedName>
    <definedName name="qw" localSheetId="9" hidden="1">{#N/A,#N/A,FALSE,"단가표지"}</definedName>
    <definedName name="qw" localSheetId="8" hidden="1">{#N/A,#N/A,FALSE,"단가표지"}</definedName>
    <definedName name="qw" hidden="1">{#N/A,#N/A,FALSE,"단가표지"}</definedName>
    <definedName name="QWE" localSheetId="9">BlankMacro1</definedName>
    <definedName name="QWE" localSheetId="8">BlankMacro1</definedName>
    <definedName name="QWE">BlankMacro1</definedName>
    <definedName name="q디" localSheetId="1">#REF!</definedName>
    <definedName name="q디">#REF!</definedName>
    <definedName name="q앨" localSheetId="1">#REF!</definedName>
    <definedName name="q앨">#REF!</definedName>
    <definedName name="R_">#N/A</definedName>
    <definedName name="RANA" localSheetId="1">#REF!</definedName>
    <definedName name="RANA">#REF!</definedName>
    <definedName name="RC자재비">#REF!</definedName>
    <definedName name="_xlnm.Recorder">#REF!</definedName>
    <definedName name="RERGEGEGERGGER" localSheetId="9">BlankMacro1</definedName>
    <definedName name="RERGEGEGERGGER" localSheetId="8">BlankMacro1</definedName>
    <definedName name="RERGEGEGERGGER">BlankMacro1</definedName>
    <definedName name="REW" localSheetId="9">BlankMacro1</definedName>
    <definedName name="REW" localSheetId="8">BlankMacro1</definedName>
    <definedName name="REW">BlankMacro1</definedName>
    <definedName name="RGY" localSheetId="9">BlankMacro1</definedName>
    <definedName name="RGY" localSheetId="8">BlankMacro1</definedName>
    <definedName name="RGY">BlankMacro1</definedName>
    <definedName name="rhks" localSheetId="9">'기계설비 공종별내역서'!rhks</definedName>
    <definedName name="rhks" localSheetId="8">'기계설비 공종별집계표'!rhks</definedName>
    <definedName name="rhks">[0]!rhks</definedName>
    <definedName name="rlr">#REF!</definedName>
    <definedName name="Rl이" localSheetId="1">#REF!</definedName>
    <definedName name="Rl이">#REF!</definedName>
    <definedName name="Rl일" localSheetId="1">#REF!</definedName>
    <definedName name="Rl일">#REF!</definedName>
    <definedName name="Royalty" localSheetId="9" hidden="1">{#N/A,#N/A,FALSE,"Sheet1"}</definedName>
    <definedName name="Royalty" localSheetId="8" hidden="1">{#N/A,#N/A,FALSE,"Sheet1"}</definedName>
    <definedName name="Royalty" hidden="1">{#N/A,#N/A,FALSE,"Sheet1"}</definedName>
    <definedName name="Royalty1">#REF!</definedName>
    <definedName name="rrr" localSheetId="9">BlankMacro1</definedName>
    <definedName name="rrr" localSheetId="8">BlankMacro1</definedName>
    <definedName name="rrr">BlankMacro1</definedName>
    <definedName name="RRRRRRRRRRRRRRRRRR" localSheetId="9">BlankMacro1</definedName>
    <definedName name="RRRRRRRRRRRRRRRRRR" localSheetId="8">BlankMacro1</definedName>
    <definedName name="RRRRRRRRRRRRRRRRRR">BlankMacro1</definedName>
    <definedName name="rrrrrrrrrrt" localSheetId="9">BlankMacro1</definedName>
    <definedName name="rrrrrrrrrrt" localSheetId="8">BlankMacro1</definedName>
    <definedName name="rrrrrrrrrrt">BlankMacro1</definedName>
    <definedName name="rrrrrrt" localSheetId="9">BlankMacro1</definedName>
    <definedName name="rrrrrrt" localSheetId="8">BlankMacro1</definedName>
    <definedName name="rrrrrrt">BlankMacro1</definedName>
    <definedName name="RT">#REF!,#REF!,#REF!</definedName>
    <definedName name="rtr" localSheetId="9">BlankMacro1</definedName>
    <definedName name="rtr" localSheetId="8">BlankMacro1</definedName>
    <definedName name="rtr">BlankMacro1</definedName>
    <definedName name="RTTTTTR" localSheetId="9">BlankMacro1</definedName>
    <definedName name="RTTTTTR" localSheetId="8">BlankMacro1</definedName>
    <definedName name="RTTTTTR">BlankMacro1</definedName>
    <definedName name="rty" localSheetId="9">BlankMacro1</definedName>
    <definedName name="rty" localSheetId="8">BlankMacro1</definedName>
    <definedName name="rty">BlankMacro1</definedName>
    <definedName name="RTYU" localSheetId="9">BlankMacro1</definedName>
    <definedName name="RTYU" localSheetId="8">BlankMacro1</definedName>
    <definedName name="RTYU">BlankMacro1</definedName>
    <definedName name="RTYUI" localSheetId="9">BlankMacro1</definedName>
    <definedName name="RTYUI" localSheetId="8">BlankMacro1</definedName>
    <definedName name="RTYUI">BlankMacro1</definedName>
    <definedName name="RTYUIP" localSheetId="9">BlankMacro1</definedName>
    <definedName name="RTYUIP" localSheetId="8">BlankMacro1</definedName>
    <definedName name="RTYUIP">BlankMacro1</definedName>
    <definedName name="rtyuu" localSheetId="9">BlankMacro1</definedName>
    <definedName name="rtyuu" localSheetId="8">BlankMacro1</definedName>
    <definedName name="rtyuu">BlankMacro1</definedName>
    <definedName name="RYANG">#N/A</definedName>
    <definedName name="S" localSheetId="9">BlankMacro1</definedName>
    <definedName name="S" localSheetId="8">BlankMacro1</definedName>
    <definedName name="S">BlankMacro1</definedName>
    <definedName name="SAPBEXdnldView" hidden="1">"41JLQUL0YNPVK3OX98UIGJGNP"</definedName>
    <definedName name="SAPBEXsysID" hidden="1">"BWP"</definedName>
    <definedName name="SAV">#N/A</definedName>
    <definedName name="SCODE">#N/A</definedName>
    <definedName name="sd" localSheetId="9">BlankMacro1</definedName>
    <definedName name="sd" localSheetId="8">BlankMacro1</definedName>
    <definedName name="sd">BlankMacro1</definedName>
    <definedName name="SFSDFS">#REF!</definedName>
    <definedName name="SHEET56">#REF!</definedName>
    <definedName name="size">#REF!</definedName>
    <definedName name="SK">#REF!</definedName>
    <definedName name="SKE">#REF!</definedName>
    <definedName name="SORTCODE">#N/A</definedName>
    <definedName name="SP">#REF!</definedName>
    <definedName name="SPC">#REF!</definedName>
    <definedName name="SPEC">#REF!</definedName>
    <definedName name="SPECI">#N/A</definedName>
    <definedName name="SQC">#REF!</definedName>
    <definedName name="sr">#REF!,#REF!</definedName>
    <definedName name="ss" localSheetId="1">#REF!</definedName>
    <definedName name="ss" localSheetId="9">BlankMacro1</definedName>
    <definedName name="ss" localSheetId="8">BlankMacro1</definedName>
    <definedName name="ss">#REF!</definedName>
    <definedName name="SSS">#REF!</definedName>
    <definedName name="ssss" localSheetId="9">BlankMacro1</definedName>
    <definedName name="ssss" localSheetId="8">BlankMacro1</definedName>
    <definedName name="ssss">BlankMacro1</definedName>
    <definedName name="START">#REF!</definedName>
    <definedName name="SubDic">#REF!</definedName>
    <definedName name="sung">#N/A</definedName>
    <definedName name="SWL">#REF!</definedName>
    <definedName name="SWR">#REF!</definedName>
    <definedName name="T" localSheetId="9">BlankMacro1</definedName>
    <definedName name="T" localSheetId="8">BlankMacro1</definedName>
    <definedName name="T">BlankMacro1</definedName>
    <definedName name="T_AMOUNT">#N/A</definedName>
    <definedName name="T_UPRICE">#N/A</definedName>
    <definedName name="T1S">#REF!</definedName>
    <definedName name="T2S">#REF!</definedName>
    <definedName name="T3S">#REF!</definedName>
    <definedName name="Tb" localSheetId="1">#REF!</definedName>
    <definedName name="Tb">#REF!</definedName>
    <definedName name="Tba" localSheetId="1">#REF!</definedName>
    <definedName name="Tba">#REF!</definedName>
    <definedName name="Ted" localSheetId="1">#REF!</definedName>
    <definedName name="Ted">#REF!</definedName>
    <definedName name="Tel" localSheetId="1">#REF!</definedName>
    <definedName name="Tel">#REF!</definedName>
    <definedName name="TIT">#REF!</definedName>
    <definedName name="TITLES_PRINT">#REF!</definedName>
    <definedName name="Tl" localSheetId="1">#REF!</definedName>
    <definedName name="Tl">#REF!</definedName>
    <definedName name="TMO">#REF!</definedName>
    <definedName name="TMPRICC">#N/A</definedName>
    <definedName name="TOP">#N/A</definedName>
    <definedName name="TPM기본">#REF!</definedName>
    <definedName name="TPM심화">#REF!</definedName>
    <definedName name="Tra" localSheetId="1">#REF!</definedName>
    <definedName name="Tra">#REF!</definedName>
    <definedName name="TREE" localSheetId="9">BlankMacro1</definedName>
    <definedName name="TREE" localSheetId="8">BlankMacro1</definedName>
    <definedName name="TREE">BlankMacro1</definedName>
    <definedName name="trfes" localSheetId="9">BlankMacro1</definedName>
    <definedName name="trfes" localSheetId="8">BlankMacro1</definedName>
    <definedName name="trfes">BlankMacro1</definedName>
    <definedName name="TRR" localSheetId="9">BlankMacro1</definedName>
    <definedName name="TRR" localSheetId="8">BlankMacro1</definedName>
    <definedName name="TRR">BlankMacro1</definedName>
    <definedName name="trunc">#REF!</definedName>
    <definedName name="TRY" localSheetId="9">BlankMacro1</definedName>
    <definedName name="TRY" localSheetId="8">BlankMacro1</definedName>
    <definedName name="TRY">BlankMacro1</definedName>
    <definedName name="Tsa" localSheetId="1">#REF!</definedName>
    <definedName name="Tsa">#REF!</definedName>
    <definedName name="ttt" localSheetId="9">BlankMacro1</definedName>
    <definedName name="ttt" localSheetId="8">BlankMacro1</definedName>
    <definedName name="ttt">BlankMacro1</definedName>
    <definedName name="TTTT" hidden="1">#REF!</definedName>
    <definedName name="TTTTTTTTTTY" localSheetId="9">BlankMacro1</definedName>
    <definedName name="TTTTTTTTTTY" localSheetId="8">BlankMacro1</definedName>
    <definedName name="TTTTTTTTTTY">BlankMacro1</definedName>
    <definedName name="TTTY" localSheetId="9">BlankMacro1</definedName>
    <definedName name="TTTY" localSheetId="8">BlankMacro1</definedName>
    <definedName name="TTTY">BlankMacro1</definedName>
    <definedName name="TVV" localSheetId="9">BlankMacro1</definedName>
    <definedName name="TVV" localSheetId="8">BlankMacro1</definedName>
    <definedName name="TVV">BlankMacro1</definedName>
    <definedName name="TW">#REF!</definedName>
    <definedName name="TWL">#REF!</definedName>
    <definedName name="TWR">#REF!</definedName>
    <definedName name="TYPE">#REF!</definedName>
    <definedName name="TYPEEA">#REF!</definedName>
    <definedName name="TYTY" localSheetId="9">BlankMacro1</definedName>
    <definedName name="TYTY" localSheetId="8">BlankMacro1</definedName>
    <definedName name="TYTY">BlankMacro1</definedName>
    <definedName name="tyu" localSheetId="9">BlankMacro1</definedName>
    <definedName name="tyu" localSheetId="8">BlankMacro1</definedName>
    <definedName name="tyu">BlankMacro1</definedName>
    <definedName name="TYUI" localSheetId="9">BlankMacro1</definedName>
    <definedName name="TYUI" localSheetId="8">BlankMacro1</definedName>
    <definedName name="TYUI">BlankMacro1</definedName>
    <definedName name="tyuio" localSheetId="9">BlankMacro1</definedName>
    <definedName name="tyuio" localSheetId="8">BlankMacro1</definedName>
    <definedName name="tyuio">BlankMacro1</definedName>
    <definedName name="UIOP" localSheetId="9">BlankMacro1</definedName>
    <definedName name="UIOP" localSheetId="8">BlankMacro1</definedName>
    <definedName name="UIOP">BlankMacro1</definedName>
    <definedName name="ul" localSheetId="1">#REF!</definedName>
    <definedName name="ul">#REF!</definedName>
    <definedName name="um" localSheetId="1">#REF!</definedName>
    <definedName name="um">#REF!</definedName>
    <definedName name="UNIT">#REF!</definedName>
    <definedName name="UNITPART">#REF!</definedName>
    <definedName name="uuu" localSheetId="9">BlankMacro1</definedName>
    <definedName name="uuu" localSheetId="8">BlankMacro1</definedName>
    <definedName name="uuu">BlankMacro1</definedName>
    <definedName name="uw" localSheetId="1">#REF!</definedName>
    <definedName name="uw">#REF!</definedName>
    <definedName name="UYTUI" localSheetId="9">BlankMacro1</definedName>
    <definedName name="UYTUI" localSheetId="8">BlankMacro1</definedName>
    <definedName name="UYTUI">BlankMacro1</definedName>
    <definedName name="V" localSheetId="1">#REF!</definedName>
    <definedName name="V" localSheetId="9">BlankMacro1</definedName>
    <definedName name="V" localSheetId="8">BlankMacro1</definedName>
    <definedName name="V" localSheetId="2">#REF!</definedName>
    <definedName name="V">#REF!</definedName>
    <definedName name="VAT">#REF!</definedName>
    <definedName name="VBM기본">#REF!</definedName>
    <definedName name="VBM전략">#REF!</definedName>
    <definedName name="vvv" localSheetId="9">BlankMacro1</definedName>
    <definedName name="vvv" localSheetId="8">BlankMacro1</definedName>
    <definedName name="vvv">BlankMacro1</definedName>
    <definedName name="vytu" localSheetId="9">BlankMacro1</definedName>
    <definedName name="vytu" localSheetId="8">BlankMacro1</definedName>
    <definedName name="vytu">BlankMacro1</definedName>
    <definedName name="W" localSheetId="9">BlankMacro1</definedName>
    <definedName name="W" localSheetId="8">BlankMacro1</definedName>
    <definedName name="W">BlankMacro1</definedName>
    <definedName name="WALL" localSheetId="1">#REF!</definedName>
    <definedName name="WALL" localSheetId="2">#REF!</definedName>
    <definedName name="WALL">#REF!</definedName>
    <definedName name="WEQ">#REF!</definedName>
    <definedName name="wessdd">#REF!</definedName>
    <definedName name="wla" localSheetId="1">#REF!</definedName>
    <definedName name="wla">#REF!</definedName>
    <definedName name="Wm" localSheetId="1">#REF!</definedName>
    <definedName name="Wm">#REF!</definedName>
    <definedName name="wm.조골재1" localSheetId="9" hidden="1">{#N/A,#N/A,FALSE,"조골재"}</definedName>
    <definedName name="wm.조골재1" localSheetId="8" hidden="1">{#N/A,#N/A,FALSE,"조골재"}</definedName>
    <definedName name="wm.조골재1" hidden="1">{#N/A,#N/A,FALSE,"조골재"}</definedName>
    <definedName name="wn" localSheetId="1">#REF!</definedName>
    <definedName name="wn">#REF!</definedName>
    <definedName name="wqwew">#REF!</definedName>
    <definedName name="wrn.2번." localSheetId="9" hidden="1">{#N/A,#N/A,FALSE,"2~8번"}</definedName>
    <definedName name="wrn.2번." localSheetId="8" hidden="1">{#N/A,#N/A,FALSE,"2~8번"}</definedName>
    <definedName name="wrn.2번." hidden="1">{#N/A,#N/A,FALSE,"2~8번"}</definedName>
    <definedName name="wrn.97년._.사업계획._.및._.예산지침." localSheetId="9" hidden="1">{#N/A,#N/A,TRUE,"1";#N/A,#N/A,TRUE,"2";#N/A,#N/A,TRUE,"3";#N/A,#N/A,TRUE,"4";#N/A,#N/A,TRUE,"5";#N/A,#N/A,TRUE,"6";#N/A,#N/A,TRUE,"7"}</definedName>
    <definedName name="wrn.97년._.사업계획._.및._.예산지침." localSheetId="8" hidden="1">{#N/A,#N/A,TRUE,"1";#N/A,#N/A,TRUE,"2";#N/A,#N/A,TRUE,"3";#N/A,#N/A,TRUE,"4";#N/A,#N/A,TRUE,"5";#N/A,#N/A,TRUE,"6";#N/A,#N/A,TRUE,"7"}</definedName>
    <definedName name="wrn.97년._.사업계획._.및._.예산지침." hidden="1">{#N/A,#N/A,TRUE,"1";#N/A,#N/A,TRUE,"2";#N/A,#N/A,TRUE,"3";#N/A,#N/A,TRUE,"4";#N/A,#N/A,TRUE,"5";#N/A,#N/A,TRUE,"6";#N/A,#N/A,TRUE,"7"}</definedName>
    <definedName name="wrn.골재소요량." localSheetId="9" hidden="1">{#N/A,#N/A,FALSE,"골재소요량";#N/A,#N/A,FALSE,"골재소요량"}</definedName>
    <definedName name="wrn.골재소요량." localSheetId="8" hidden="1">{#N/A,#N/A,FALSE,"골재소요량";#N/A,#N/A,FALSE,"골재소요량"}</definedName>
    <definedName name="wrn.골재소요량." hidden="1">{#N/A,#N/A,FALSE,"골재소요량";#N/A,#N/A,FALSE,"골재소요량"}</definedName>
    <definedName name="wrn.구조2." localSheetId="9" hidden="1">{#N/A,#N/A,FALSE,"구조2"}</definedName>
    <definedName name="wrn.구조2." localSheetId="8" hidden="1">{#N/A,#N/A,FALSE,"구조2"}</definedName>
    <definedName name="wrn.구조2." hidden="1">{#N/A,#N/A,FALSE,"구조2"}</definedName>
    <definedName name="wrn.단가표지." localSheetId="9" hidden="1">{#N/A,#N/A,FALSE,"단가표지"}</definedName>
    <definedName name="wrn.단가표지." localSheetId="8" hidden="1">{#N/A,#N/A,FALSE,"단가표지"}</definedName>
    <definedName name="wrn.단가표지." hidden="1">{#N/A,#N/A,FALSE,"단가표지"}</definedName>
    <definedName name="wrn.배수1." localSheetId="9" hidden="1">{#N/A,#N/A,FALSE,"배수1"}</definedName>
    <definedName name="wrn.배수1." localSheetId="8" hidden="1">{#N/A,#N/A,FALSE,"배수1"}</definedName>
    <definedName name="wrn.배수1." hidden="1">{#N/A,#N/A,FALSE,"배수1"}</definedName>
    <definedName name="wrn.배수2." localSheetId="9" hidden="1">{#N/A,#N/A,FALSE,"배수2"}</definedName>
    <definedName name="wrn.배수2." localSheetId="8" hidden="1">{#N/A,#N/A,FALSE,"배수2"}</definedName>
    <definedName name="wrn.배수2." hidden="1">{#N/A,#N/A,FALSE,"배수2"}</definedName>
    <definedName name="wrn.부대1." localSheetId="9" hidden="1">{#N/A,#N/A,FALSE,"부대1"}</definedName>
    <definedName name="wrn.부대1." localSheetId="8" hidden="1">{#N/A,#N/A,FALSE,"부대1"}</definedName>
    <definedName name="wrn.부대1." hidden="1">{#N/A,#N/A,FALSE,"부대1"}</definedName>
    <definedName name="wrn.부대2." localSheetId="9" hidden="1">{#N/A,#N/A,FALSE,"부대2"}</definedName>
    <definedName name="wrn.부대2." localSheetId="8" hidden="1">{#N/A,#N/A,FALSE,"부대2"}</definedName>
    <definedName name="wrn.부대2." hidden="1">{#N/A,#N/A,FALSE,"부대2"}</definedName>
    <definedName name="wrn.속도." localSheetId="9" hidden="1">{#N/A,#N/A,FALSE,"속도"}</definedName>
    <definedName name="wrn.속도." localSheetId="8" hidden="1">{#N/A,#N/A,FALSE,"속도"}</definedName>
    <definedName name="wrn.속도." hidden="1">{#N/A,#N/A,FALSE,"속도"}</definedName>
    <definedName name="wrn.송변전공종단가."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8"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운반시간." localSheetId="9" hidden="1">{#N/A,#N/A,FALSE,"운반시간"}</definedName>
    <definedName name="wrn.운반시간." localSheetId="8" hidden="1">{#N/A,#N/A,FALSE,"운반시간"}</definedName>
    <definedName name="wrn.운반시간." hidden="1">{#N/A,#N/A,FALSE,"운반시간"}</definedName>
    <definedName name="wrn.이정표." localSheetId="9" hidden="1">{#N/A,#N/A,FALSE,"이정표"}</definedName>
    <definedName name="wrn.이정표." localSheetId="8" hidden="1">{#N/A,#N/A,FALSE,"이정표"}</definedName>
    <definedName name="wrn.이정표." hidden="1">{#N/A,#N/A,FALSE,"이정표"}</definedName>
    <definedName name="wrn.조골재." localSheetId="9" hidden="1">{#N/A,#N/A,FALSE,"조골재"}</definedName>
    <definedName name="wrn.조골재." localSheetId="8" hidden="1">{#N/A,#N/A,FALSE,"조골재"}</definedName>
    <definedName name="wrn.조골재." hidden="1">{#N/A,#N/A,FALSE,"조골재"}</definedName>
    <definedName name="wrn.토공1." localSheetId="9" hidden="1">{#N/A,#N/A,FALSE,"구조1"}</definedName>
    <definedName name="wrn.토공1." localSheetId="8" hidden="1">{#N/A,#N/A,FALSE,"구조1"}</definedName>
    <definedName name="wrn.토공1." hidden="1">{#N/A,#N/A,FALSE,"구조1"}</definedName>
    <definedName name="wrn.토공2." localSheetId="9" hidden="1">{#N/A,#N/A,FALSE,"토공2"}</definedName>
    <definedName name="wrn.토공2." localSheetId="8" hidden="1">{#N/A,#N/A,FALSE,"토공2"}</definedName>
    <definedName name="wrn.토공2." hidden="1">{#N/A,#N/A,FALSE,"토공2"}</definedName>
    <definedName name="wrn.포장1." localSheetId="9" hidden="1">{#N/A,#N/A,FALSE,"포장1";#N/A,#N/A,FALSE,"포장1"}</definedName>
    <definedName name="wrn.포장1." localSheetId="8" hidden="1">{#N/A,#N/A,FALSE,"포장1";#N/A,#N/A,FALSE,"포장1"}</definedName>
    <definedName name="wrn.포장1." hidden="1">{#N/A,#N/A,FALSE,"포장1";#N/A,#N/A,FALSE,"포장1"}</definedName>
    <definedName name="wrn.포장2." localSheetId="9" hidden="1">{#N/A,#N/A,FALSE,"포장2"}</definedName>
    <definedName name="wrn.포장2." localSheetId="8" hidden="1">{#N/A,#N/A,FALSE,"포장2"}</definedName>
    <definedName name="wrn.포장2." hidden="1">{#N/A,#N/A,FALSE,"포장2"}</definedName>
    <definedName name="wrn.표준공종단가."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8"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9" hidden="1">{#N/A,#N/A,FALSE,"표지"}</definedName>
    <definedName name="wrn.표지." localSheetId="8" hidden="1">{#N/A,#N/A,FALSE,"표지"}</definedName>
    <definedName name="wrn.표지." hidden="1">{#N/A,#N/A,FALSE,"표지"}</definedName>
    <definedName name="wrn.표지목차." localSheetId="9" hidden="1">{#N/A,#N/A,FALSE,"표지목차"}</definedName>
    <definedName name="wrn.표지목차." localSheetId="8" hidden="1">{#N/A,#N/A,FALSE,"표지목차"}</definedName>
    <definedName name="wrn.표지목차." hidden="1">{#N/A,#N/A,FALSE,"표지목차"}</definedName>
    <definedName name="wrn.혼합골재." localSheetId="9" hidden="1">{#N/A,#N/A,FALSE,"혼합골재"}</definedName>
    <definedName name="wrn.혼합골재." localSheetId="8" hidden="1">{#N/A,#N/A,FALSE,"혼합골재"}</definedName>
    <definedName name="wrn.혼합골재." hidden="1">{#N/A,#N/A,FALSE,"혼합골재"}</definedName>
    <definedName name="WSO">#REF!</definedName>
    <definedName name="Ws삼" localSheetId="1">#REF!</definedName>
    <definedName name="Ws삼" localSheetId="2">#REF!</definedName>
    <definedName name="Ws삼">#REF!</definedName>
    <definedName name="Ws이" localSheetId="1">#REF!</definedName>
    <definedName name="Ws이">#REF!</definedName>
    <definedName name="Ws일" localSheetId="1">#REF!</definedName>
    <definedName name="Ws일">#REF!</definedName>
    <definedName name="ww" localSheetId="1">#REF!</definedName>
    <definedName name="WW" localSheetId="9">#REF!</definedName>
    <definedName name="WW" localSheetId="8">#REF!</definedName>
    <definedName name="ww">#REF!</definedName>
    <definedName name="WWW">#REF!</definedName>
    <definedName name="X" localSheetId="9">BlankMacro1</definedName>
    <definedName name="X" localSheetId="8">BlankMacro1</definedName>
    <definedName name="X">BlankMacro1</definedName>
    <definedName name="xx" localSheetId="1">#REF!</definedName>
    <definedName name="xx" localSheetId="2">#REF!</definedName>
    <definedName name="xx">#REF!</definedName>
    <definedName name="xxx" localSheetId="9">BlankMacro1</definedName>
    <definedName name="xxx" localSheetId="8">BlankMacro1</definedName>
    <definedName name="xxx">BlankMacro1</definedName>
    <definedName name="y" localSheetId="1">#REF!</definedName>
    <definedName name="Y" localSheetId="9">BlankMacro1</definedName>
    <definedName name="Y" localSheetId="8">BlankMacro1</definedName>
    <definedName name="y">#REF!</definedName>
    <definedName name="YC" localSheetId="1">#REF!</definedName>
    <definedName name="YC">#REF!</definedName>
    <definedName name="YHJ" localSheetId="1">#REF!</definedName>
    <definedName name="YHJ">#REF!</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tree" localSheetId="9">BlankMacro1</definedName>
    <definedName name="ytree" localSheetId="8">BlankMacro1</definedName>
    <definedName name="ytree">BlankMacro1</definedName>
    <definedName name="ytrre" localSheetId="9">BlankMacro1</definedName>
    <definedName name="ytrre" localSheetId="8">BlankMacro1</definedName>
    <definedName name="ytrre">BlankMacro1</definedName>
    <definedName name="YTRREEEEE" localSheetId="9">BlankMacro1</definedName>
    <definedName name="YTRREEEEE" localSheetId="8">BlankMacro1</definedName>
    <definedName name="YTRREEEEE">BlankMacro1</definedName>
    <definedName name="yuio" localSheetId="9">BlankMacro1</definedName>
    <definedName name="yuio" localSheetId="8">BlankMacro1</definedName>
    <definedName name="yuio">BlankMacro1</definedName>
    <definedName name="yyy" localSheetId="9">BlankMacro1</definedName>
    <definedName name="yyy" localSheetId="8">BlankMacro1</definedName>
    <definedName name="yyy">BlankMacro1</definedName>
    <definedName name="yyyyyyyyyyyyu" localSheetId="9">BlankMacro1</definedName>
    <definedName name="yyyyyyyyyyyyu" localSheetId="8">BlankMacro1</definedName>
    <definedName name="yyyyyyyyyyyyu">BlankMacro1</definedName>
    <definedName name="Z" localSheetId="9">BlankMacro1</definedName>
    <definedName name="Z" localSheetId="8">BlankMacro1</definedName>
    <definedName name="Z">BlankMacro1</definedName>
    <definedName name="Z_6817D27B_DED9_4052_B2A0_155E46C5BEA5_.wvu.Cols" localSheetId="3">'총괄 순공사비'!#REF!</definedName>
    <definedName name="Z_6817D27B_DED9_4052_B2A0_155E46C5BEA5_.wvu.Cols" localSheetId="2">'총괄 원가'!#REF!</definedName>
    <definedName name="Z_6817D27B_DED9_4052_B2A0_155E46C5BEA5_.wvu.PrintArea" localSheetId="1">갑지!$B$1:$AT$21</definedName>
    <definedName name="Z_6817D27B_DED9_4052_B2A0_155E46C5BEA5_.wvu.PrintArea" localSheetId="3">'총괄 순공사비'!$B$1:$V$26</definedName>
    <definedName name="Z_6817D27B_DED9_4052_B2A0_155E46C5BEA5_.wvu.PrintArea" localSheetId="2">'총괄 원가'!$A$1:$O$39</definedName>
    <definedName name="Z_6817D27B_DED9_4052_B2A0_155E46C5BEA5_.wvu.PrintArea" localSheetId="0">'표지(내역)'!$A$1:$O$18</definedName>
    <definedName name="Z_6817D27B_DED9_4052_B2A0_155E46C5BEA5_.wvu.PrintTitles" localSheetId="2">'총괄 원가'!$1:$3</definedName>
    <definedName name="zdddd">#REF!</definedName>
    <definedName name="ZP">#REF!</definedName>
    <definedName name="zzz" localSheetId="9">BlankMacro1</definedName>
    <definedName name="zzz" localSheetId="8">BlankMacro1</definedName>
    <definedName name="zzz">BlankMacro1</definedName>
    <definedName name="ㄱ">#REF!</definedName>
    <definedName name="ㄱㄱㄱ" localSheetId="9">BlankMacro1</definedName>
    <definedName name="ㄱㄱㄱ" localSheetId="8">BlankMacro1</definedName>
    <definedName name="ㄱㄱㄱ">BlankMacro1</definedName>
    <definedName name="ㄱㄱㄱㄱㄱ" localSheetId="9">BlankMacro1</definedName>
    <definedName name="ㄱㄱㄱㄱㄱ" localSheetId="8">BlankMacro1</definedName>
    <definedName name="ㄱㄱㄱㄱㄱ">BlankMacro1</definedName>
    <definedName name="ㄱㄱㄱㄱㄱㄱㄱㄱㄱㄱㄱㄱㄱㄱㄱㄱㄱㄱㄱㄱㄱㄱㄱㄹ" localSheetId="9">BlankMacro1</definedName>
    <definedName name="ㄱㄱㄱㄱㄱㄱㄱㄱㄱㄱㄱㄱㄱㄱㄱㄱㄱㄱㄱㄱㄱㄱㄱㄹ" localSheetId="8">BlankMacro1</definedName>
    <definedName name="ㄱㄱㄱㄱㄱㄱㄱㄱㄱㄱㄱㄱㄱㄱㄱㄱㄱㄱㄱㄱㄱㄱㄱㄹ">BlankMacro1</definedName>
    <definedName name="ㄱㄱㄱㄱㄱㄱㄱㄱㄱㄱㄱㄱㄱㄱㄱㄱㄳ" localSheetId="9">BlankMacro1</definedName>
    <definedName name="ㄱㄱㄱㄱㄱㄱㄱㄱㄱㄱㄱㄱㄱㄱㄱㄱㄳ" localSheetId="8">BlankMacro1</definedName>
    <definedName name="ㄱㄱㄱㄱㄱㄱㄱㄱㄱㄱㄱㄱㄱㄱㄱㄱㄳ">BlankMacro1</definedName>
    <definedName name="ㄱㄱㄱㄱㄱㄷ" localSheetId="9">BlankMacro1</definedName>
    <definedName name="ㄱㄱㄱㄱㄱㄷ" localSheetId="8">BlankMacro1</definedName>
    <definedName name="ㄱㄱㄱㄱㄱㄷ">BlankMacro1</definedName>
    <definedName name="ㄱㄷㄷ" localSheetId="9">BlankMacro1</definedName>
    <definedName name="ㄱㄷㄷ" localSheetId="8">BlankMacro1</definedName>
    <definedName name="ㄱㄷㄷ">BlankMacro1</definedName>
    <definedName name="ㄱㄷㅂㅎㄷㅂㄱㅎ" localSheetId="9">BlankMacro1</definedName>
    <definedName name="ㄱㄷㅂㅎㄷㅂㄱㅎ" localSheetId="8">BlankMacro1</definedName>
    <definedName name="ㄱㄷㅂㅎㄷㅂㄱㅎ">BlankMacro1</definedName>
    <definedName name="ㄱㄷ쇼ㅕ" localSheetId="9">BlankMacro1</definedName>
    <definedName name="ㄱㄷ쇼ㅕ" localSheetId="8">BlankMacro1</definedName>
    <definedName name="ㄱㄷ쇼ㅕ">BlankMacro1</definedName>
    <definedName name="ㄱㄷ쇼ㅕㅑㅐ" localSheetId="9">BlankMacro1</definedName>
    <definedName name="ㄱㄷ쇼ㅕㅑㅐ" localSheetId="8">BlankMacro1</definedName>
    <definedName name="ㄱㄷ쇼ㅕㅑㅐ">BlankMacro1</definedName>
    <definedName name="ㄱㄷㅈ" localSheetId="9">BlankMacro1</definedName>
    <definedName name="ㄱㄷㅈ" localSheetId="8">BlankMacro1</definedName>
    <definedName name="ㄱㄷㅈ">BlankMacro1</definedName>
    <definedName name="ㄱㄷㅎㄷㄱㅎ" localSheetId="9">BlankMacro1</definedName>
    <definedName name="ㄱㄷㅎㄷㄱㅎ" localSheetId="8">BlankMacro1</definedName>
    <definedName name="ㄱㄷㅎㄷㄱㅎ">BlankMacro1</definedName>
    <definedName name="ㄱㄷㅎㄷㄱㅎㄷㄱ" localSheetId="9">BlankMacro1</definedName>
    <definedName name="ㄱㄷㅎㄷㄱㅎㄷㄱ" localSheetId="8">BlankMacro1</definedName>
    <definedName name="ㄱㄷㅎㄷㄱㅎㄷㄱ">BlankMacro1</definedName>
    <definedName name="ㄱㅀㅍ" localSheetId="9">BlankMacro1</definedName>
    <definedName name="ㄱㅀㅍ" localSheetId="8">BlankMacro1</definedName>
    <definedName name="ㄱㅀㅍ">BlankMacro1</definedName>
    <definedName name="ㄱ쇼ㅕㅑ" localSheetId="9">BlankMacro1</definedName>
    <definedName name="ㄱ쇼ㅕㅑ" localSheetId="8">BlankMacro1</definedName>
    <definedName name="ㄱ쇼ㅕㅑ">BlankMacro1</definedName>
    <definedName name="ㄱㅎ" localSheetId="9">BlankMacro1</definedName>
    <definedName name="ㄱㅎ" localSheetId="8">BlankMacro1</definedName>
    <definedName name="ㄱㅎ">BlankMacro1</definedName>
    <definedName name="가" localSheetId="9">BlankMacro1</definedName>
    <definedName name="가" localSheetId="8">BlankMacro1</definedName>
    <definedName name="가">BlankMacro1</definedName>
    <definedName name="가가" localSheetId="9">BlankMacro1</definedName>
    <definedName name="가가" localSheetId="8">BlankMacro1</definedName>
    <definedName name="가가">BlankMacro1</definedName>
    <definedName name="가가가" localSheetId="9">BlankMacro1</definedName>
    <definedName name="가가가" localSheetId="8">BlankMacro1</definedName>
    <definedName name="가가가">BlankMacro1</definedName>
    <definedName name="가나" localSheetId="9">BlankMacro1</definedName>
    <definedName name="가나" localSheetId="8">BlankMacro1</definedName>
    <definedName name="가나">BlankMacro1</definedName>
    <definedName name="가나다" localSheetId="9">BlankMacro1</definedName>
    <definedName name="가나다" localSheetId="8">BlankMacro1</definedName>
    <definedName name="가나다">BlankMacro1</definedName>
    <definedName name="가나다라" localSheetId="9">BlankMacro1</definedName>
    <definedName name="가나다라" localSheetId="8">BlankMacro1</definedName>
    <definedName name="가나다라">BlankMacro1</definedName>
    <definedName name="가나다라마" localSheetId="9">BlankMacro1</definedName>
    <definedName name="가나다라마" localSheetId="8">BlankMacro1</definedName>
    <definedName name="가나다라마">BlankMacro1</definedName>
    <definedName name="가나다라마바" localSheetId="9">BlankMacro1</definedName>
    <definedName name="가나다라마바" localSheetId="8">BlankMacro1</definedName>
    <definedName name="가나다라마바">BlankMacro1</definedName>
    <definedName name="가라" localSheetId="9">BlankMacro1</definedName>
    <definedName name="가라" localSheetId="8">BlankMacro1</definedName>
    <definedName name="가라">BlankMacro1</definedName>
    <definedName name="가로등부표2">#REF!,#REF!</definedName>
    <definedName name="가모" localSheetId="9">BlankMacro1</definedName>
    <definedName name="가모" localSheetId="8">BlankMacro1</definedName>
    <definedName name="가모">BlankMacro1</definedName>
    <definedName name="가바" localSheetId="9">BlankMacro1</definedName>
    <definedName name="가바" localSheetId="8">BlankMacro1</definedName>
    <definedName name="가바">BlankMacro1</definedName>
    <definedName name="가사" localSheetId="9">BlankMacro1</definedName>
    <definedName name="가사" localSheetId="8">BlankMacro1</definedName>
    <definedName name="가사">BlankMacro1</definedName>
    <definedName name="가설">#N/A</definedName>
    <definedName name="가설경비">#REF!</definedName>
    <definedName name="가설노무비">#REF!</definedName>
    <definedName name="가설재료비">#REF!</definedName>
    <definedName name="가설하품">#N/A</definedName>
    <definedName name="가시나무5노무">#REF!</definedName>
    <definedName name="가시나무5재료">#REF!</definedName>
    <definedName name="가시나무6노무">#REF!</definedName>
    <definedName name="가시나무6재료">#REF!</definedName>
    <definedName name="가시나무노무8">#REF!</definedName>
    <definedName name="가시나무재료8">#REF!</definedName>
    <definedName name="가오" localSheetId="9">BlankMacro1</definedName>
    <definedName name="가오" localSheetId="8">BlankMacro1</definedName>
    <definedName name="가오">BlankMacro1</definedName>
    <definedName name="가제당경비">#REF!</definedName>
    <definedName name="가제당노무비">#REF!</definedName>
    <definedName name="가제당재료비">#REF!</definedName>
    <definedName name="가하" localSheetId="9">BlankMacro1</definedName>
    <definedName name="가하" localSheetId="8">BlankMacro1</definedName>
    <definedName name="가하">BlankMacro1</definedName>
    <definedName name="간선변경" localSheetId="9">BlankMacro1</definedName>
    <definedName name="간선변경" localSheetId="8">BlankMacro1</definedName>
    <definedName name="간선변경">BlankMacro1</definedName>
    <definedName name="간접노무비">#REF!</definedName>
    <definedName name="간접노무비_산식">#REF!</definedName>
    <definedName name="간접노무비율">#REF!</definedName>
    <definedName name="갈등관리">#REF!</definedName>
    <definedName name="감감" localSheetId="9">'기계설비 공종별내역서'!감감</definedName>
    <definedName name="감감" localSheetId="8">'기계설비 공종별집계표'!감감</definedName>
    <definedName name="감감">[0]!감감</definedName>
    <definedName name="감나무">#REF!</definedName>
    <definedName name="감삼" localSheetId="9">'기계설비 공종별내역서'!감삼</definedName>
    <definedName name="감삼" localSheetId="8">'기계설비 공종별집계표'!감삼</definedName>
    <definedName name="감삼">[0]!감삼</definedName>
    <definedName name="감삼준" localSheetId="9">'기계설비 공종별내역서'!템플리트모듈6</definedName>
    <definedName name="감삼준" localSheetId="8">'기계설비 공종별집계표'!템플리트모듈6</definedName>
    <definedName name="감삼준">[0]!템플리트모듈6</definedName>
    <definedName name="갑03">#REF!</definedName>
    <definedName name="강강">#REF!</definedName>
    <definedName name="강아지" hidden="1">#REF!</definedName>
    <definedName name="개산분">#REF!</definedName>
    <definedName name="건축">#REF!</definedName>
    <definedName name="건축공사집계표">#REF!</definedName>
    <definedName name="검">#REF!</definedName>
    <definedName name="검색위치2">#REF!</definedName>
    <definedName name="견">#REF!,#REF!</definedName>
    <definedName name="견적">#REF!</definedName>
    <definedName name="견적1" localSheetId="9">Dlog_Show</definedName>
    <definedName name="견적1" localSheetId="8">Dlog_Show</definedName>
    <definedName name="견적1">Dlog_Show</definedName>
    <definedName name="견적2" localSheetId="9">Dlog_Show</definedName>
    <definedName name="견적2" localSheetId="8">Dlog_Show</definedName>
    <definedName name="견적2">Dlog_Show</definedName>
    <definedName name="견적대비" hidden="1">#REF!</definedName>
    <definedName name="견적률">#REF!</definedName>
    <definedName name="견적비율">#REF!</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율">#REF!</definedName>
    <definedName name="견적율1">#REF!</definedName>
    <definedName name="견적율2">#REF!</definedName>
    <definedName name="견적탱크">#REF!</definedName>
    <definedName name="견적통보">#REF!</definedName>
    <definedName name="견적품의">#REF!</definedName>
    <definedName name="결표지" localSheetId="9" hidden="1">{#N/A,#N/A,FALSE,"표지"}</definedName>
    <definedName name="결표지" localSheetId="8" hidden="1">{#N/A,#N/A,FALSE,"표지"}</definedName>
    <definedName name="결표지" hidden="1">{#N/A,#N/A,FALSE,"표지"}</definedName>
    <definedName name="경">#REF!</definedName>
    <definedName name="경구중" localSheetId="9">BlankMacro1</definedName>
    <definedName name="경구중" localSheetId="8">BlankMacro1</definedName>
    <definedName name="경구중">BlankMacro1</definedName>
    <definedName name="경비" localSheetId="1">#REF!</definedName>
    <definedName name="경비" localSheetId="9">#REF!</definedName>
    <definedName name="경비" localSheetId="8">#REF!</definedName>
    <definedName name="경비" localSheetId="2">#REF!</definedName>
    <definedName name="경비">#REF!</definedName>
    <definedName name="경영계획수립">#REF!</definedName>
    <definedName name="경유" localSheetId="9">#REF!</definedName>
    <definedName name="경유" localSheetId="8">#REF!</definedName>
    <definedName name="경유">#REF!</definedName>
    <definedName name="경진초" localSheetId="9">'기계설비 공종별내역서'!경진초</definedName>
    <definedName name="경진초" localSheetId="8">'기계설비 공종별집계표'!경진초</definedName>
    <definedName name="경진초">[0]!경진초</definedName>
    <definedName name="계">#REF!</definedName>
    <definedName name="계수나무6노무">#REF!</definedName>
    <definedName name="계수나무6재료">#REF!</definedName>
    <definedName name="계장공">#REF!</definedName>
    <definedName name="고압">#REF!</definedName>
    <definedName name="고압케이블공">#REF!</definedName>
    <definedName name="고압케이블전공">#REF!</definedName>
    <definedName name="고용보험료">#REF!</definedName>
    <definedName name="고용보험료_산식">#REF!</definedName>
    <definedName name="고용보험료율">#REF!</definedName>
    <definedName name="고재">#REF!</definedName>
    <definedName name="고케">#REF!</definedName>
    <definedName name="골재사용료">#REF!</definedName>
    <definedName name="공___종">#REF!</definedName>
    <definedName name="공_사_개_요">#REF!</definedName>
    <definedName name="工_事_槪_要">#REF!</definedName>
    <definedName name="공공시설">#REF!</definedName>
    <definedName name="공과잡비">#REF!</definedName>
    <definedName name="공구">#REF!</definedName>
    <definedName name="공구손료">#REF!</definedName>
    <definedName name="공급가액">#REF!</definedName>
    <definedName name="공기">#REF!</definedName>
    <definedName name="공사개요">#REF!</definedName>
    <definedName name="공사개요1">#REF!</definedName>
    <definedName name="공사개요2">#REF!</definedName>
    <definedName name="공사개요3">#REF!</definedName>
    <definedName name="공사개요4">#REF!</definedName>
    <definedName name="공사기간">#REF!</definedName>
    <definedName name="공사명">#REF!</definedName>
    <definedName name="공사비">#REF!</definedName>
    <definedName name="공일">#REF!</definedName>
    <definedName name="공조실급수2">#REF!</definedName>
    <definedName name="공종" localSheetId="1">#REF!</definedName>
    <definedName name="공종" localSheetId="2">#REF!</definedName>
    <definedName name="공종">#REF!</definedName>
    <definedName name="공종분류">OFFSET(#REF!,0,0,COUNTA(#REF!),1)</definedName>
    <definedName name="공지">#REF!</definedName>
    <definedName name="공통일위">#REF!</definedName>
    <definedName name="공항">#REF!</definedName>
    <definedName name="공항ㅋㅋ">#REF!</definedName>
    <definedName name="관_상접">#REF!</definedName>
    <definedName name="관_상직">#REF!</definedName>
    <definedName name="관_주접">#REF!</definedName>
    <definedName name="관_직주">#REF!</definedName>
    <definedName name="관급">#REF!,#REF!,#REF!</definedName>
    <definedName name="관급1" localSheetId="9">[0]!관급</definedName>
    <definedName name="관급1" localSheetId="8">[0]!관급</definedName>
    <definedName name="관급1">[0]!관급</definedName>
    <definedName name="관급2" localSheetId="9">'기계설비 공종별내역서'!관급2</definedName>
    <definedName name="관급2" localSheetId="8">'기계설비 공종별집계표'!관급2</definedName>
    <definedName name="관급2">[0]!관급2</definedName>
    <definedName name="관급단가">#REF!</definedName>
    <definedName name="관급자재">#REF!</definedName>
    <definedName name="관급자재2" localSheetId="9">'기계설비 공종별내역서'!관급자재2</definedName>
    <definedName name="관급자재2" localSheetId="8">'기계설비 공종별집계표'!관급자재2</definedName>
    <definedName name="관급자재2">[0]!관급자재2</definedName>
    <definedName name="관급자재대" localSheetId="9">'기계설비 공종별내역서'!관급자재대</definedName>
    <definedName name="관급자재대" localSheetId="8">'기계설비 공종별집계표'!관급자재대</definedName>
    <definedName name="관급자재대">[0]!관급자재대</definedName>
    <definedName name="관급자재비">#REF!</definedName>
    <definedName name="관급자재표" localSheetId="9">'기계설비 공종별내역서'!관급자재2</definedName>
    <definedName name="관급자재표" localSheetId="8">'기계설비 공종별집계표'!관급자재2</definedName>
    <definedName name="관급자재표">관급자재2</definedName>
    <definedName name="관급조달" localSheetId="9" hidden="1">{#N/A,#N/A,FALSE,"Sheet1"}</definedName>
    <definedName name="관급조달" localSheetId="8" hidden="1">{#N/A,#N/A,FALSE,"Sheet1"}</definedName>
    <definedName name="관급조달" hidden="1">{#N/A,#N/A,FALSE,"Sheet1"}</definedName>
    <definedName name="관급집계" localSheetId="9">BlankMacro1</definedName>
    <definedName name="관급집계" localSheetId="8">BlankMacro1</definedName>
    <definedName name="관급집계">BlankMacro1</definedName>
    <definedName name="관급총괄">#N/A</definedName>
    <definedName name="관목계">#REF!</definedName>
    <definedName name="관용접노무">#REF!</definedName>
    <definedName name="관용접노무비">#REF!</definedName>
    <definedName name="관용접재료">#REF!</definedName>
    <definedName name="관용접재료비">#REF!</definedName>
    <definedName name="교목계">#REF!</definedName>
    <definedName name="교부승인" localSheetId="9">BlankMacro1</definedName>
    <definedName name="교부승인" localSheetId="8">BlankMacro1</definedName>
    <definedName name="교부승인">BlankMacro1</definedName>
    <definedName name="교육">#REF!</definedName>
    <definedName name="교통">#REF!</definedName>
    <definedName name="교폭" localSheetId="1">#REF!</definedName>
    <definedName name="교폭">#REF!</definedName>
    <definedName name="구" localSheetId="1">#REF!</definedName>
    <definedName name="구">#REF!</definedName>
    <definedName name="구미1">#REF!</definedName>
    <definedName name="구산갑지" localSheetId="1">#REF!</definedName>
    <definedName name="구산갑지">#REF!</definedName>
    <definedName name="국제매너">#REF!</definedName>
    <definedName name="국제협상">#REF!</definedName>
    <definedName name="규격" localSheetId="1">#REF!</definedName>
    <definedName name="규격">#REF!</definedName>
    <definedName name="규격수">#REF!</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급식" localSheetId="9">BlankMacro1</definedName>
    <definedName name="급식" localSheetId="8">BlankMacro1</definedName>
    <definedName name="급식">BlankMacro1</definedName>
    <definedName name="기계경비">#REF!</definedName>
    <definedName name="기계공">#REF!</definedName>
    <definedName name="기계되경">#REF!</definedName>
    <definedName name="기계되노">#REF!</definedName>
    <definedName name="기계되재">#REF!</definedName>
    <definedName name="기계운전">#REF!</definedName>
    <definedName name="기계잔경">#REF!</definedName>
    <definedName name="기계잔노">#REF!</definedName>
    <definedName name="기계잔재">#REF!</definedName>
    <definedName name="기계터경">#REF!</definedName>
    <definedName name="기계터노">#REF!</definedName>
    <definedName name="기계터재">#REF!</definedName>
    <definedName name="기공식">#REF!</definedName>
    <definedName name="기관명">#REF!</definedName>
    <definedName name="기사">#REF!</definedName>
    <definedName name="기상">#REF!</definedName>
    <definedName name="기자재수량">#REF!</definedName>
    <definedName name="기초">#REF!</definedName>
    <definedName name="기초CODE" localSheetId="1">#REF!</definedName>
    <definedName name="기초CODE">#REF!</definedName>
    <definedName name="기초경비" localSheetId="1">#REF!</definedName>
    <definedName name="기초경비">#REF!</definedName>
    <definedName name="기초경비전체" localSheetId="1">#REF!</definedName>
    <definedName name="기초경비전체">#REF!</definedName>
    <definedName name="기초노무" localSheetId="1">#REF!</definedName>
    <definedName name="기초노무">#REF!</definedName>
    <definedName name="기초단가">#REF!</definedName>
    <definedName name="기초단가1">#REF!</definedName>
    <definedName name="기초재료" localSheetId="1">#REF!</definedName>
    <definedName name="기초재료">#REF!</definedName>
    <definedName name="기초재료전체범위" localSheetId="1">#REF!</definedName>
    <definedName name="기초재료전체범위">#REF!</definedName>
    <definedName name="기초처리경비">#REF!</definedName>
    <definedName name="기초처리노무비">#REF!</definedName>
    <definedName name="기초처리재료비">#REF!</definedName>
    <definedName name="기타">#REF!</definedName>
    <definedName name="기타경비">#REF!</definedName>
    <definedName name="기타경비_산식">#REF!</definedName>
    <definedName name="기타경비율">#REF!</definedName>
    <definedName name="기타잡비" localSheetId="1">#REF!</definedName>
    <definedName name="기타잡비">#REF!</definedName>
    <definedName name="김김김" localSheetId="9" hidden="1">{#N/A,#N/A,FALSE,"속도"}</definedName>
    <definedName name="김김김" localSheetId="8" hidden="1">{#N/A,#N/A,FALSE,"속도"}</definedName>
    <definedName name="김김김" hidden="1">{#N/A,#N/A,FALSE,"속도"}</definedName>
    <definedName name="김명호SW">#REF!</definedName>
    <definedName name="껌">#REF!</definedName>
    <definedName name="껌1">#REF!</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창포">#REF!</definedName>
    <definedName name="꽃향유">#REF!</definedName>
    <definedName name="ㄳㄷㄷ" localSheetId="9">BlankMacro1</definedName>
    <definedName name="ㄳㄷㄷ" localSheetId="8">BlankMacro1</definedName>
    <definedName name="ㄳㄷㄷ">BlankMacro1</definedName>
    <definedName name="ㄳ쇼ㅕ" localSheetId="9">BlankMacro1</definedName>
    <definedName name="ㄳ쇼ㅕ" localSheetId="8">BlankMacro1</definedName>
    <definedName name="ㄳ쇼ㅕ">BlankMacro1</definedName>
    <definedName name="ㄴ">#REF!</definedName>
    <definedName name="ㄴㄴ" localSheetId="9">BlankMacro1</definedName>
    <definedName name="ㄴㄴ" localSheetId="8">BlankMacro1</definedName>
    <definedName name="ㄴㄴ">BlankMacro1</definedName>
    <definedName name="ㄴㄴㄴ">#REF!</definedName>
    <definedName name="ㄴㄴㄴㄴ">#REF!</definedName>
    <definedName name="ㄴㄴㄴㄴㄴ">#REF!</definedName>
    <definedName name="ㄴㄹ" localSheetId="9">ㅊㅍ</definedName>
    <definedName name="ㄴㄹ" localSheetId="8">ㅊㅍ</definedName>
    <definedName name="ㄴㄹ">ㅊㅍ</definedName>
    <definedName name="ㄴㄹㅇ">#N/A</definedName>
    <definedName name="ㄴㅁ">#N/A</definedName>
    <definedName name="ㄴㅁㄹㅈㄷㅂㄱㄹㄷㅈㄹ" localSheetId="9">BlankMacro1</definedName>
    <definedName name="ㄴㅁㄹㅈㄷㅂㄱㄹㄷㅈㄹ" localSheetId="8">BlankMacro1</definedName>
    <definedName name="ㄴㅁㄹㅈㄷㅂㄱㄹㄷㅈㄹ">BlankMacro1</definedName>
    <definedName name="ㄴㅁㅇ" localSheetId="9">ㄷㄷ</definedName>
    <definedName name="ㄴㅁㅇ" localSheetId="8">ㄷㄷ</definedName>
    <definedName name="ㄴㅁㅇ">ㄷㄷ</definedName>
    <definedName name="ㄴㅁㅇㅁ">#N/A</definedName>
    <definedName name="ㄴㅇ" localSheetId="9">'기계설비 공종별내역서'!ㄴㅇ</definedName>
    <definedName name="ㄴㅇ" localSheetId="8">'기계설비 공종별집계표'!ㄴㅇ</definedName>
    <definedName name="ㄴㅇ">[0]!ㄴㅇ</definedName>
    <definedName name="ㄴㅇㄹ" localSheetId="9">ㅊㅍ</definedName>
    <definedName name="ㄴㅇㄹ" localSheetId="8">ㅊㅍ</definedName>
    <definedName name="ㄴㅇㄹ">ㅊㅍ</definedName>
    <definedName name="ㄴㅇㄹㄴ" localSheetId="9">'기계설비 공종별내역서'!ㄴㅇㄹㄴ</definedName>
    <definedName name="ㄴㅇㄹㄴ" localSheetId="8">'기계설비 공종별집계표'!ㄴㅇㄹㄴ</definedName>
    <definedName name="ㄴㅇㄹㄴ">[0]!ㄴㅇㄹㄴ</definedName>
    <definedName name="ㄴㅇㄹㅇㄹㄴ" localSheetId="9">ㄷㄷ</definedName>
    <definedName name="ㄴㅇㄹㅇㄹㄴ" localSheetId="8">ㄷㄷ</definedName>
    <definedName name="ㄴㅇㄹㅇㄹㄴ">ㄷㄷ</definedName>
    <definedName name="ㄴㅇㄹㅈㄷㅂㄺㅅ3ㄹㄷㄹㅈㄹ" localSheetId="9">BlankMacro1</definedName>
    <definedName name="ㄴㅇㄹㅈㄷㅂㄺㅅ3ㄹㄷㄹㅈㄹ" localSheetId="8">BlankMacro1</definedName>
    <definedName name="ㄴㅇㄹㅈㄷㅂㄺㅅ3ㄹㄷㄹㅈㄹ">BlankMacro1</definedName>
    <definedName name="ㄴㅇㅇ" localSheetId="9">ㅊㅍ</definedName>
    <definedName name="ㄴㅇㅇ" localSheetId="8">ㅊㅍ</definedName>
    <definedName name="ㄴㅇㅇ">ㅊㅍ</definedName>
    <definedName name="ㄴㅇㅇㄹ" localSheetId="9">ㄷㄷ</definedName>
    <definedName name="ㄴㅇㅇㄹ" localSheetId="8">ㄷㄷ</definedName>
    <definedName name="ㄴㅇㅇㄹ">ㄷㄷ</definedName>
    <definedName name="ㄴㅇㅍㄴㅁ">#REF!</definedName>
    <definedName name="나" localSheetId="9">BlankMacro1</definedName>
    <definedName name="나" localSheetId="8">BlankMacro1</definedName>
    <definedName name="나">BlankMacro1</definedName>
    <definedName name="나.">#REF!</definedName>
    <definedName name="나나" localSheetId="9">BlankMacro1</definedName>
    <definedName name="나나" localSheetId="8">BlankMacro1</definedName>
    <definedName name="나나">BlankMacro1</definedName>
    <definedName name="나라" localSheetId="9">BlankMacro1</definedName>
    <definedName name="나라" localSheetId="8">BlankMacro1</definedName>
    <definedName name="나라">BlankMacro1</definedName>
    <definedName name="나무">#REF!</definedName>
    <definedName name="낙우송6노무">#REF!</definedName>
    <definedName name="낙우송6재료">#REF!</definedName>
    <definedName name="낙우송8노무">#REF!</definedName>
    <definedName name="낙우송8재료">#REF!</definedName>
    <definedName name="낙찰가">#N/A</definedName>
    <definedName name="남대구" localSheetId="9">'기계설비 공종별내역서'!남대구</definedName>
    <definedName name="남대구" localSheetId="8">'기계설비 공종별집계표'!남대구</definedName>
    <definedName name="남대구">[0]!남대구</definedName>
    <definedName name="남덕" localSheetId="9">BlankMacro1</definedName>
    <definedName name="남덕" localSheetId="8">BlankMacro1</definedName>
    <definedName name="남덕">BlankMacro1</definedName>
    <definedName name="남산내역" localSheetId="9">BlankMacro1</definedName>
    <definedName name="남산내역" localSheetId="8">BlankMacro1</definedName>
    <definedName name="남산내역">BlankMacro1</definedName>
    <definedName name="낭비개선">#REF!</definedName>
    <definedName name="내">#REF!</definedName>
    <definedName name="내고">#REF!</definedName>
    <definedName name="내당" localSheetId="9">BlankMacro1</definedName>
    <definedName name="내당" localSheetId="8">BlankMacro1</definedName>
    <definedName name="내당">BlankMacro1</definedName>
    <definedName name="내선전공">#REF!</definedName>
    <definedName name="내역" localSheetId="9">BlankMacro1</definedName>
    <definedName name="내역" localSheetId="8">BlankMacro1</definedName>
    <definedName name="내역">BlankMacro1</definedName>
    <definedName name="내역....">#REF!</definedName>
    <definedName name="내역1">#REF!</definedName>
    <definedName name="내역NO" localSheetId="1">#REF!</definedName>
    <definedName name="내역NO">#REF!</definedName>
    <definedName name="내역경비금액" localSheetId="1">#REF!</definedName>
    <definedName name="내역경비금액">#REF!</definedName>
    <definedName name="내역경비단가" localSheetId="1">#REF!</definedName>
    <definedName name="내역경비단가">#REF!</definedName>
    <definedName name="내역공종" localSheetId="1">#REF!</definedName>
    <definedName name="내역공종">#REF!</definedName>
    <definedName name="내역규격" localSheetId="1">#REF!</definedName>
    <definedName name="내역규격">#REF!</definedName>
    <definedName name="내역노무금액" localSheetId="1">#REF!</definedName>
    <definedName name="내역노무금액">#REF!</definedName>
    <definedName name="내역노무단가" localSheetId="1">#REF!</definedName>
    <definedName name="내역노무단가">#REF!</definedName>
    <definedName name="내역단위" localSheetId="1">#REF!</definedName>
    <definedName name="내역단위">#REF!</definedName>
    <definedName name="내역목록" localSheetId="1">#REF!</definedName>
    <definedName name="내역목록">#REF!</definedName>
    <definedName name="내역비고" localSheetId="1">#REF!</definedName>
    <definedName name="내역비고">#REF!</definedName>
    <definedName name="내역산출서">#REF!</definedName>
    <definedName name="내역샘플" localSheetId="9">BlankMacro1</definedName>
    <definedName name="내역샘플" localSheetId="8">BlankMacro1</definedName>
    <definedName name="내역샘플">BlankMacro1</definedName>
    <definedName name="내역서" localSheetId="9">BlankMacro1</definedName>
    <definedName name="내역서" localSheetId="8">BlankMacro1</definedName>
    <definedName name="내역서">BlankMacro1</definedName>
    <definedName name="내역서1" localSheetId="9">'기계설비 공종별내역서'!템플리트모듈6</definedName>
    <definedName name="내역서1" localSheetId="8">'기계설비 공종별집계표'!템플리트모듈6</definedName>
    <definedName name="내역서1">템플리트모듈6</definedName>
    <definedName name="내역서다" localSheetId="9">BlankMacro1</definedName>
    <definedName name="내역서다" localSheetId="8">BlankMacro1</definedName>
    <definedName name="내역서다">BlankMacro1</definedName>
    <definedName name="내역수량" localSheetId="1">#REF!</definedName>
    <definedName name="내역수량">#REF!</definedName>
    <definedName name="내역웃기네" localSheetId="9">BlankMacro1</definedName>
    <definedName name="내역웃기네" localSheetId="8">BlankMacro1</definedName>
    <definedName name="내역웃기네">BlankMacro1</definedName>
    <definedName name="내역재료금액" localSheetId="1">#REF!</definedName>
    <definedName name="내역재료금액">#REF!</definedName>
    <definedName name="내역재료단가" localSheetId="1">#REF!</definedName>
    <definedName name="내역재료단가">#REF!</definedName>
    <definedName name="내역전체" localSheetId="1">#REF!</definedName>
    <definedName name="내역전체">#REF!</definedName>
    <definedName name="내역합계금액" localSheetId="1">#REF!</definedName>
    <definedName name="내역합계금액">#REF!</definedName>
    <definedName name="내역합계단가" localSheetId="1">#REF!</definedName>
    <definedName name="내역합계단가">#REF!</definedName>
    <definedName name="내장공">#REF!</definedName>
    <definedName name="내전">#REF!</definedName>
    <definedName name="냉전" localSheetId="9" hidden="1">{#N/A,#N/A,FALSE,"Sheet1"}</definedName>
    <definedName name="냉전" localSheetId="8" hidden="1">{#N/A,#N/A,FALSE,"Sheet1"}</definedName>
    <definedName name="냉전" hidden="1">{#N/A,#N/A,FALSE,"Sheet1"}</definedName>
    <definedName name="노무">#REF!</definedName>
    <definedName name="노무공량">#REF!</definedName>
    <definedName name="노무비">#REF!</definedName>
    <definedName name="노무비소계">#REF!</definedName>
    <definedName name="노무적용">#REF!</definedName>
    <definedName name="노반경">#REF!</definedName>
    <definedName name="노반노무">#REF!</definedName>
    <definedName name="노반재료">#REF!</definedName>
    <definedName name="노부비" localSheetId="1">#REF!</definedName>
    <definedName name="노부비">#REF!</definedName>
    <definedName name="노임단가">#REF!</definedName>
    <definedName name="노재경" localSheetId="1">#REF!</definedName>
    <definedName name="노재경">#REF!</definedName>
    <definedName name="노적">#REF!</definedName>
    <definedName name="녹지노">#REF!</definedName>
    <definedName name="녹지재">#REF!</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나무">#REF!</definedName>
    <definedName name="ㄷㄱ" localSheetId="9">'기계설비 공종별내역서'!ㄷㄱ</definedName>
    <definedName name="ㄷㄱ" localSheetId="8">'기계설비 공종별집계표'!ㄷㄱ</definedName>
    <definedName name="ㄷㄱ">[0]!ㄷㄱ</definedName>
    <definedName name="ㄷㄱㄷㄱ" localSheetId="9">BlankMacro1</definedName>
    <definedName name="ㄷㄱㄷㄱ" localSheetId="8">BlankMacro1</definedName>
    <definedName name="ㄷㄱㄷㄱ">BlankMacro1</definedName>
    <definedName name="ㄷㄱㅈㄷㅅ" localSheetId="9">BlankMacro1</definedName>
    <definedName name="ㄷㄱㅈㄷㅅ" localSheetId="8">BlankMacro1</definedName>
    <definedName name="ㄷㄱㅈㄷㅅ">BlankMacro1</definedName>
    <definedName name="ㄷㄱㅎㄷㅂㄱㅎ" localSheetId="9">BlankMacro1</definedName>
    <definedName name="ㄷㄱㅎㄷㅂㄱㅎ" localSheetId="8">BlankMacro1</definedName>
    <definedName name="ㄷㄱㅎㄷㅂㄱㅎ">BlankMacro1</definedName>
    <definedName name="ㄷㄱㅎㄷㅂㄱㅎㄷㅂㄱㅎ" localSheetId="9">BlankMacro1</definedName>
    <definedName name="ㄷㄱㅎㄷㅂㄱㅎㄷㅂㄱㅎ" localSheetId="8">BlankMacro1</definedName>
    <definedName name="ㄷㄱㅎㄷㅂㄱㅎㄷㅂㄱㅎ">BlankMacro1</definedName>
    <definedName name="ㄷㄱㅎㄷㅂㅎㅂㄷㅎ" localSheetId="9">BlankMacro1</definedName>
    <definedName name="ㄷㄱㅎㄷㅂㅎㅂㄷㅎ" localSheetId="8">BlankMacro1</definedName>
    <definedName name="ㄷㄱㅎㄷㅂㅎㅂㄷㅎ">BlankMacro1</definedName>
    <definedName name="ㄷㄳㄷ" localSheetId="9">BlankMacro1</definedName>
    <definedName name="ㄷㄳㄷ" localSheetId="8">BlankMacro1</definedName>
    <definedName name="ㄷㄳㄷ">BlankMacro1</definedName>
    <definedName name="ㄷㄷ">#N/A</definedName>
    <definedName name="ㄷㄷㄷㄷ" localSheetId="9">BlankMacro1</definedName>
    <definedName name="ㄷㄷㄷㄷ" localSheetId="8">BlankMacro1</definedName>
    <definedName name="ㄷㄷㄷㄷ">BlankMacro1</definedName>
    <definedName name="ㄷㄷㄷㄷㄷㄷ" localSheetId="9">BlankMacro1</definedName>
    <definedName name="ㄷㄷㄷㄷㄷㄷ" localSheetId="8">BlankMacro1</definedName>
    <definedName name="ㄷㄷㄷㄷㄷㄷ">BlankMacro1</definedName>
    <definedName name="ㄷㄷㄷㄷㄷㄷㄷㄷ" localSheetId="9">BlankMacro1</definedName>
    <definedName name="ㄷㄷㄷㄷㄷㄷㄷㄷ" localSheetId="8">BlankMacro1</definedName>
    <definedName name="ㄷㄷㄷㄷㄷㄷㄷㄷ">BlankMacro1</definedName>
    <definedName name="ㄷㄷㄷㄷㄷㄷㄷㄷㄷㄷㄷㄷㄷㄷㄷㄷㄷㄷㄷㄷㄷㄷㄷㄷㄷㄷㄷㄷㄷㄷㄷㄱ" localSheetId="9">BlankMacro1</definedName>
    <definedName name="ㄷㄷㄷㄷㄷㄷㄷㄷㄷㄷㄷㄷㄷㄷㄷㄷㄷㄷㄷㄷㄷㄷㄷㄷㄷㄷㄷㄷㄷㄷㄷㄱ" localSheetId="8">BlankMacro1</definedName>
    <definedName name="ㄷㄷㄷㄷㄷㄷㄷㄷㄷㄷㄷㄷㄷㄷㄷㄷㄷㄷㄷㄷㄷㄷㄷㄷㄷㄷㄷㄷㄷㄷㄷㄱ">BlankMacro1</definedName>
    <definedName name="ㄷㅂㄱㅎㄷㅂㄱㅎ" localSheetId="9">BlankMacro1</definedName>
    <definedName name="ㄷㅂㄱㅎㄷㅂㄱㅎ" localSheetId="8">BlankMacro1</definedName>
    <definedName name="ㄷㅂㄱㅎㄷㅂㄱㅎ">BlankMacro1</definedName>
    <definedName name="ㄷㅂㄱㅎㅂㄷㄱㅎㄷㅂㄱㅎ" localSheetId="9">BlankMacro1</definedName>
    <definedName name="ㄷㅂㄱㅎㅂㄷㄱㅎㄷㅂㄱㅎ" localSheetId="8">BlankMacro1</definedName>
    <definedName name="ㄷㅂㄱㅎㅂㄷㄱㅎㄷㅂㄱㅎ">BlankMacro1</definedName>
    <definedName name="ㄷㅂㅎㄷㄱㅂㅎㄷ" localSheetId="9">BlankMacro1</definedName>
    <definedName name="ㄷㅂㅎㄷㄱㅂㅎㄷ" localSheetId="8">BlankMacro1</definedName>
    <definedName name="ㄷㅂㅎㄷㄱㅂㅎㄷ">BlankMacro1</definedName>
    <definedName name="ㄷㅂㅎㅂㄷㄱㅎㅂㄷ" localSheetId="9">BlankMacro1</definedName>
    <definedName name="ㄷㅂㅎㅂㄷㄱㅎㅂㄷ" localSheetId="8">BlankMacro1</definedName>
    <definedName name="ㄷㅂㅎㅂㄷㄱㅎㅂㄷ">BlankMacro1</definedName>
    <definedName name="ㄷㅇㄷ" localSheetId="9">BlankMacro1</definedName>
    <definedName name="ㄷㅇㄷ" localSheetId="8">BlankMacro1</definedName>
    <definedName name="ㄷㅇㄷ">BlankMacro1</definedName>
    <definedName name="ㄷㅎㄷㄱㅎ" localSheetId="9">BlankMacro1</definedName>
    <definedName name="ㄷㅎㄷㄱㅎ" localSheetId="8">BlankMacro1</definedName>
    <definedName name="ㄷㅎㄷㄱㅎ">BlankMacro1</definedName>
    <definedName name="ㄷㅎㄷㅂㄱㅎ" localSheetId="9">BlankMacro1</definedName>
    <definedName name="ㄷㅎㄷㅂㄱㅎ" localSheetId="8">BlankMacro1</definedName>
    <definedName name="ㄷㅎㄷㅂㄱㅎ">BlankMacro1</definedName>
    <definedName name="ㄷㅎㄷㅂㅎㅂㅎㄱㅂ" localSheetId="9">BlankMacro1</definedName>
    <definedName name="ㄷㅎㄷㅂㅎㅂㅎㄱㅂ" localSheetId="8">BlankMacro1</definedName>
    <definedName name="ㄷㅎㄷㅂㅎㅂㅎㄱㅂ">BlankMacro1</definedName>
    <definedName name="다" localSheetId="9">BlankMacro1</definedName>
    <definedName name="다" localSheetId="8">BlankMacro1</definedName>
    <definedName name="다">BlankMacro1</definedName>
    <definedName name="다.">#REF!</definedName>
    <definedName name="다하" localSheetId="9">BlankMacro1</definedName>
    <definedName name="다하" localSheetId="8">BlankMacro1</definedName>
    <definedName name="다하">BlankMacro1</definedName>
    <definedName name="닥트공">#REF!</definedName>
    <definedName name="단_가">#REF!</definedName>
    <definedName name="단_가2">#REF!</definedName>
    <definedName name="단_가3">#REF!</definedName>
    <definedName name="단_가4">#REF!</definedName>
    <definedName name="단_가5">#REF!</definedName>
    <definedName name="단_가6">#REF!</definedName>
    <definedName name="단가">#REF!,#REF!</definedName>
    <definedName name="단가2">#REF!,#REF!</definedName>
    <definedName name="단가대비표">#REF!</definedName>
    <definedName name="단가비교표">#REF!,#REF!</definedName>
    <definedName name="단가비교표1">#REF!,#REF!</definedName>
    <definedName name="단가적용표">#REF!</definedName>
    <definedName name="단가표">#REF!</definedName>
    <definedName name="단같">#N/A</definedName>
    <definedName name="단같1">#N/A</definedName>
    <definedName name="단같2">#N/A</definedName>
    <definedName name="단같3">#N/A</definedName>
    <definedName name="단같4">#N/A</definedName>
    <definedName name="단열공사">#REF!</definedName>
    <definedName name="단위" localSheetId="1">#REF!</definedName>
    <definedName name="단위" localSheetId="2">#REF!</definedName>
    <definedName name="단위">#REF!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담티가시설공">#REF!</definedName>
    <definedName name="담티터널">#REF!</definedName>
    <definedName name="대가공량">#REF!</definedName>
    <definedName name="대가내역">#REF!</definedName>
    <definedName name="대관" localSheetId="9">BlankMacro1</definedName>
    <definedName name="대관" localSheetId="8">BlankMacro1</definedName>
    <definedName name="대관">BlankMacro1</definedName>
    <definedName name="대구공항">#REF!</definedName>
    <definedName name="대기영역">#REF!</definedName>
    <definedName name="대기질">#REF!</definedName>
    <definedName name="대기질측정">#REF!</definedName>
    <definedName name="대남" localSheetId="9">BlankMacro1</definedName>
    <definedName name="대남" localSheetId="8">BlankMacro1</definedName>
    <definedName name="대남">BlankMacro1</definedName>
    <definedName name="대림ㅇㅇㅇ">#REF!</definedName>
    <definedName name="대명" localSheetId="9">BlankMacro1</definedName>
    <definedName name="대명" localSheetId="8">BlankMacro1</definedName>
    <definedName name="대명">BlankMacro1</definedName>
    <definedName name="대분류공종" localSheetId="1">#REF!</definedName>
    <definedName name="대분류공종">#REF!</definedName>
    <definedName name="대상">#REF!</definedName>
    <definedName name="대안설정">#REF!</definedName>
    <definedName name="대지면적">#REF!</definedName>
    <definedName name="댈타5" localSheetId="1">#REF!</definedName>
    <definedName name="댈타5">#REF!</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뎡유">#REF!</definedName>
    <definedName name="도급공사">#REF!</definedName>
    <definedName name="도급단가">#REF!</definedName>
    <definedName name="도급분류">OFFSET(#REF!,0,0,COUNTA(#REF!),1)</definedName>
    <definedName name="도급액" localSheetId="1">#REF!</definedName>
    <definedName name="도급액">#REF!</definedName>
    <definedName name="도급예산액">#REF!</definedName>
    <definedName name="도급예상액">#REF!</definedName>
    <definedName name="도급예정액">#REF!</definedName>
    <definedName name="도라" localSheetId="9">BlankMacro1</definedName>
    <definedName name="도라" localSheetId="8">BlankMacro1</definedName>
    <definedName name="도라">BlankMacro1</definedName>
    <definedName name="도시가스이설">#REF!</definedName>
    <definedName name="도원" localSheetId="9">BlankMacro1</definedName>
    <definedName name="도원" localSheetId="8">BlankMacro1</definedName>
    <definedName name="도원">BlankMacro1</definedName>
    <definedName name="도장공사">#REF!</definedName>
    <definedName name="돌단풍">#REF!</definedName>
    <definedName name="동력팀">#REF!</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서고가">#REF!</definedName>
    <definedName name="동식물상">#REF!</definedName>
    <definedName name="되메우기">#REF!</definedName>
    <definedName name="되메우기경">#REF!</definedName>
    <definedName name="되메우기노">#REF!</definedName>
    <definedName name="되메우기재">#REF!</definedName>
    <definedName name="두겁노">#REF!</definedName>
    <definedName name="두겁재">#REF!</definedName>
    <definedName name="땡">#REF!</definedName>
    <definedName name="ㄹ">#REF!</definedName>
    <definedName name="ㄹㄹ">#REF!</definedName>
    <definedName name="ㄹㄹㄹ" localSheetId="9">BlankMacro1</definedName>
    <definedName name="ㄹㄹㄹ" localSheetId="8">BlankMacro1</definedName>
    <definedName name="ㄹㄹㄹ">BlankMacro1</definedName>
    <definedName name="ㄹㄹㄹㄹ">#REF!</definedName>
    <definedName name="ㄹㄹㄹㄹㄹ">#REF!</definedName>
    <definedName name="ㄹㄹㄹㄹㄹㄹ">#REF!</definedName>
    <definedName name="ㄹㄹㄹㄹㄹㄹㄹ">#REF!</definedName>
    <definedName name="ㄹㄹㄹㄹㄹㄹㄹㄹㄹㄹㄹ">#REF!</definedName>
    <definedName name="ㄹㄹㄹㄹㄹㄹㄹㄹㄹㄹㄹㄹㄹㄹㄹ">#REF!</definedName>
    <definedName name="ㄹㅇㄴㄹㄴㅁㄹ">#REF!</definedName>
    <definedName name="ㄹㅇㄷㄱ" localSheetId="9">BlankMacro1</definedName>
    <definedName name="ㄹㅇㄷㄱ" localSheetId="8">BlankMacro1</definedName>
    <definedName name="ㄹㅇㄷㄱ">BlankMacro1</definedName>
    <definedName name="ㄹㅇㄹㅇ" hidden="1">#REF!</definedName>
    <definedName name="ㄹㅇㅎㅇㅀ" localSheetId="9">BlankMacro1</definedName>
    <definedName name="ㄹㅇㅎㅇㅀ" localSheetId="8">BlankMacro1</definedName>
    <definedName name="ㄹㅇㅎㅇㅀ">BlankMacro1</definedName>
    <definedName name="ㄹ아ㅓㄹㄴ" localSheetId="9">집</definedName>
    <definedName name="ㄹ아ㅓㄹㄴ" localSheetId="8">집</definedName>
    <definedName name="ㄹ아ㅓㄹㄴ">집</definedName>
    <definedName name="ㄹ홓ㅇ" localSheetId="9">BlankMacro1</definedName>
    <definedName name="ㄹ홓ㅇ" localSheetId="8">BlankMacro1</definedName>
    <definedName name="ㄹ홓ㅇ">BlankMacro1</definedName>
    <definedName name="라" localSheetId="9">BlankMacro1</definedName>
    <definedName name="라" localSheetId="8">BlankMacro1</definedName>
    <definedName name="라">BlankMacro1</definedName>
    <definedName name="라라" localSheetId="9">BlankMacro1</definedName>
    <definedName name="라라" localSheetId="8">BlankMacro1</definedName>
    <definedName name="라라">BlankMacro1</definedName>
    <definedName name="라랄" localSheetId="9">BlankMacro1</definedName>
    <definedName name="라랄" localSheetId="8">BlankMacro1</definedName>
    <definedName name="라랄">BlankMacro1</definedName>
    <definedName name="라사" localSheetId="9">BlankMacro1</definedName>
    <definedName name="라사" localSheetId="8">BlankMacro1</definedName>
    <definedName name="라사">BlankMacro1</definedName>
    <definedName name="라인" localSheetId="9">BlankMacro1</definedName>
    <definedName name="라인" localSheetId="8">BlankMacro1</definedName>
    <definedName name="라인">BlankMacro1</definedName>
    <definedName name="라호" localSheetId="9">BlankMacro1</definedName>
    <definedName name="라호" localSheetId="8">BlankMacro1</definedName>
    <definedName name="라호">BlankMacro1</definedName>
    <definedName name="램머경">#REF!</definedName>
    <definedName name="램머재료">#REF!</definedName>
    <definedName name="러ㅣㅗㅓ" localSheetId="9">BlankMacro1</definedName>
    <definedName name="러ㅣㅗㅓ" localSheetId="8">BlankMacro1</definedName>
    <definedName name="러ㅣㅗㅓ">BlankMacro1</definedName>
    <definedName name="레미콘무노">#REF!</definedName>
    <definedName name="레미콘무재">#REF!</definedName>
    <definedName name="레미콘소노">#REF!</definedName>
    <definedName name="레미콘소재">#REF!</definedName>
    <definedName name="레미콘철">#REF!</definedName>
    <definedName name="레미콘철노">#REF!</definedName>
    <definedName name="레미콘철재">#REF!</definedName>
    <definedName name="로로" localSheetId="9">BlankMacro1</definedName>
    <definedName name="로로" localSheetId="8">BlankMacro1</definedName>
    <definedName name="로로">BlankMacro1</definedName>
    <definedName name="로사" localSheetId="9">BlankMacro1</definedName>
    <definedName name="로사" localSheetId="8">BlankMacro1</definedName>
    <definedName name="로사">BlankMacro1</definedName>
    <definedName name="로아" localSheetId="9">BlankMacro1</definedName>
    <definedName name="로아" localSheetId="8">BlankMacro1</definedName>
    <definedName name="로아">BlankMacro1</definedName>
    <definedName name="로하" localSheetId="9">BlankMacro1</definedName>
    <definedName name="로하" localSheetId="8">BlankMacro1</definedName>
    <definedName name="로하">BlankMacro1</definedName>
    <definedName name="롤로" localSheetId="9">BlankMacro1</definedName>
    <definedName name="롤로" localSheetId="8">BlankMacro1</definedName>
    <definedName name="롤로">BlankMacro1</definedName>
    <definedName name="리더십">#REF!</definedName>
    <definedName name="리벳공">#REF!</definedName>
    <definedName name="ㄺㄱ" localSheetId="9">BlankMacro1</definedName>
    <definedName name="ㄺㄱ" localSheetId="8">BlankMacro1</definedName>
    <definedName name="ㄺㄱ">BlankMacro1</definedName>
    <definedName name="ㄺㄷㅇ" localSheetId="9">BlankMacro1</definedName>
    <definedName name="ㄺㄷㅇ" localSheetId="8">BlankMacro1</definedName>
    <definedName name="ㄺㄷㅇ">BlankMacro1</definedName>
    <definedName name="ㅀㄳ" localSheetId="9">BlankMacro1</definedName>
    <definedName name="ㅀㄳ" localSheetId="8">BlankMacro1</definedName>
    <definedName name="ㅀㄳ">BlankMacro1</definedName>
    <definedName name="ㅀㅇㅎㅇㅀ" localSheetId="9">BlankMacro1</definedName>
    <definedName name="ㅀㅇㅎㅇㅀ" localSheetId="8">BlankMacro1</definedName>
    <definedName name="ㅀㅇㅎㅇㅀ">BlankMacro1</definedName>
    <definedName name="ㅀㅊㅍ" localSheetId="9">BlankMacro1</definedName>
    <definedName name="ㅀㅊㅍ" localSheetId="8">BlankMacro1</definedName>
    <definedName name="ㅀㅊㅍ">BlankMacro1</definedName>
    <definedName name="ㅁ" localSheetId="1">#REF!</definedName>
    <definedName name="ㅁ" localSheetId="9">'기계설비 공종별내역서'!ㅁ</definedName>
    <definedName name="ㅁ" localSheetId="8">'기계설비 공종별집계표'!ㅁ</definedName>
    <definedName name="ㅁ">#REF!</definedName>
    <definedName name="ㅁ0">#REF!</definedName>
    <definedName name="ㅁ01">#REF!</definedName>
    <definedName name="ㅁ1" localSheetId="1">#REF!</definedName>
    <definedName name="ㅁ1" localSheetId="9">#REF!</definedName>
    <definedName name="ㅁ1" localSheetId="8">#REF!</definedName>
    <definedName name="ㅁ1">#REF!</definedName>
    <definedName name="ㅁ100">#REF!</definedName>
    <definedName name="ㅁ1000">#REF!</definedName>
    <definedName name="ㅁ1180">#REF!</definedName>
    <definedName name="ㅁ1700">#REF!</definedName>
    <definedName name="ㅁ1800">#REF!</definedName>
    <definedName name="ㅁ1882">#REF!</definedName>
    <definedName name="ㅁ219">#REF!</definedName>
    <definedName name="ㅁ2200">#REF!</definedName>
    <definedName name="ㅁ222">#REF!</definedName>
    <definedName name="ㅁ2400">#REF!</definedName>
    <definedName name="ㅁ636">#REF!</definedName>
    <definedName name="ㅁ863">#REF!</definedName>
    <definedName name="ㅁㄴㅁ" localSheetId="9">ㄷㄷ</definedName>
    <definedName name="ㅁㄴㅁ" localSheetId="8">ㄷㄷ</definedName>
    <definedName name="ㅁㄴㅁ">ㄷㄷ</definedName>
    <definedName name="ㅁㄴㅇ" localSheetId="9">'기계설비 공종별내역서'!ㅁㄴㅇ</definedName>
    <definedName name="ㅁㄴㅇ" localSheetId="8">'기계설비 공종별집계표'!ㅁㄴㅇ</definedName>
    <definedName name="ㅁㄴㅇ">[0]!ㅁㄴㅇ</definedName>
    <definedName name="ㅁㅁ185" localSheetId="1">#REF!</definedName>
    <definedName name="ㅁㅁ185">#REF!</definedName>
    <definedName name="ㅁㅇㄹ" localSheetId="9">ㄷㄷ</definedName>
    <definedName name="ㅁㅇㄹ" localSheetId="8">ㄷㄷ</definedName>
    <definedName name="ㅁㅇㄹ">ㄷㄷ</definedName>
    <definedName name="ㅁㅇㄻㄴㅇㄹ">#REF!</definedName>
    <definedName name="마" localSheetId="9">BlankMacro1</definedName>
    <definedName name="마" localSheetId="8">BlankMacro1</definedName>
    <definedName name="마">BlankMacro1</definedName>
    <definedName name="마케담경">#REF!</definedName>
    <definedName name="마케담노무">#REF!</definedName>
    <definedName name="마케담재료">#REF!</definedName>
    <definedName name="마케팅">#REF!</definedName>
    <definedName name="마케팅기본">#REF!</definedName>
    <definedName name="마케팅심화">#REF!</definedName>
    <definedName name="마케팅전략">#REF!</definedName>
    <definedName name="말" localSheetId="9">BlankMacro1</definedName>
    <definedName name="말" localSheetId="8">BlankMacro1</definedName>
    <definedName name="말">BlankMacro1</definedName>
    <definedName name="맘모스">#REF!</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맨_사">#REF!</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면적">#REF!</definedName>
    <definedName name="명칭" localSheetId="1">#REF!</definedName>
    <definedName name="명칭" localSheetId="2">#REF!</definedName>
    <definedName name="명칭">#REF!</definedName>
    <definedName name="모과나무">#REF!</definedName>
    <definedName name="모래노">#REF!</definedName>
    <definedName name="모래막이노">#REF!</definedName>
    <definedName name="모래막이재">#REF!</definedName>
    <definedName name="모래사장노">#REF!</definedName>
    <definedName name="모래사장재">#REF!</definedName>
    <definedName name="모래재">#REF!</definedName>
    <definedName name="모래필터층경비">#REF!</definedName>
    <definedName name="모래필터층노무비">#REF!</definedName>
    <definedName name="모래필터층재료비">#REF!</definedName>
    <definedName name="모터경">#REF!</definedName>
    <definedName name="모터노무비">#REF!</definedName>
    <definedName name="모터재료">#REF!</definedName>
    <definedName name="목공" localSheetId="1">#REF!</definedName>
    <definedName name="목공" localSheetId="9">#N/A</definedName>
    <definedName name="목공" localSheetId="8">#N/A</definedName>
    <definedName name="목공">#REF!</definedName>
    <definedName name="목공사">#REF!</definedName>
    <definedName name="목도공">#REF!</definedName>
    <definedName name="목록선택NO" localSheetId="1">#REF!</definedName>
    <definedName name="목록선택NO">#REF!</definedName>
    <definedName name="목록선택범위" localSheetId="1">#REF!</definedName>
    <definedName name="목록선택범위">#REF!</definedName>
    <definedName name="목백합">#REF!</definedName>
    <definedName name="목재가공">#REF!</definedName>
    <definedName name="몰라" localSheetId="1">#REF!</definedName>
    <definedName name="몰라">#REF!</definedName>
    <definedName name="몰탈노">#REF!</definedName>
    <definedName name="몰탈재">#REF!</definedName>
    <definedName name="무">#REF!</definedName>
    <definedName name="무기질노">#REF!</definedName>
    <definedName name="무기질재">#REF!</definedName>
    <definedName name="무선안테나공">#REF!</definedName>
    <definedName name="문제해결">#REF!</definedName>
    <definedName name="문화재">#REF!</definedName>
    <definedName name="물가">#REF!</definedName>
    <definedName name="물가2">#REF!</definedName>
    <definedName name="물가자료">#REF!</definedName>
    <definedName name="물가정보">#REF!</definedName>
    <definedName name="물경">#REF!</definedName>
    <definedName name="물노무">#REF!</definedName>
    <definedName name="물재료">#REF!</definedName>
    <definedName name="뮤" localSheetId="1">#REF!</definedName>
    <definedName name="뮤">#REF!</definedName>
    <definedName name="뮤2" localSheetId="1">#REF!</definedName>
    <definedName name="뮤2">#REF!</definedName>
    <definedName name="미송원목">#REF!</definedName>
    <definedName name="미장공" localSheetId="1">#REF!</definedName>
    <definedName name="미장공">#REF!</definedName>
    <definedName name="미장공사">#REF!</definedName>
    <definedName name="ㅂ" localSheetId="9">BlankMacro1</definedName>
    <definedName name="ㅂ" localSheetId="8">BlankMacro1</definedName>
    <definedName name="ㅂ">BlankMacro1</definedName>
    <definedName name="ㅂㄷㄱㅎㄷㅂㄱㅎㅂㄱㅎ" localSheetId="9">BlankMacro1</definedName>
    <definedName name="ㅂㄷㄱㅎㄷㅂㄱㅎㅂㄱㅎ" localSheetId="8">BlankMacro1</definedName>
    <definedName name="ㅂㄷㄱㅎㄷㅂㄱㅎㅂㄱㅎ">BlankMacro1</definedName>
    <definedName name="ㅂㄷㄱㅎㅂㄷㄱㅎㅂㄷㄱㅎ" localSheetId="9">BlankMacro1</definedName>
    <definedName name="ㅂㄷㄱㅎㅂㄷㄱㅎㅂㄷㄱㅎ" localSheetId="8">BlankMacro1</definedName>
    <definedName name="ㅂㄷㄱㅎㅂㄷㄱㅎㅂㄷㄱㅎ">BlankMacro1</definedName>
    <definedName name="ㅂㅁㅌㅊ" localSheetId="9">BlankMacro1</definedName>
    <definedName name="ㅂㅁㅌㅊ" localSheetId="8">BlankMacro1</definedName>
    <definedName name="ㅂㅁㅌㅊ">BlankMacro1</definedName>
    <definedName name="ㅂㅂ" localSheetId="9" hidden="1">{#N/A,#N/A,FALSE,"표지"}</definedName>
    <definedName name="ㅂㅂ" localSheetId="8" hidden="1">{#N/A,#N/A,FALSE,"표지"}</definedName>
    <definedName name="ㅂㅂ">#REF!,#REF!,#REF!,#REF!,#REF!,#REF!,#REF!,#REF!,#REF!,#REF!,#REF!,#REF!,#REF!,#REF!,#REF!,#REF!,#REF!,#REF!,#REF!,#REF!,#REF!,#REF!</definedName>
    <definedName name="ㅂㅂㅂ">#REF!,#REF!,#REF!,#REF!,#REF!,#REF!,#REF!,#REF!,#REF!,#REF!,#REF!,#REF!,#REF!,#REF!,#REF!,#REF!,#REF!,#REF!,#REF!,#REF!,#REF!,#REF!</definedName>
    <definedName name="ㅂㅂㅂㅂ" localSheetId="9">BlankMacro1</definedName>
    <definedName name="ㅂㅂㅂㅂ" localSheetId="8">BlankMacro1</definedName>
    <definedName name="ㅂㅂㅂㅂ">BlankMacro1</definedName>
    <definedName name="ㅂㅈ" localSheetId="9">BlankMacro1</definedName>
    <definedName name="ㅂㅈ" localSheetId="8">BlankMacro1</definedName>
    <definedName name="ㅂㅈ">BlankMacro1</definedName>
    <definedName name="ㅂㅈㄷㅂ" localSheetId="9">BlankMacro1</definedName>
    <definedName name="ㅂㅈㄷㅂ" localSheetId="8">BlankMacro1</definedName>
    <definedName name="ㅂㅈㄷㅂ">BlankMacro1</definedName>
    <definedName name="ㅂㅈㄷㅂㅈㄷㅂㅈㄷ" localSheetId="9">BlankMacro1</definedName>
    <definedName name="ㅂㅈㄷㅂㅈㄷㅂㅈㄷ" localSheetId="8">BlankMacro1</definedName>
    <definedName name="ㅂㅈㄷㅂㅈㄷㅂㅈㄷ">BlankMacro1</definedName>
    <definedName name="바" localSheetId="9">BlankMacro1</definedName>
    <definedName name="바" localSheetId="8">BlankMacro1</definedName>
    <definedName name="바">BlankMacro1</definedName>
    <definedName name="바보">#REF!,#REF!,#REF!,#REF!,#REF!,#REF!,#REF!,#REF!,#REF!,#REF!,#REF!,#REF!,#REF!,#REF!,#REF!,#REF!,#REF!,#REF!,#REF!,#REF!,#REF!,#REF!</definedName>
    <definedName name="바이오">#REF!</definedName>
    <definedName name="박은하" localSheetId="9">Dlog_Show</definedName>
    <definedName name="박은하" localSheetId="8">Dlog_Show</definedName>
    <definedName name="박은하">Dlog_Show</definedName>
    <definedName name="박창수" localSheetId="9" hidden="1">{#N/A,#N/A,FALSE,"표지"}</definedName>
    <definedName name="박창수" localSheetId="8" hidden="1">{#N/A,#N/A,FALSE,"표지"}</definedName>
    <definedName name="박창수" hidden="1">{#N/A,#N/A,FALSE,"표지"}</definedName>
    <definedName name="박피">#REF!</definedName>
    <definedName name="반여수량">#REF!</definedName>
    <definedName name="반장" localSheetId="1">#REF!</definedName>
    <definedName name="반장" localSheetId="2">#REF!</definedName>
    <definedName name="반장">#REF!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방류펌프">#REF!</definedName>
    <definedName name="방송" localSheetId="9">BlankMacro1</definedName>
    <definedName name="방송" localSheetId="8">BlankMacro1</definedName>
    <definedName name="방송">BlankMacro1</definedName>
    <definedName name="방수공">#REF!</definedName>
    <definedName name="방수공사">#REF!</definedName>
    <definedName name="배">#REF!</definedName>
    <definedName name="배관">#REF!</definedName>
    <definedName name="배관값">#REF!</definedName>
    <definedName name="배관공" localSheetId="1">#REF!</definedName>
    <definedName name="배관공" localSheetId="2">#REF!</definedName>
    <definedName name="배관공">#REF!</definedName>
    <definedName name="배롱나무">#REF!</definedName>
    <definedName name="배전">#REF!</definedName>
    <definedName name="배전반자재단가영">#REF!</definedName>
    <definedName name="배전전공">#REF!</definedName>
    <definedName name="배전활선전공">#REF!</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법정" localSheetId="1">#REF!</definedName>
    <definedName name="법정">#REF!</definedName>
    <definedName name="변간접노무비">#REF!</definedName>
    <definedName name="변경개요1">#REF!</definedName>
    <definedName name="변경개요2">#REF!</definedName>
    <definedName name="변경개요3">#REF!</definedName>
    <definedName name="변경개요4">#REF!</definedName>
    <definedName name="변경공사원가">#REF!</definedName>
    <definedName name="변경내역">#REF!</definedName>
    <definedName name="변경비">#REF!</definedName>
    <definedName name="변경세부내역">#REF!</definedName>
    <definedName name="변고용보험료">#REF!</definedName>
    <definedName name="변공구손료">#REF!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록사진대">#REF!</definedName>
    <definedName name="변기타경비">#REF!</definedName>
    <definedName name="변노무비">#REF!</definedName>
    <definedName name="변도급액">#REF!</definedName>
    <definedName name="변보상비">#REF!</definedName>
    <definedName name="변복리후생비">#REF!</definedName>
    <definedName name="변본사본">#REF!</definedName>
    <definedName name="변본사분">#REF!</definedName>
    <definedName name="변부가가치세">#REF!</definedName>
    <definedName name="변산재보험료">#REF!</definedName>
    <definedName name="변세금공과금">#REF!</definedName>
    <definedName name="변소모품비">#REF!</definedName>
    <definedName name="변수수료">#REF!</definedName>
    <definedName name="변순공사원가">#REF!</definedName>
    <definedName name="변안전관리비">#REF!</definedName>
    <definedName name="변압기">#REF!</definedName>
    <definedName name="변여비교통통신비">#REF!</definedName>
    <definedName name="변이윤">#REF!</definedName>
    <definedName name="변일반관리비">#REF!</definedName>
    <definedName name="변재료비">#REF!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직접노무비">#REF!</definedName>
    <definedName name="변폐기물처리비">#REF!</definedName>
    <definedName name="보">#REF!</definedName>
    <definedName name="보고서">#REF!</definedName>
    <definedName name="보도노">#REF!</definedName>
    <definedName name="보도재">#REF!</definedName>
    <definedName name="보상비">#REF!</definedName>
    <definedName name="보성일위1">#REF!</definedName>
    <definedName name="보수배관">#REF!</definedName>
    <definedName name="보수배관값">#REF!</definedName>
    <definedName name="보수접지선">#REF!</definedName>
    <definedName name="보수접지선값">#REF!</definedName>
    <definedName name="보수주간선">#REF!</definedName>
    <definedName name="보수주간선값">#REF!</definedName>
    <definedName name="보습제">#REF!</definedName>
    <definedName name="보온재" localSheetId="9">BlankMacro1</definedName>
    <definedName name="보온재" localSheetId="8">BlankMacro1</definedName>
    <definedName name="보온재">BlankMacro1</definedName>
    <definedName name="보인">#REF!</definedName>
    <definedName name="보일러" localSheetId="9">BlankMacro1</definedName>
    <definedName name="보일러" localSheetId="8">BlankMacro1</definedName>
    <definedName name="보일러">BlankMacro1</definedName>
    <definedName name="복리후생비">#REF!</definedName>
    <definedName name="복사" localSheetId="1">#REF!</definedName>
    <definedName name="복사" localSheetId="9">#REF!</definedName>
    <definedName name="복사" localSheetId="8">#REF!</definedName>
    <definedName name="복사">#REF!</definedName>
    <definedName name="복통경비">#REF!</definedName>
    <definedName name="복통노무비">#REF!</definedName>
    <definedName name="복통재료비">#REF!</definedName>
    <definedName name="본리중" localSheetId="9">'기계설비 공종별내역서'!감삼</definedName>
    <definedName name="본리중" localSheetId="8">'기계설비 공종별집계표'!감삼</definedName>
    <definedName name="본리중">감삼</definedName>
    <definedName name="본사분">#REF!</definedName>
    <definedName name="본사재료비">#REF!</definedName>
    <definedName name="본선box">#REF!</definedName>
    <definedName name="본선환기구">#REF!</definedName>
    <definedName name="본제당경비">#REF!</definedName>
    <definedName name="본제당노무비">#REF!</definedName>
    <definedName name="본제당재료비">#REF!</definedName>
    <definedName name="부가가치세" localSheetId="1">#REF!</definedName>
    <definedName name="부가가치세">#REF!</definedName>
    <definedName name="부가가치세_산식">#REF!</definedName>
    <definedName name="부가세">#REF!</definedName>
    <definedName name="부대">#REF!</definedName>
    <definedName name="부대공">#REF!</definedName>
    <definedName name="부대공사경비">#REF!</definedName>
    <definedName name="부대공사노무비">#REF!</definedName>
    <definedName name="부대공사재료비">#REF!</definedName>
    <definedName name="부대공사집계표">#REF!</definedName>
    <definedName name="부대내역비교">#REF!</definedName>
    <definedName name="부대사항">#REF!</definedName>
    <definedName name="부대원본" localSheetId="9" hidden="1">{#N/A,#N/A,FALSE,"토공2"}</definedName>
    <definedName name="부대원본" localSheetId="8" hidden="1">{#N/A,#N/A,FALSE,"토공2"}</definedName>
    <definedName name="부대원본" hidden="1">{#N/A,#N/A,FALSE,"토공2"}</definedName>
    <definedName name="부대일위대가">#REF!</definedName>
    <definedName name="부대입찰잡비" localSheetId="9">Dlog_Show</definedName>
    <definedName name="부대입찰잡비" localSheetId="8">Dlog_Show</definedName>
    <definedName name="부대입찰잡비">Dlog_Show</definedName>
    <definedName name="부속동연면적">7178</definedName>
    <definedName name="부직포노">#REF!</definedName>
    <definedName name="부직포재">#REF!</definedName>
    <definedName name="부토" localSheetId="9">Dlog_Show</definedName>
    <definedName name="부토" localSheetId="8">Dlog_Show</definedName>
    <definedName name="부토">Dlog_Show</definedName>
    <definedName name="부하육성">#REF!</definedName>
    <definedName name="분수경">#REF!</definedName>
    <definedName name="분수노">#REF!</definedName>
    <definedName name="분수재">#REF!</definedName>
    <definedName name="분전" localSheetId="9">BlankMacro1</definedName>
    <definedName name="분전" localSheetId="8">BlankMacro1</definedName>
    <definedName name="분전">BlankMacro1</definedName>
    <definedName name="분전반" localSheetId="9">BlankMacro1</definedName>
    <definedName name="분전반" localSheetId="8">BlankMacro1</definedName>
    <definedName name="분전반">BlankMacro1</definedName>
    <definedName name="분전반1" localSheetId="9">BlankMacro1</definedName>
    <definedName name="분전반1" localSheetId="8">BlankMacro1</definedName>
    <definedName name="분전반1">BlankMacro1</definedName>
    <definedName name="분전함" localSheetId="9">BlankMacro1</definedName>
    <definedName name="분전함" localSheetId="8">BlankMacro1</definedName>
    <definedName name="분전함">BlankMacro1</definedName>
    <definedName name="분전함일위1" localSheetId="9">BlankMacro1</definedName>
    <definedName name="분전함일위1" localSheetId="8">BlankMacro1</definedName>
    <definedName name="분전함일위1">BlankMacro1</definedName>
    <definedName name="불도자15경">#REF!</definedName>
    <definedName name="불도자15노무">#REF!</definedName>
    <definedName name="불도자15재료">#REF!</definedName>
    <definedName name="브이c" localSheetId="1">#REF!</definedName>
    <definedName name="브이c">#REF!</definedName>
    <definedName name="비___목">#REF!</definedName>
    <definedName name="비계">#REF!</definedName>
    <definedName name="비계공" localSheetId="1">#REF!</definedName>
    <definedName name="비계공" localSheetId="2">#REF!</definedName>
    <definedName name="비계공">#REF!</definedName>
    <definedName name="비고" localSheetId="1">#REF!</definedName>
    <definedName name="비고">#REF!</definedName>
    <definedName name="비교">#N/A</definedName>
    <definedName name="비목1">#REF!</definedName>
    <definedName name="비목2">#REF!</definedName>
    <definedName name="비목3">#REF!</definedName>
    <definedName name="비목4">#REF!</definedName>
    <definedName name="비율">#REF!</definedName>
    <definedName name="비지니스레터">#REF!</definedName>
    <definedName name="ㅅ436">#N/A</definedName>
    <definedName name="ㅅㄱㄷ" localSheetId="9">BlankMacro1</definedName>
    <definedName name="ㅅㄱㄷ" localSheetId="8">BlankMacro1</definedName>
    <definedName name="ㅅㄱㄷ">BlankMacro1</definedName>
    <definedName name="ㅅ교" localSheetId="9">BlankMacro1</definedName>
    <definedName name="ㅅ교" localSheetId="8">BlankMacro1</definedName>
    <definedName name="ㅅ교">BlankMacro1</definedName>
    <definedName name="ㅅㅅ" hidden="1">#REF!</definedName>
    <definedName name="ㅅㅅㅅㅅㅅㅅㅅㅅㅅㅅㅅㅅㅅㅅㅅㅅ" localSheetId="9">BlankMacro1</definedName>
    <definedName name="ㅅㅅㅅㅅㅅㅅㅅㅅㅅㅅㅅㅅㅅㅅㅅㅅ" localSheetId="8">BlankMacro1</definedName>
    <definedName name="ㅅㅅㅅㅅㅅㅅㅅㅅㅅㅅㅅㅅㅅㅅㅅㅅ">BlankMacro1</definedName>
    <definedName name="ㅅㅅㅅㅅㅅㅅㅅㅅㅅㅅㅅㅅㅅㅅㅅㅅㅅㅅㅅㅅ" localSheetId="9">BlankMacro1</definedName>
    <definedName name="ㅅㅅㅅㅅㅅㅅㅅㅅㅅㅅㅅㅅㅅㅅㅅㅅㅅㅅㅅㅅ" localSheetId="8">BlankMacro1</definedName>
    <definedName name="ㅅㅅㅅㅅㅅㅅㅅㅅㅅㅅㅅㅅㅅㅅㅅㅅㅅㅅㅅㅅ">BlankMacro1</definedName>
    <definedName name="ㅅㅅㅅㅅㅅㅅㅅㅅㅅㅅㅅ쇼" localSheetId="9">BlankMacro1</definedName>
    <definedName name="ㅅㅅㅅㅅㅅㅅㅅㅅㅅㅅㅅ쇼" localSheetId="8">BlankMacro1</definedName>
    <definedName name="ㅅㅅㅅㅅㅅㅅㅅㅅㅅㅅㅅ쇼">BlankMacro1</definedName>
    <definedName name="ㅅㅅㅅ쇼ㅛㅛ" localSheetId="9">BlankMacro1</definedName>
    <definedName name="ㅅㅅㅅ쇼ㅛㅛ" localSheetId="8">BlankMacro1</definedName>
    <definedName name="ㅅㅅㅅ쇼ㅛㅛ">BlankMacro1</definedName>
    <definedName name="ㅅㅅㅆㅆㅆ" localSheetId="9" hidden="1">{#N/A,#N/A,FALSE,"표지"}</definedName>
    <definedName name="ㅅㅅㅆㅆㅆ" localSheetId="8" hidden="1">{#N/A,#N/A,FALSE,"표지"}</definedName>
    <definedName name="ㅅㅅㅆㅆㅆ" hidden="1">{#N/A,#N/A,FALSE,"표지"}</definedName>
    <definedName name="ㅅ효" localSheetId="9">BlankMacro1</definedName>
    <definedName name="ㅅ효" localSheetId="8">BlankMacro1</definedName>
    <definedName name="ㅅ효">BlankMacro1</definedName>
    <definedName name="사" localSheetId="9">BlankMacro1</definedName>
    <definedName name="사" localSheetId="8">BlankMacro1</definedName>
    <definedName name="사">BlankMacro1</definedName>
    <definedName name="사급자재대">#REF!</definedName>
    <definedName name="사급자재비">#REF!</definedName>
    <definedName name="사라" localSheetId="9">BlankMacro1</definedName>
    <definedName name="사라" localSheetId="8">BlankMacro1</definedName>
    <definedName name="사라">BlankMacro1</definedName>
    <definedName name="사리도경">#REF!</definedName>
    <definedName name="사리도노무">#REF!</definedName>
    <definedName name="사리도재료">#REF!</definedName>
    <definedName name="사막" localSheetId="9">BlankMacro1</definedName>
    <definedName name="사막" localSheetId="8">BlankMacro1</definedName>
    <definedName name="사막">BlankMacro1</definedName>
    <definedName name="사사" localSheetId="9">BlankMacro1</definedName>
    <definedName name="사사" localSheetId="8">BlankMacro1</definedName>
    <definedName name="사사">BlankMacro1</definedName>
    <definedName name="사업비_현황">#REF!</definedName>
    <definedName name="사업소분">#REF!</definedName>
    <definedName name="사업의">#REF!</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사호" localSheetId="9">BlankMacro1</definedName>
    <definedName name="사호" localSheetId="8">BlankMacro1</definedName>
    <definedName name="사호">BlankMacro1</definedName>
    <definedName name="사후환경조사">#REF!</definedName>
    <definedName name="산" localSheetId="9">BlankMacro1</definedName>
    <definedName name="산" localSheetId="8">BlankMacro1</definedName>
    <definedName name="산">BlankMacro1</definedName>
    <definedName name="산근단위" localSheetId="1">#REF!</definedName>
    <definedName name="산근단위">#REF!</definedName>
    <definedName name="산업">#REF!</definedName>
    <definedName name="산업기계">#REF!</definedName>
    <definedName name="산재보험료" localSheetId="1">#REF!</definedName>
    <definedName name="산재보험료" localSheetId="9">#REF!</definedName>
    <definedName name="산재보험료" localSheetId="8">#REF!</definedName>
    <definedName name="산재보험료">#REF!</definedName>
    <definedName name="산재보험료_산식">#REF!</definedName>
    <definedName name="산재보험료율">#REF!</definedName>
    <definedName name="산출" localSheetId="9">BlankMacro1</definedName>
    <definedName name="산출" localSheetId="8">BlankMacro1</definedName>
    <definedName name="산출">BlankMacro1</definedName>
    <definedName name="산출내역">#REF!</definedName>
    <definedName name="산출내역집계표">#REF!</definedName>
    <definedName name="산출일위대가통신" localSheetId="9">BlankMacro1</definedName>
    <definedName name="산출일위대가통신" localSheetId="8">BlankMacro1</definedName>
    <definedName name="산출일위대가통신">BlankMacro1</definedName>
    <definedName name="산표">#REF!</definedName>
    <definedName name="삼">#REF!</definedName>
    <definedName name="삼노">#REF!</definedName>
    <definedName name="삼재">#REF!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상가연면적">1514</definedName>
    <definedName name="상인" localSheetId="9">BlankMacro1</definedName>
    <definedName name="상인" localSheetId="8">BlankMacro1</definedName>
    <definedName name="상인">BlankMacro1</definedName>
    <definedName name="새이름">#REF!</definedName>
    <definedName name="생산전문가">#REF!</definedName>
    <definedName name="서식">#REF!</definedName>
    <definedName name="서식임">#REF!</definedName>
    <definedName name="서호" localSheetId="9">BlankMacro1</definedName>
    <definedName name="서호" localSheetId="8">BlankMacro1</definedName>
    <definedName name="서호">BlankMacro1</definedName>
    <definedName name="석재타일경">#REF!</definedName>
    <definedName name="석재타일노">#REF!</definedName>
    <definedName name="석재타일재">#REF!</definedName>
    <definedName name="선관">#REF!</definedName>
    <definedName name="선택NO" localSheetId="1">#REF!</definedName>
    <definedName name="선택NO">#REF!</definedName>
    <definedName name="선택범위" localSheetId="1">#REF!</definedName>
    <definedName name="선택범위">#REF!</definedName>
    <definedName name="설" localSheetId="9">BlankMacro1</definedName>
    <definedName name="설" localSheetId="8">BlankMacro1</definedName>
    <definedName name="설">BlankMacro1</definedName>
    <definedName name="설계">#N/A</definedName>
    <definedName name="설계가">#N/A</definedName>
    <definedName name="설계내역서" localSheetId="9">BlankMacro1</definedName>
    <definedName name="설계내역서" localSheetId="8">BlankMacro1</definedName>
    <definedName name="설계내역서">BlankMacro1</definedName>
    <definedName name="설계서용지" localSheetId="9">BlankMacro1</definedName>
    <definedName name="설계서용지" localSheetId="8">BlankMacro1</definedName>
    <definedName name="설계서용지">BlankMacro1</definedName>
    <definedName name="설계을지">#REF!</definedName>
    <definedName name="설변사유" localSheetId="9" hidden="1">{#N/A,#N/A,TRUE,"1";#N/A,#N/A,TRUE,"2";#N/A,#N/A,TRUE,"3";#N/A,#N/A,TRUE,"4";#N/A,#N/A,TRUE,"5";#N/A,#N/A,TRUE,"6";#N/A,#N/A,TRUE,"7"}</definedName>
    <definedName name="설변사유" localSheetId="8" hidden="1">{#N/A,#N/A,TRUE,"1";#N/A,#N/A,TRUE,"2";#N/A,#N/A,TRUE,"3";#N/A,#N/A,TRUE,"4";#N/A,#N/A,TRUE,"5";#N/A,#N/A,TRUE,"6";#N/A,#N/A,TRUE,"7"}</definedName>
    <definedName name="설변사유" hidden="1">{#N/A,#N/A,TRUE,"1";#N/A,#N/A,TRUE,"2";#N/A,#N/A,TRUE,"3";#N/A,#N/A,TRUE,"4";#N/A,#N/A,TRUE,"5";#N/A,#N/A,TRUE,"6";#N/A,#N/A,TRUE,"7"}</definedName>
    <definedName name="설변총괄표" localSheetId="9">'기계설비 공종별내역서'!설변총괄표</definedName>
    <definedName name="설변총괄표" localSheetId="8">'기계설비 공종별집계표'!설변총괄표</definedName>
    <definedName name="설변총괄표">[0]!설변총괄표</definedName>
    <definedName name="설비">#REF!</definedName>
    <definedName name="설비내역">#REF!</definedName>
    <definedName name="설비내역서">#REF!</definedName>
    <definedName name="설비현조">#N/A</definedName>
    <definedName name="설집">#REF!</definedName>
    <definedName name="섬유원료">#REF!</definedName>
    <definedName name="성당중" localSheetId="9">'기계설비 공종별내역서'!성당중</definedName>
    <definedName name="성당중" localSheetId="8">'기계설비 공종별집계표'!성당중</definedName>
    <definedName name="성당중">[0]!성당중</definedName>
    <definedName name="성산" localSheetId="9">BlankMacro1</definedName>
    <definedName name="성산" localSheetId="8">BlankMacro1</definedName>
    <definedName name="성산">BlankMacro1</definedName>
    <definedName name="성형PU">#REF!</definedName>
    <definedName name="세대">#REF!</definedName>
    <definedName name="세로원가">#REF!</definedName>
    <definedName name="세부경비금액" localSheetId="1">#REF!</definedName>
    <definedName name="세부경비금액">#REF!</definedName>
    <definedName name="세부경비단가" localSheetId="1">#REF!</definedName>
    <definedName name="세부경비단가">#REF!</definedName>
    <definedName name="세부공종" localSheetId="1">#REF!</definedName>
    <definedName name="세부공종">#REF!</definedName>
    <definedName name="세부규격" localSheetId="1">#REF!</definedName>
    <definedName name="세부규격">#REF!</definedName>
    <definedName name="세부내역총범위" localSheetId="1">#REF!</definedName>
    <definedName name="세부내역총범위">#REF!</definedName>
    <definedName name="세부노무금액" localSheetId="1">#REF!</definedName>
    <definedName name="세부노무금액">#REF!</definedName>
    <definedName name="세부노무단가" localSheetId="1">#REF!</definedName>
    <definedName name="세부노무단가">#REF!</definedName>
    <definedName name="세부단위" localSheetId="1">#REF!</definedName>
    <definedName name="세부단위">#REF!</definedName>
    <definedName name="세부수량" localSheetId="1">#REF!</definedName>
    <definedName name="세부수량">#REF!</definedName>
    <definedName name="세부재료금액" localSheetId="1">#REF!</definedName>
    <definedName name="세부재료금액">#REF!</definedName>
    <definedName name="세부재료단가" localSheetId="1">#REF!</definedName>
    <definedName name="세부재료단가">#REF!</definedName>
    <definedName name="세부코드" localSheetId="1">#REF!</definedName>
    <definedName name="세부코드">#REF!</definedName>
    <definedName name="세부합계금액" localSheetId="1">#REF!</definedName>
    <definedName name="세부합계금액">#REF!</definedName>
    <definedName name="세부합계단가" localSheetId="1">#REF!</definedName>
    <definedName name="세부합계단가">#REF!</definedName>
    <definedName name="소">#REF!</definedName>
    <definedName name="소계">#REF!</definedName>
    <definedName name="소계3">#REF!</definedName>
    <definedName name="소계4">#REF!</definedName>
    <definedName name="소계5">#REF!</definedName>
    <definedName name="소나무">#REF!</definedName>
    <definedName name="소방" localSheetId="1">#REF!</definedName>
    <definedName name="소방">#REF!</definedName>
    <definedName name="소방공량산출서" localSheetId="9">BlankMacro1</definedName>
    <definedName name="소방공량산출서" localSheetId="8">BlankMacro1</definedName>
    <definedName name="소방공량산출서">BlankMacro1</definedName>
    <definedName name="소방내역" localSheetId="9">BlankMacro1</definedName>
    <definedName name="소방내역" localSheetId="8">BlankMacro1</definedName>
    <definedName name="소방내역">BlankMacro1</definedName>
    <definedName name="소방내역서" localSheetId="9">BlankMacro1</definedName>
    <definedName name="소방내역서" localSheetId="8">BlankMacro1</definedName>
    <definedName name="소방내역서">#REF!</definedName>
    <definedName name="소방단가" localSheetId="9">BlankMacro1</definedName>
    <definedName name="소방단가" localSheetId="8">BlankMacro1</definedName>
    <definedName name="소방단가">BlankMacro1</definedName>
    <definedName name="소방단가조사서" localSheetId="9">BlankMacro1</definedName>
    <definedName name="소방단가조사서" localSheetId="8">BlankMacro1</definedName>
    <definedName name="소방단가조사서">BlankMacro1</definedName>
    <definedName name="소방일위" localSheetId="9">BlankMacro1</definedName>
    <definedName name="소방일위" localSheetId="8">BlankMacro1</definedName>
    <definedName name="소방일위">BlankMacro1</definedName>
    <definedName name="소분류목록공종범위" localSheetId="1">#REF!</definedName>
    <definedName name="소분류목록공종범위" localSheetId="2">#REF!</definedName>
    <definedName name="소분류목록공종범위">#REF!</definedName>
    <definedName name="소분류목록전체범위" localSheetId="1">#REF!</definedName>
    <definedName name="소분류목록전체범위">#REF!</definedName>
    <definedName name="소분류선택범위" localSheetId="1">#REF!</definedName>
    <definedName name="소분류선택범위">#REF!</definedName>
    <definedName name="소음진동">#REF!</definedName>
    <definedName name="소음진동측정">#REF!</definedName>
    <definedName name="소일위대가1">#REF!</definedName>
    <definedName name="송전전공">#REF!</definedName>
    <definedName name="송전활선전공">#REF!</definedName>
    <definedName name="쇠흙손경비">#REF!</definedName>
    <definedName name="쇠흙손노무비">#REF!</definedName>
    <definedName name="쇠흙손재료비">#REF!</definedName>
    <definedName name="쇼ㅕ" localSheetId="9">BlankMacro1</definedName>
    <definedName name="쇼ㅕ" localSheetId="8">BlankMacro1</definedName>
    <definedName name="쇼ㅕ">BlankMacro1</definedName>
    <definedName name="쇼ㅕㄱ쇼" localSheetId="9">BlankMacro1</definedName>
    <definedName name="쇼ㅕㄱ쇼" localSheetId="8">BlankMacro1</definedName>
    <definedName name="쇼ㅕㄱ쇼">BlankMacro1</definedName>
    <definedName name="쇼ㅕㅑ" localSheetId="9">BlankMacro1</definedName>
    <definedName name="쇼ㅕㅑ" localSheetId="8">BlankMacro1</definedName>
    <definedName name="쇼ㅕㅑ">BlankMacro1</definedName>
    <definedName name="쇼ㅕㅑㅔ" localSheetId="9">BlankMacro1</definedName>
    <definedName name="쇼ㅕㅑㅔ" localSheetId="8">BlankMacro1</definedName>
    <definedName name="쇼ㅕㅑㅔ">BlankMacro1</definedName>
    <definedName name="숏크리트및지보공">#REF!</definedName>
    <definedName name="수____종">#REF!</definedName>
    <definedName name="수경단가">#REF!</definedName>
    <definedName name="수경단가1">#REF!</definedName>
    <definedName name="수경일위">#REF!</definedName>
    <definedName name="수량산출">#REF!</definedName>
    <definedName name="수량율촌" localSheetId="1">#REF!</definedName>
    <definedName name="수량율촌">#REF!</definedName>
    <definedName name="수량집계밀">#REF!</definedName>
    <definedName name="수량집계양">#REF!</definedName>
    <definedName name="수리수문">#REF!</definedName>
    <definedName name="수목">#REF!</definedName>
    <definedName name="수장공사">#REF!</definedName>
    <definedName name="수정내역" localSheetId="9">BlankMacro1</definedName>
    <definedName name="수정내역" localSheetId="8">BlankMacro1</definedName>
    <definedName name="수정내역">BlankMacro1</definedName>
    <definedName name="수직규준틀노무비">#REF!</definedName>
    <definedName name="수직규준틀재료비">#REF!</definedName>
    <definedName name="수직기준틀노무비">#REF!</definedName>
    <definedName name="수직기준틀재료비">#REF!</definedName>
    <definedName name="수질">#REF!</definedName>
    <definedName name="수질측정">#REF!</definedName>
    <definedName name="수축줄눈경비">#REF!</definedName>
    <definedName name="수축줄눈노무비">#REF!</definedName>
    <definedName name="수축줄눈재료비">#REF!</definedName>
    <definedName name="수출입실무">#REF!</definedName>
    <definedName name="수평규준틀노무비">#REF!</definedName>
    <definedName name="수평규준틀재료비">#REF!</definedName>
    <definedName name="순공사비" localSheetId="1">#REF!</definedName>
    <definedName name="순공사비">#REF!</definedName>
    <definedName name="순공사비_현황">#REF!</definedName>
    <definedName name="순공사비계">#REF!</definedName>
    <definedName name="순공사비합계" localSheetId="1">#REF!</definedName>
    <definedName name="순공사비합계">#REF!</definedName>
    <definedName name="순공사원가">#REF!</definedName>
    <definedName name="숫자노무비">#REF!</definedName>
    <definedName name="스튜디오소계">#REF!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시방">#REF!</definedName>
    <definedName name="시방1">#REF!</definedName>
    <definedName name="시설일위">#REF!</definedName>
    <definedName name="시설일위금액">#REF!</definedName>
    <definedName name="시험경비">#REF!</definedName>
    <definedName name="시험노무비">#REF!</definedName>
    <definedName name="시험비">#REF!</definedName>
    <definedName name="시험재료비">#REF!</definedName>
    <definedName name="식재">#REF!</definedName>
    <definedName name="식재단가">#REF!</definedName>
    <definedName name="식재일위">#REF!</definedName>
    <definedName name="신" localSheetId="9">BlankMacro1</definedName>
    <definedName name="신" localSheetId="8">BlankMacro1</definedName>
    <definedName name="신">BlankMacro1</definedName>
    <definedName name="신뢰성공학">#REF!</definedName>
    <definedName name="신성">#REF!</definedName>
    <definedName name="신성감">#REF!</definedName>
    <definedName name="신호" localSheetId="9">BlankMacro1</definedName>
    <definedName name="신호" localSheetId="8">BlankMacro1</definedName>
    <definedName name="신호">BlankMacro1</definedName>
    <definedName name="실편백10노무">#REF!</definedName>
    <definedName name="실편백10재료">#REF!</definedName>
    <definedName name="실편백15노무">#REF!</definedName>
    <definedName name="실편백15재료">#REF!</definedName>
    <definedName name="실행건구">#REF!</definedName>
    <definedName name="실행경비">#REF!</definedName>
    <definedName name="실행공사">#REF!</definedName>
    <definedName name="실행예산서">#REF!</definedName>
    <definedName name="실행인건">#REF!</definedName>
    <definedName name="실행자재">#REF!</definedName>
    <definedName name="실행콩사">#REF!</definedName>
    <definedName name="실험계획법">#REF!</definedName>
    <definedName name="심우">#REF!</definedName>
    <definedName name="심우을">#REF!</definedName>
    <definedName name="씨" localSheetId="1">#REF!</definedName>
    <definedName name="씨">#REF!</definedName>
    <definedName name="씨그마ck" localSheetId="1">#REF!</definedName>
    <definedName name="씨그마ck">#REF!</definedName>
    <definedName name="씨그마y" localSheetId="1">#REF!</definedName>
    <definedName name="씨그마y">#REF!</definedName>
    <definedName name="ㅇ" localSheetId="9">BlankMacro1</definedName>
    <definedName name="ㅇ" localSheetId="8">BlankMacro1</definedName>
    <definedName name="ㅇ">BlankMacro1</definedName>
    <definedName name="ㅇ227">#REF!</definedName>
    <definedName name="ㅇㄱㄱ">1</definedName>
    <definedName name="ㅇㄴㄹ" localSheetId="9">'기계설비 공종별내역서'!ㅇㄴㄹ</definedName>
    <definedName name="ㅇㄴㄹ" localSheetId="8">'기계설비 공종별집계표'!ㅇㄴㄹ</definedName>
    <definedName name="ㅇㄴㄹ">[0]!ㅇㄴㄹ</definedName>
    <definedName name="ㅇㄴㄹㄴㄻ">#REF!</definedName>
    <definedName name="ㅇㄴㄹㄴㅁㄹㅇ">#N/A</definedName>
    <definedName name="ㅇㄶㄹㄷㅂ" localSheetId="9">BlankMacro1</definedName>
    <definedName name="ㅇㄶㄹㄷㅂ" localSheetId="8">BlankMacro1</definedName>
    <definedName name="ㅇㄶㄹㄷㅂ">BlankMacro1</definedName>
    <definedName name="ㅇㄹ" localSheetId="9">ㅊㅍ</definedName>
    <definedName name="ㅇㄹ" localSheetId="8">ㅊㅍ</definedName>
    <definedName name="ㅇㄹ">ㅊㅍ</definedName>
    <definedName name="ㅇㄹㄷ" localSheetId="9">'기계설비 공종별내역서'!ㅇㄹㄷ</definedName>
    <definedName name="ㅇㄹㄷ" localSheetId="8">'기계설비 공종별집계표'!ㅇㄹㄷ</definedName>
    <definedName name="ㅇㄹㄷ">[0]!ㅇㄹㄷ</definedName>
    <definedName name="ㅇㄹㄷㅈ" localSheetId="9">'기계설비 공종별내역서'!ㅇㄹㄷㅈ</definedName>
    <definedName name="ㅇㄹㄷㅈ" localSheetId="8">'기계설비 공종별집계표'!ㅇㄹㄷㅈ</definedName>
    <definedName name="ㅇㄹㄷㅈ">[0]!ㅇㄹㄷㅈ</definedName>
    <definedName name="ㅇㄹㄹ" hidden="1">#REF!</definedName>
    <definedName name="ㅇ러ㅣㄴ이ㅏ러ㅣ" localSheetId="9" hidden="1">{#N/A,#N/A,FALSE,"Sheet1"}</definedName>
    <definedName name="ㅇ러ㅣㄴ이ㅏ러ㅣ" localSheetId="8" hidden="1">{#N/A,#N/A,FALSE,"Sheet1"}</definedName>
    <definedName name="ㅇ러ㅣㄴ이ㅏ러ㅣ" hidden="1">{#N/A,#N/A,FALSE,"Sheet1"}</definedName>
    <definedName name="ㅇㅀㅇㅀ" localSheetId="9">BlankMacro1</definedName>
    <definedName name="ㅇㅀㅇㅀ" localSheetId="8">BlankMacro1</definedName>
    <definedName name="ㅇㅀㅇㅀ">BlankMacro1</definedName>
    <definedName name="ㅇㅁㄹ">#REF!</definedName>
    <definedName name="ㅇㅁㄻ" localSheetId="9" hidden="1">{#N/A,#N/A,FALSE,"Sheet1"}</definedName>
    <definedName name="ㅇㅁㄻ" localSheetId="8" hidden="1">{#N/A,#N/A,FALSE,"Sheet1"}</definedName>
    <definedName name="ㅇㅁㄻ" hidden="1">{#N/A,#N/A,FALSE,"Sheet1"}</definedName>
    <definedName name="ㅇㅇ" localSheetId="9">BlankMacro1</definedName>
    <definedName name="ㅇㅇ" localSheetId="8">BlankMacro1</definedName>
    <definedName name="ㅇㅇ">BlankMacro1</definedName>
    <definedName name="ㅇㅇㅇ">#REF!</definedName>
    <definedName name="ㅇㅇㅇㅇ" localSheetId="9">BlankMacro1</definedName>
    <definedName name="ㅇㅇㅇㅇ" localSheetId="8">BlankMacro1</definedName>
    <definedName name="ㅇㅇㅇㅇ">BlankMacro1</definedName>
    <definedName name="ㅇㅇㅇㅇㅇ" localSheetId="9">BlankMacro1</definedName>
    <definedName name="ㅇㅇㅇㅇㅇ" localSheetId="8">BlankMacro1</definedName>
    <definedName name="ㅇㅇㅇㅇㅇ">BlankMacro1</definedName>
    <definedName name="ㅇㅈㄷㄷㄷ" localSheetId="9">BlankMacro1</definedName>
    <definedName name="ㅇㅈㄷㄷㄷ" localSheetId="8">BlankMacro1</definedName>
    <definedName name="ㅇㅈㄷㄷㄷ">BlankMacro1</definedName>
    <definedName name="ㅇㅎ">#REF!</definedName>
    <definedName name="아" localSheetId="9">BlankMacro1</definedName>
    <definedName name="아" localSheetId="8">BlankMacro1</definedName>
    <definedName name="아">BlankMacro1</definedName>
    <definedName name="아늘믿" localSheetId="9">BlankMacro1</definedName>
    <definedName name="아늘믿" localSheetId="8">BlankMacro1</definedName>
    <definedName name="아늘믿">BlankMacro1</definedName>
    <definedName name="아니" localSheetId="9">BlankMacro1</definedName>
    <definedName name="아니" localSheetId="8">BlankMacro1</definedName>
    <definedName name="아니">BlankMacro1</definedName>
    <definedName name="아다" localSheetId="9">BlankMacro1</definedName>
    <definedName name="아다" localSheetId="8">BlankMacro1</definedName>
    <definedName name="아다">BlankMacro1</definedName>
    <definedName name="아디" localSheetId="9">BlankMacro1</definedName>
    <definedName name="아디" localSheetId="8">BlankMacro1</definedName>
    <definedName name="아디">BlankMacro1</definedName>
    <definedName name="아랴" localSheetId="9">ㅕ오</definedName>
    <definedName name="아랴" localSheetId="8">ㅕ오</definedName>
    <definedName name="아랴">ㅕ오</definedName>
    <definedName name="아서" localSheetId="9">BlankMacro1</definedName>
    <definedName name="아서" localSheetId="8">BlankMacro1</definedName>
    <definedName name="아서">BlankMacro1</definedName>
    <definedName name="아아" localSheetId="9">BlankMacro1</definedName>
    <definedName name="아아" localSheetId="8">BlankMacro1</definedName>
    <definedName name="아아">BlankMacro1</definedName>
    <definedName name="아왜나무12노무">#REF!</definedName>
    <definedName name="아왜나무12재료">#REF!</definedName>
    <definedName name="아호" localSheetId="9">BlankMacro1</definedName>
    <definedName name="아호" localSheetId="8">BlankMacro1</definedName>
    <definedName name="아호">BlankMacro1</definedName>
    <definedName name="악취">#REF!</definedName>
    <definedName name="안전">#REF!</definedName>
    <definedName name="안전관리비" localSheetId="1">#REF!</definedName>
    <definedName name="안전관리비" localSheetId="9">#REF!</definedName>
    <definedName name="안전관리비" localSheetId="8">#REF!</definedName>
    <definedName name="안전관리비" localSheetId="2">#REF!</definedName>
    <definedName name="안전관리비">#REF!</definedName>
    <definedName name="안전관리비_산식">#REF!</definedName>
    <definedName name="안전관리비기초액">#REF!</definedName>
    <definedName name="안전관리비율">#REF!</definedName>
    <definedName name="알d" localSheetId="1">#REF!</definedName>
    <definedName name="알d">#REF!</definedName>
    <definedName name="알파1" localSheetId="1">#REF!</definedName>
    <definedName name="알파1">#REF!</definedName>
    <definedName name="알파2" localSheetId="1">#REF!</definedName>
    <definedName name="알파2">#REF!</definedName>
    <definedName name="앨c" localSheetId="1">#REF!</definedName>
    <definedName name="앨c">#REF!</definedName>
    <definedName name="앨e" localSheetId="1">#REF!</definedName>
    <definedName name="앨e">#REF!</definedName>
    <definedName name="약">#REF!</definedName>
    <definedName name="양생경비">#REF!</definedName>
    <definedName name="양생노무비">#REF!</definedName>
    <definedName name="양생재료비">#REF!</definedName>
    <definedName name="어" localSheetId="9">BlankMacro1</definedName>
    <definedName name="어" localSheetId="8">BlankMacro1</definedName>
    <definedName name="어">BlankMacro1</definedName>
    <definedName name="어너" localSheetId="9">'기계설비 공종별내역서'!어너</definedName>
    <definedName name="어너" localSheetId="8">'기계설비 공종별집계표'!어너</definedName>
    <definedName name="어너">[0]!어너</definedName>
    <definedName name="어야" localSheetId="9">BlankMacro1</definedName>
    <definedName name="어야" localSheetId="8">BlankMacro1</definedName>
    <definedName name="어야">BlankMacro1</definedName>
    <definedName name="어쩌라고" localSheetId="9">BlankMacro1</definedName>
    <definedName name="어쩌라고" localSheetId="8">BlankMacro1</definedName>
    <definedName name="어쩌라고">BlankMacro1</definedName>
    <definedName name="에" localSheetId="9">[0]!집</definedName>
    <definedName name="에" localSheetId="8">[0]!집</definedName>
    <definedName name="에">[0]!집</definedName>
    <definedName name="여비교통통신">#REF!</definedName>
    <definedName name="여아" localSheetId="9">BlankMacro1</definedName>
    <definedName name="여아" localSheetId="8">BlankMacro1</definedName>
    <definedName name="여아">BlankMacro1</definedName>
    <definedName name="연구개발">#REF!</definedName>
    <definedName name="연면적">#REF!</definedName>
    <definedName name="연면적평">4430.14</definedName>
    <definedName name="연습">#REF!</definedName>
    <definedName name="연호정거장">#REF!</definedName>
    <definedName name="영산홍">#REF!</definedName>
    <definedName name="예산" localSheetId="9">'기계설비 공종별내역서'!예산</definedName>
    <definedName name="예산" localSheetId="8">'기계설비 공종별집계표'!예산</definedName>
    <definedName name="예산">[0]!예산</definedName>
    <definedName name="예산비교표" localSheetId="9">'기계설비 공종별내역서'!예산비교표</definedName>
    <definedName name="예산비교표" localSheetId="8">'기계설비 공종별집계표'!예산비교표</definedName>
    <definedName name="예산비교표">[0]!예산비교표</definedName>
    <definedName name="예산서발행">#REF!</definedName>
    <definedName name="예정공정표4월분" localSheetId="9" hidden="1">{#N/A,#N/A,TRUE,"1";#N/A,#N/A,TRUE,"2";#N/A,#N/A,TRUE,"3";#N/A,#N/A,TRUE,"4";#N/A,#N/A,TRUE,"5";#N/A,#N/A,TRUE,"6";#N/A,#N/A,TRUE,"7"}</definedName>
    <definedName name="예정공정표4월분" localSheetId="8" hidden="1">{#N/A,#N/A,TRUE,"1";#N/A,#N/A,TRUE,"2";#N/A,#N/A,TRUE,"3";#N/A,#N/A,TRUE,"4";#N/A,#N/A,TRUE,"5";#N/A,#N/A,TRUE,"6";#N/A,#N/A,TRUE,"7"}</definedName>
    <definedName name="예정공정표4월분" hidden="1">{#N/A,#N/A,TRUE,"1";#N/A,#N/A,TRUE,"2";#N/A,#N/A,TRUE,"3";#N/A,#N/A,TRUE,"4";#N/A,#N/A,TRUE,"5";#N/A,#N/A,TRUE,"6";#N/A,#N/A,TRUE,"7"}</definedName>
    <definedName name="오">#REF!</definedName>
    <definedName name="오나" localSheetId="9">BlankMacro1</definedName>
    <definedName name="오나" localSheetId="8">BlankMacro1</definedName>
    <definedName name="오나">BlankMacro1</definedName>
    <definedName name="오노" localSheetId="9">BlankMacro1</definedName>
    <definedName name="오노" localSheetId="8">BlankMacro1</definedName>
    <definedName name="오노">BlankMacro1</definedName>
    <definedName name="오오오">#REF!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옥상배관">#REF!</definedName>
    <definedName name="옥상배관값">#REF!</definedName>
    <definedName name="옥상접지선">#REF!</definedName>
    <definedName name="옥상접지선값">#REF!</definedName>
    <definedName name="옥상주간선">#REF!</definedName>
    <definedName name="옥상주간선값">#REF!</definedName>
    <definedName name="올ㅇ">#REF!</definedName>
    <definedName name="왕벚나무">#REF!</definedName>
    <definedName name="왜성도라지">#REF!</definedName>
    <definedName name="요아" localSheetId="9">BlankMacro1</definedName>
    <definedName name="요아" localSheetId="8">BlankMacro1</definedName>
    <definedName name="요아">BlankMacro1</definedName>
    <definedName name="요약문">#REF!</definedName>
    <definedName name="요율">#REF!</definedName>
    <definedName name="요율인쇄">#REF!</definedName>
    <definedName name="용산초" localSheetId="9">BlankMacro1</definedName>
    <definedName name="용산초" localSheetId="8">BlankMacro1</definedName>
    <definedName name="용산초">BlankMacro1</definedName>
    <definedName name="용산초등" localSheetId="9">BlankMacro1</definedName>
    <definedName name="용산초등" localSheetId="8">BlankMacro1</definedName>
    <definedName name="용산초등">BlankMacro1</definedName>
    <definedName name="용상초등" localSheetId="9">BlankMacro1</definedName>
    <definedName name="용상초등" localSheetId="8">BlankMacro1</definedName>
    <definedName name="용상초등">BlankMacro1</definedName>
    <definedName name="용역">#REF!</definedName>
    <definedName name="용연1">#REF!</definedName>
    <definedName name="용전" localSheetId="9">BlankMacro1</definedName>
    <definedName name="용전" localSheetId="8">BlankMacro1</definedName>
    <definedName name="용전">BlankMacro1</definedName>
    <definedName name="용전초" localSheetId="9">BlankMacro1</definedName>
    <definedName name="용전초" localSheetId="8">BlankMacro1</definedName>
    <definedName name="용전초">BlankMacro1</definedName>
    <definedName name="용접">#REF!</definedName>
    <definedName name="용접200경비">#REF!</definedName>
    <definedName name="용접300경비">#REF!</definedName>
    <definedName name="용접공" localSheetId="1">#REF!</definedName>
    <definedName name="용접공">#REF!</definedName>
    <definedName name="욫전" localSheetId="9">BlankMacro1</definedName>
    <definedName name="욫전" localSheetId="8">BlankMacro1</definedName>
    <definedName name="욫전">BlankMacro1</definedName>
    <definedName name="운반차">#REF!</definedName>
    <definedName name="운전">#REF!</definedName>
    <definedName name="운전사">#REF!</definedName>
    <definedName name="운전조">#REF!</definedName>
    <definedName name="울산관리팀">#REF!</definedName>
    <definedName name="원">#REF!</definedName>
    <definedName name="원_가_계_산_서">#REF!</definedName>
    <definedName name="원가" localSheetId="9">BlankMacro1</definedName>
    <definedName name="원가" localSheetId="8">BlankMacro1</definedName>
    <definedName name="원가">BlankMacro1</definedName>
    <definedName name="원가1" localSheetId="9">BlankMacro1</definedName>
    <definedName name="원가1" localSheetId="8">BlankMacro1</definedName>
    <definedName name="원가1">BlankMacro1</definedName>
    <definedName name="원가3" localSheetId="9">BlankMacro1</definedName>
    <definedName name="원가3" localSheetId="8">BlankMacro1</definedName>
    <definedName name="원가3">BlankMacro1</definedName>
    <definedName name="원가계산">#N/A</definedName>
    <definedName name="원가계산서">#REF!</definedName>
    <definedName name="원가회계">#REF!</definedName>
    <definedName name="원각계ㅅ산">#REF!</definedName>
    <definedName name="원파고라노">#REF!</definedName>
    <definedName name="원파고라재">#REF!</definedName>
    <definedName name="위락경관">#REF!</definedName>
    <definedName name="위생공중보건">#REF!</definedName>
    <definedName name="위치">#N/A</definedName>
    <definedName name="육상동식물">#REF!</definedName>
    <definedName name="육수동식물">#REF!</definedName>
    <definedName name="은정이" localSheetId="9">BlankMacro1</definedName>
    <definedName name="은정이" localSheetId="8">BlankMacro1</definedName>
    <definedName name="은정이">BlankMacro1</definedName>
    <definedName name="은행나무">#REF!</definedName>
    <definedName name="을">#REF!</definedName>
    <definedName name="이">#REF!</definedName>
    <definedName name="이각지주목">#REF!</definedName>
    <definedName name="이경식">#REF!</definedName>
    <definedName name="이노">#REF!</definedName>
    <definedName name="이동위치">#REF!</definedName>
    <definedName name="이문화">#REF!</definedName>
    <definedName name="이삼" localSheetId="1">#REF!</definedName>
    <definedName name="이삼">#REF!</definedName>
    <definedName name="이식">#REF!</definedName>
    <definedName name="이식단가">#REF!</definedName>
    <definedName name="이식단가1">#REF!</definedName>
    <definedName name="이식일위">#REF!</definedName>
    <definedName name="이윤" localSheetId="1">#REF!</definedName>
    <definedName name="이윤">#REF!</definedName>
    <definedName name="이윤_산식">#REF!</definedName>
    <definedName name="이윤율">#REF!</definedName>
    <definedName name="이재">#REF!</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인">#REF!</definedName>
    <definedName name="인건비">#REF!</definedName>
    <definedName name="인건비2">#REF!</definedName>
    <definedName name="인공">#REF!</definedName>
    <definedName name="인구">#REF!</definedName>
    <definedName name="인동덩쿨">#REF!</definedName>
    <definedName name="인모">#REF!</definedName>
    <definedName name="인부">#REF!</definedName>
    <definedName name="인상익" localSheetId="9">BlankMacro1</definedName>
    <definedName name="인상익" localSheetId="8">BlankMacro1</definedName>
    <definedName name="인상익">BlankMacro1</definedName>
    <definedName name="인쇄영역">#REF!</definedName>
    <definedName name="인쇄영역2">#REF!</definedName>
    <definedName name="인원">#REF!</definedName>
    <definedName name="인원산출표" localSheetId="9">BlankMacro1</definedName>
    <definedName name="인원산출표" localSheetId="8">BlankMacro1</definedName>
    <definedName name="인원산출표">BlankMacro1</definedName>
    <definedName name="인테리어">#REF!</definedName>
    <definedName name="인테리어소계">#REF!</definedName>
    <definedName name="일">#REF!</definedName>
    <definedName name="일공구가설">#REF!</definedName>
    <definedName name="일대">#REF!</definedName>
    <definedName name="일반관리비" localSheetId="1">#REF!</definedName>
    <definedName name="일반관리비" localSheetId="2">#REF!</definedName>
    <definedName name="일반관리비">#REF!</definedName>
    <definedName name="일반관리비_산식">#REF!</definedName>
    <definedName name="일반관리비율">#REF!</definedName>
    <definedName name="일성초" localSheetId="9">BlankMacro1</definedName>
    <definedName name="일성초" localSheetId="8">BlankMacro1</definedName>
    <definedName name="일성초">BlankMacro1</definedName>
    <definedName name="일위" localSheetId="9">BlankMacro1</definedName>
    <definedName name="일위" localSheetId="8">BlankMacro1</definedName>
    <definedName name="일위">BlankMacro1</definedName>
    <definedName name="일위대가">#REF!</definedName>
    <definedName name="일위대가1" localSheetId="9">BlankMacro1</definedName>
    <definedName name="일위대가1" localSheetId="8">BlankMacro1</definedName>
    <definedName name="일위대가1">BlankMacro1</definedName>
    <definedName name="일위대가11">#REF!</definedName>
    <definedName name="일위대가2">#REF!</definedName>
    <definedName name="일위대가4">#REF!</definedName>
    <definedName name="일위대가목록" localSheetId="9">BlankMacro1</definedName>
    <definedName name="일위대가목록" localSheetId="8">BlankMacro1</definedName>
    <definedName name="일위대가목록">BlankMacro1</definedName>
    <definedName name="일위대가표">#REF!</definedName>
    <definedName name="일위목록" localSheetId="9">BlankMacro1</definedName>
    <definedName name="일위목록" localSheetId="8">BlankMacro1</definedName>
    <definedName name="일위목록">BlankMacro1</definedName>
    <definedName name="일위목록공종" localSheetId="1">#REF!</definedName>
    <definedName name="일위목록공종">#REF!</definedName>
    <definedName name="일위목록대가" localSheetId="1">#REF!</definedName>
    <definedName name="일위목록대가">#REF!</definedName>
    <definedName name="일위목록전체" localSheetId="1">#REF!</definedName>
    <definedName name="일위목록전체">#REF!</definedName>
    <definedName name="일위샘플" localSheetId="9">BlankMacro1</definedName>
    <definedName name="일위샘플" localSheetId="8">BlankMacro1</definedName>
    <definedName name="일위샘플">BlankMacro1</definedName>
    <definedName name="일위선택범위" localSheetId="1">#REF!</definedName>
    <definedName name="일위선택범위">#REF!</definedName>
    <definedName name="일위호표">#REF!</definedName>
    <definedName name="일조장해">#REF!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임금">#REF!</definedName>
    <definedName name="임직">#REF!</definedName>
    <definedName name="입력선택">#REF!</definedName>
    <definedName name="입찰내역">#REF!</definedName>
    <definedName name="ㅈ" localSheetId="9">BlankMacro1</definedName>
    <definedName name="ㅈ" localSheetId="8">BlankMacro1</definedName>
    <definedName name="ㅈ">BlankMacro1</definedName>
    <definedName name="ㅈㄷㄱ" localSheetId="9">BlankMacro1</definedName>
    <definedName name="ㅈㄷㄱ" localSheetId="8">BlankMacro1</definedName>
    <definedName name="ㅈㄷㄱ">BlankMacro1</definedName>
    <definedName name="ㅈㄷㄱㄹㄷㅈㅎ3" localSheetId="9">BlankMacro1</definedName>
    <definedName name="ㅈㄷㄱㄹㄷㅈㅎ3" localSheetId="8">BlankMacro1</definedName>
    <definedName name="ㅈㄷㄱㄹㄷㅈㅎ3">BlankMacro1</definedName>
    <definedName name="ㅈㄷㄱㅇㄴ" localSheetId="9">BlankMacro1</definedName>
    <definedName name="ㅈㄷㄱㅇㄴ" localSheetId="8">BlankMacro1</definedName>
    <definedName name="ㅈㄷㄱㅇㄴ">BlankMacro1</definedName>
    <definedName name="ㅈㄷㄱㅈ" localSheetId="9">BlankMacro1</definedName>
    <definedName name="ㅈㄷㄱㅈ" localSheetId="8">BlankMacro1</definedName>
    <definedName name="ㅈㄷㄱㅈ">BlankMacro1</definedName>
    <definedName name="ㅈㄷㄷㅇㅁ" localSheetId="9">'기계설비 공종별내역서'!ㅇㄹㄷㅈ</definedName>
    <definedName name="ㅈㄷㄷㅇㅁ" localSheetId="8">'기계설비 공종별집계표'!ㅇㄹㄷㅈ</definedName>
    <definedName name="ㅈㄷㄷㅇㅁ">ㅇㄹㄷㅈ</definedName>
    <definedName name="ㅈㄷㅂ" localSheetId="9">BlankMacro1</definedName>
    <definedName name="ㅈㄷㅂ" localSheetId="8">BlankMacro1</definedName>
    <definedName name="ㅈㄷㅂ">BlankMacro1</definedName>
    <definedName name="ㅈㄷㅅㅎㄹㄷㅂㅎ" localSheetId="9">BlankMacro1</definedName>
    <definedName name="ㅈㄷㅅㅎㄹㄷㅂㅎ" localSheetId="8">BlankMacro1</definedName>
    <definedName name="ㅈㄷㅅㅎㄹㄷㅂㅎ">BlankMacro1</definedName>
    <definedName name="ㅈㅁㄷㄱㅈㅂ" localSheetId="9">BlankMacro1</definedName>
    <definedName name="ㅈㅁㄷㄱㅈㅂ" localSheetId="8">BlankMacro1</definedName>
    <definedName name="ㅈㅁㄷㄱㅈㅂ">BlankMacro1</definedName>
    <definedName name="ㅈㅁㅈㅂㅂㅈ" localSheetId="9">'기계설비 공종별내역서'!ㅇㄹㄷㅈ</definedName>
    <definedName name="ㅈㅁㅈㅂㅂㅈ" localSheetId="8">'기계설비 공종별집계표'!ㅇㄹㄷㅈ</definedName>
    <definedName name="ㅈㅁㅈㅂㅂㅈ">ㅇㄹㄷㅈ</definedName>
    <definedName name="ㅈㅂㄷㅂㄷㅂㅈㄷㅂㅈㄷㅂㅈㄷ" localSheetId="9">BlankMacro1</definedName>
    <definedName name="ㅈㅂㄷㅂㄷㅂㅈㄷㅂㅈㄷㅂㅈㄷ" localSheetId="8">BlankMacro1</definedName>
    <definedName name="ㅈㅂㄷㅂㄷㅂㅈㄷㅂㅈㄷㅂㅈㄷ">BlankMacro1</definedName>
    <definedName name="ㅈㅂㄷㅂㅈㄷ" localSheetId="9">BlankMacro1</definedName>
    <definedName name="ㅈㅂㄷㅂㅈㄷ" localSheetId="8">BlankMacro1</definedName>
    <definedName name="ㅈㅂㄷㅂㅈㄷ">BlankMacro1</definedName>
    <definedName name="ㅈㅂㄷㅈㅂㄷ" localSheetId="9">BlankMacro1</definedName>
    <definedName name="ㅈㅂㄷㅈㅂㄷ" localSheetId="8">BlankMacro1</definedName>
    <definedName name="ㅈㅂㄷㅈㅂㄷ">BlankMacro1</definedName>
    <definedName name="ㅈㅈ" localSheetId="9">ㅊㅍ</definedName>
    <definedName name="ㅈㅈ" localSheetId="8">ㅊㅍ</definedName>
    <definedName name="ㅈㅈ">ㅊㅍ</definedName>
    <definedName name="ㅈㅈㅈ" localSheetId="9">BlankMacro1</definedName>
    <definedName name="ㅈㅈㅈ" localSheetId="8">BlankMacro1</definedName>
    <definedName name="ㅈㅈㅈ">BlankMacro1</definedName>
    <definedName name="ㅈㅈㅈㅈ" localSheetId="9">'기계설비 공종별내역서'!ㅈㅈㅈㅈ</definedName>
    <definedName name="ㅈㅈㅈㅈ" localSheetId="8">'기계설비 공종별집계표'!ㅈㅈㅈㅈ</definedName>
    <definedName name="ㅈㅈㅈㅈ">[0]!ㅈㅈㅈㅈ</definedName>
    <definedName name="ㅈㅈㅈㅈㅈ" localSheetId="9">BlankMacro1</definedName>
    <definedName name="ㅈㅈㅈㅈㅈ" localSheetId="8">BlankMacro1</definedName>
    <definedName name="ㅈㅈㅈㅈㅈ">BlankMacro1</definedName>
    <definedName name="ㅈㅈㅈㅈㅈㅈㅈㅈㅈㅈㅂ" localSheetId="9">BlankMacro1</definedName>
    <definedName name="ㅈㅈㅈㅈㅈㅈㅈㅈㅈㅈㅂ" localSheetId="8">BlankMacro1</definedName>
    <definedName name="ㅈㅈㅈㅈㅈㅈㅈㅈㅈㅈㅂ">BlankMacro1</definedName>
    <definedName name="자" localSheetId="9">BlankMacro1</definedName>
    <definedName name="자" localSheetId="8">BlankMacro1</definedName>
    <definedName name="자">BlankMacro1</definedName>
    <definedName name="자_트">#REF!</definedName>
    <definedName name="자귀나무">#REF!</definedName>
    <definedName name="자동제어1차공량산출" localSheetId="9">BlankMacro1</definedName>
    <definedName name="자동제어1차공량산출" localSheetId="8">BlankMacro1</definedName>
    <definedName name="자동제어1차공량산출">BlankMacro1</definedName>
    <definedName name="자료위치">#REF!</definedName>
    <definedName name="자재" localSheetId="1">#REF!</definedName>
    <definedName name="자재">#REF!</definedName>
    <definedName name="자재단가">#REF!</definedName>
    <definedName name="자재대경비">#REF!</definedName>
    <definedName name="자재대노무비">#REF!</definedName>
    <definedName name="자재대재료비">#REF!</definedName>
    <definedName name="작업">#REF!</definedName>
    <definedName name="잔디_평떼">#REF!</definedName>
    <definedName name="잔디5경">#REF!</definedName>
    <definedName name="잔디5노무">#REF!</definedName>
    <definedName name="잔디5재료">#REF!</definedName>
    <definedName name="잔자갈노">#REF!</definedName>
    <definedName name="잔자갈재">#REF!</definedName>
    <definedName name="잔토">#REF!</definedName>
    <definedName name="잡공사">#REF!</definedName>
    <definedName name="잡석노">#REF!</definedName>
    <definedName name="잡석재">#REF!</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비">#REF!</definedName>
    <definedName name="재료비" localSheetId="1">#REF!</definedName>
    <definedName name="재료비">#REF!</definedName>
    <definedName name="재료비계" localSheetId="1">#REF!</definedName>
    <definedName name="재료비계">#REF!</definedName>
    <definedName name="재료선택범위" localSheetId="1">#REF!</definedName>
    <definedName name="재료선택범위">#REF!</definedName>
    <definedName name="재료적용">#REF!</definedName>
    <definedName name="재료집계3">#REF!</definedName>
    <definedName name="재적">#REF!</definedName>
    <definedName name="저">#REF!</definedName>
    <definedName name="저감방안수립">#REF!</definedName>
    <definedName name="저격2">#REF!</definedName>
    <definedName name="저기" localSheetId="9">BlankMacro1</definedName>
    <definedName name="저기" localSheetId="8">BlankMacro1</definedName>
    <definedName name="저기">BlankMacro1</definedName>
    <definedName name="저압">#REF!</definedName>
    <definedName name="저압케이블공">#REF!</definedName>
    <definedName name="저압케이블전공">#REF!</definedName>
    <definedName name="저케">#REF!</definedName>
    <definedName name="저판두께">#REF!</definedName>
    <definedName name="적1">#REF!</definedName>
    <definedName name="적격종건">#REF!</definedName>
    <definedName name="적용">#REF!</definedName>
    <definedName name="전" localSheetId="9">BlankMacro1</definedName>
    <definedName name="전" localSheetId="8">BlankMacro1</definedName>
    <definedName name="전">BlankMacro1</definedName>
    <definedName name="전1">#REF!</definedName>
    <definedName name="전2">#REF!</definedName>
    <definedName name="전기" localSheetId="1">#REF!</definedName>
    <definedName name="전기" localSheetId="9">#REF!</definedName>
    <definedName name="전기" localSheetId="8">#REF!</definedName>
    <definedName name="전기" localSheetId="2">#REF!</definedName>
    <definedName name="전기">#REF!</definedName>
    <definedName name="전기공사1급">#REF!</definedName>
    <definedName name="전기공사2급">#REF!</definedName>
    <definedName name="전기내역" localSheetId="9">BlankMacro1</definedName>
    <definedName name="전기내역" localSheetId="8">BlankMacro1</definedName>
    <definedName name="전기내역">BlankMacro1</definedName>
    <definedName name="전기내역1" localSheetId="9">BlankMacro1</definedName>
    <definedName name="전기내역1" localSheetId="8">BlankMacro1</definedName>
    <definedName name="전기내역1">BlankMacro1</definedName>
    <definedName name="전기변경1" localSheetId="9">BlankMacro1</definedName>
    <definedName name="전기변경1" localSheetId="8">BlankMacro1</definedName>
    <definedName name="전기변경1">BlankMacro1</definedName>
    <definedName name="전기변경3" localSheetId="9">BlankMacro1</definedName>
    <definedName name="전기변경3" localSheetId="8">BlankMacro1</definedName>
    <definedName name="전기변경3">BlankMacro1</definedName>
    <definedName name="전기재료관">#REF!</definedName>
    <definedName name="전기품셈표">#REF!</definedName>
    <definedName name="전략수립과정">#REF!</definedName>
    <definedName name="전략수립전문가">#REF!</definedName>
    <definedName name="전략의사결정">#REF!</definedName>
    <definedName name="전력">#REF!</definedName>
    <definedName name="전력간선" localSheetId="9">BlankMacro1</definedName>
    <definedName name="전력간선" localSheetId="8">BlankMacro1</definedName>
    <definedName name="전력간선">BlankMacro1</definedName>
    <definedName name="전망">#REF!</definedName>
    <definedName name="전장" localSheetId="1">#REF!</definedName>
    <definedName name="전장">#REF!</definedName>
    <definedName name="전파장해">#REF!</definedName>
    <definedName name="절단경비">#REF!</definedName>
    <definedName name="절단노무비">#REF!</definedName>
    <definedName name="절단재료비">#REF!</definedName>
    <definedName name="절삭">#REF!</definedName>
    <definedName name="절삭2">#REF!</definedName>
    <definedName name="절취">#REF!</definedName>
    <definedName name="점수표">#REF!</definedName>
    <definedName name="점토노">#REF!</definedName>
    <definedName name="점토재">#REF!</definedName>
    <definedName name="접_높">#REF!</definedName>
    <definedName name="접_폭">#REF!</definedName>
    <definedName name="접지선">#REF!</definedName>
    <definedName name="접지선값">#REF!</definedName>
    <definedName name="정화품">#REF!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일안과병원">#REF!</definedName>
    <definedName name="제작비">#REF!</definedName>
    <definedName name="제작소설치비">#REF!</definedName>
    <definedName name="제잡비" localSheetId="1">#REF!</definedName>
    <definedName name="제잡비">#REF!</definedName>
    <definedName name="조">#REF!</definedName>
    <definedName name="조경공">#REF!</definedName>
    <definedName name="조력공">#REF!</definedName>
    <definedName name="조명장치소계">#REF!</definedName>
    <definedName name="조사9909">#REF!</definedName>
    <definedName name="조수">#REF!</definedName>
    <definedName name="조장">#REF!</definedName>
    <definedName name="조적공">#REF!</definedName>
    <definedName name="조적공사">#REF!</definedName>
    <definedName name="조조조조" localSheetId="9">BlankMacro1</definedName>
    <definedName name="조조조조" localSheetId="8">BlankMacro1</definedName>
    <definedName name="조조조조">BlankMacro1</definedName>
    <definedName name="조조조조좆" localSheetId="9">BlankMacro1</definedName>
    <definedName name="조조조조좆" localSheetId="8">BlankMacro1</definedName>
    <definedName name="조조조조좆">BlankMacro1</definedName>
    <definedName name="조직개발">#REF!</definedName>
    <definedName name="조합노">#REF!</definedName>
    <definedName name="조합재">#REF!</definedName>
    <definedName name="종합평가">#REF!</definedName>
    <definedName name="주간선">#REF!</definedName>
    <definedName name="주간선값">#REF!</definedName>
    <definedName name="주거">#REF!</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민의견수렴">#REF!</definedName>
    <definedName name="주요자재대">#REF!</definedName>
    <definedName name="주요자재비" localSheetId="9">'기계설비 공종별내역서'!주요자재비</definedName>
    <definedName name="주요자재비" localSheetId="8">'기계설비 공종별집계표'!주요자재비</definedName>
    <definedName name="주요자재비">[0]!주요자재비</definedName>
    <definedName name="주주노">#REF!</definedName>
    <definedName name="주주재">#REF!</definedName>
    <definedName name="주택사업본부">#REF!</definedName>
    <definedName name="주택원가">#REF!</definedName>
    <definedName name="주택최종">#REF!</definedName>
    <definedName name="줄사철">#REF!</definedName>
    <definedName name="중기가" localSheetId="1">#REF!</definedName>
    <definedName name="중기가">#REF!</definedName>
    <definedName name="중기가전체" localSheetId="1">#REF!</definedName>
    <definedName name="중기가전체">#REF!</definedName>
    <definedName name="중기운반경비">#REF!</definedName>
    <definedName name="중기운반노무비">#REF!</definedName>
    <definedName name="중기운반재료비">#REF!</definedName>
    <definedName name="중기운전조수">#REF!</definedName>
    <definedName name="중산">255</definedName>
    <definedName name="중산1" localSheetId="1">#REF!</definedName>
    <definedName name="중산1" localSheetId="2">#REF!</definedName>
    <definedName name="중산1">#REF!</definedName>
    <definedName name="지급이자산출내역">#REF!</definedName>
    <definedName name="지산최초">#REF!</definedName>
    <definedName name="지역">#N/A</definedName>
    <definedName name="지원" localSheetId="9">BlankMacro1</definedName>
    <definedName name="지원" localSheetId="8">BlankMacro1</definedName>
    <definedName name="지원">BlankMacro1</definedName>
    <definedName name="지원시설">#REF!</definedName>
    <definedName name="지원앱" localSheetId="9">BlankMacro1</definedName>
    <definedName name="지원앱" localSheetId="8">BlankMacro1</definedName>
    <definedName name="지원앱">BlankMacro1</definedName>
    <definedName name="지입재료비">#REF!</definedName>
    <definedName name="지장물이설">#REF!</definedName>
    <definedName name="지하배관">#REF!</definedName>
    <definedName name="지하배관값">#REF!</definedName>
    <definedName name="지하접지선">#REF!</definedName>
    <definedName name="지하접지선값">#REF!</definedName>
    <definedName name="지하주간선">#REF!</definedName>
    <definedName name="지하주간선값">#REF!</definedName>
    <definedName name="지형지질">#REF!</definedName>
    <definedName name="직접경비">#REF!</definedName>
    <definedName name="직접노무비">#REF!</definedName>
    <definedName name="직접재료비">#REF!</definedName>
    <definedName name="직종">#REF!</definedName>
    <definedName name="진동롤라경">#REF!</definedName>
    <definedName name="진동롤라노무">#REF!</definedName>
    <definedName name="진동롤라재료">#REF!</definedName>
    <definedName name="진입도로경비">#REF!</definedName>
    <definedName name="진입도로노무비">#REF!</definedName>
    <definedName name="진입도로재료비">#REF!</definedName>
    <definedName name="집">#N/A</definedName>
    <definedName name="집게표총괄">#N/A</definedName>
    <definedName name="집계" localSheetId="1">#REF!</definedName>
    <definedName name="집계" localSheetId="9">BlankMacro1</definedName>
    <definedName name="집계" localSheetId="8">BlankMacro1</definedName>
    <definedName name="집계" localSheetId="2">#REF!</definedName>
    <definedName name="집계">#REF!</definedName>
    <definedName name="집계1">#REF!</definedName>
    <definedName name="집계2">#REF!</definedName>
    <definedName name="집계서" localSheetId="9">BlankMacro1</definedName>
    <definedName name="집계서" localSheetId="8">BlankMacro1</definedName>
    <definedName name="집계서">BlankMacro1</definedName>
    <definedName name="집계소계" localSheetId="9">'기계설비 공종별내역서'!템플리트모듈6</definedName>
    <definedName name="집계소계" localSheetId="8">'기계설비 공종별집계표'!템플리트모듈6</definedName>
    <definedName name="집계소계">[0]!템플리트모듈6</definedName>
    <definedName name="집계표" localSheetId="9">BlankMacro1</definedName>
    <definedName name="집계표" localSheetId="8">BlankMacro1</definedName>
    <definedName name="집계표">BlankMacro1</definedName>
    <definedName name="집계표2" localSheetId="9">집</definedName>
    <definedName name="집계표2" localSheetId="8">집</definedName>
    <definedName name="집계표2">집</definedName>
    <definedName name="집계표3" localSheetId="9">집</definedName>
    <definedName name="집계표3" localSheetId="8">집</definedName>
    <definedName name="집계표3">집</definedName>
    <definedName name="집계표5" localSheetId="9">'기계설비 공종별내역서'!관급자재2</definedName>
    <definedName name="집계표5" localSheetId="8">'기계설비 공종별집계표'!관급자재2</definedName>
    <definedName name="집계표5">관급자재2</definedName>
    <definedName name="집계표발행">#REF!</definedName>
    <definedName name="집계표총괄">#N/A</definedName>
    <definedName name="ㅊㄴㅇ" localSheetId="9">'기계설비 공종별내역서'!ㅊㄴㅇ</definedName>
    <definedName name="ㅊㄴㅇ" localSheetId="8">'기계설비 공종별집계표'!ㅊㄴㅇ</definedName>
    <definedName name="ㅊㄴㅇ">[0]!ㅊㄴㅇ</definedName>
    <definedName name="ㅊㄹㅇㅎ" localSheetId="9">BlankMacro1</definedName>
    <definedName name="ㅊㄹㅇㅎ" localSheetId="8">BlankMacro1</definedName>
    <definedName name="ㅊㄹㅇㅎ">BlankMacro1</definedName>
    <definedName name="ㅊㅁㄴ러">#REF!</definedName>
    <definedName name="ㅊㅇ" localSheetId="9">'기계설비 공종별내역서'!ㅊㄴㅇ</definedName>
    <definedName name="ㅊㅇ" localSheetId="8">'기계설비 공종별집계표'!ㅊㄴㅇ</definedName>
    <definedName name="ㅊㅇ">ㅊㄴㅇ</definedName>
    <definedName name="ㅊㅍ">#N/A</definedName>
    <definedName name="차" localSheetId="9">BlankMacro1</definedName>
    <definedName name="차" localSheetId="8">BlankMacro1</definedName>
    <definedName name="차">BlankMacro1</definedName>
    <definedName name="착공월">#REF!</definedName>
    <definedName name="착암공" localSheetId="1">#REF!</definedName>
    <definedName name="착암공">#REF!</definedName>
    <definedName name="창" localSheetId="9">'기계설비 공종별내역서'!템플리트모듈6</definedName>
    <definedName name="창" localSheetId="8">'기계설비 공종별집계표'!템플리트모듈6</definedName>
    <definedName name="창">[0]!템플리트모듈6</definedName>
    <definedName name="창의력개발">#REF!</definedName>
    <definedName name="창호" localSheetId="9">'기계설비 공종별내역서'!템플리트모듈6</definedName>
    <definedName name="창호" localSheetId="8">'기계설비 공종별집계표'!템플리트모듈6</definedName>
    <definedName name="창호">[0]!템플리트모듈6</definedName>
    <definedName name="창호2" localSheetId="9">'기계설비 공종별내역서'!창호2</definedName>
    <definedName name="창호2" localSheetId="8">'기계설비 공종별집계표'!창호2</definedName>
    <definedName name="창호2">[0]!창호2</definedName>
    <definedName name="창호공사">#REF!</definedName>
    <definedName name="창호대가">#N/A</definedName>
    <definedName name="채권관리">#REF!</definedName>
    <definedName name="채권관리응용">#REF!</definedName>
    <definedName name="철거" localSheetId="9">BlankMacro1</definedName>
    <definedName name="철거" localSheetId="8">BlankMacro1</definedName>
    <definedName name="철거">BlankMacro1</definedName>
    <definedName name="철거배관">#REF!</definedName>
    <definedName name="철거배관값">#REF!</definedName>
    <definedName name="철거접지선">#REF!</definedName>
    <definedName name="철거접지선값">#REF!</definedName>
    <definedName name="철거주간선">#REF!</definedName>
    <definedName name="철거주간선값">#REF!</definedName>
    <definedName name="철거필터링">#REF!,#REF!,#REF!</definedName>
    <definedName name="철골공">#REF!</definedName>
    <definedName name="철공">#REF!</definedName>
    <definedName name="철구사업본부">#REF!</definedName>
    <definedName name="철근공" localSheetId="1">#REF!</definedName>
    <definedName name="철근공">#REF!</definedName>
    <definedName name="철근노">#REF!</definedName>
    <definedName name="철근용접노무">#REF!</definedName>
    <definedName name="철근용접재료">#REF!</definedName>
    <definedName name="철근재">#REF!</definedName>
    <definedName name="철근콘크리트_공사">#REF!</definedName>
    <definedName name="철근항복응력">#REF!</definedName>
    <definedName name="철콘">#REF!</definedName>
    <definedName name="청구내역비데">#REF!</definedName>
    <definedName name="청구내역수전">#REF!</definedName>
    <definedName name="청구내역악세사리">#REF!</definedName>
    <definedName name="청구바디">#REF!</definedName>
    <definedName name="청단풍">#REF!</definedName>
    <definedName name="총" localSheetId="9">BlankMacro1</definedName>
    <definedName name="총" localSheetId="8">BlankMacro1</definedName>
    <definedName name="총">BlankMacro1</definedName>
    <definedName name="총계">#REF!</definedName>
    <definedName name="총공" localSheetId="9" hidden="1">{#N/A,#N/A,FALSE,"운반시간"}</definedName>
    <definedName name="총공" localSheetId="8" hidden="1">{#N/A,#N/A,FALSE,"운반시간"}</definedName>
    <definedName name="총공" hidden="1">{#N/A,#N/A,FALSE,"운반시간"}</definedName>
    <definedName name="총괄">#REF!</definedName>
    <definedName name="총괄공사예산서">#REF!</definedName>
    <definedName name="총괄관급" localSheetId="9">'기계설비 공종별내역서'!총괄관급</definedName>
    <definedName name="총괄관급" localSheetId="8">'기계설비 공종별집계표'!총괄관급</definedName>
    <definedName name="총괄관급">[0]!총괄관급</definedName>
    <definedName name="총괄내역" localSheetId="1">#REF!</definedName>
    <definedName name="총괄내역" localSheetId="2">#REF!</definedName>
    <definedName name="총괄내역">#REF!</definedName>
    <definedName name="총괄내역범위" localSheetId="1">#REF!</definedName>
    <definedName name="총괄내역범위">#REF!</definedName>
    <definedName name="총괄변경" localSheetId="9">'기계설비 공종별내역서'!템플리트모듈6</definedName>
    <definedName name="총괄변경" localSheetId="8">'기계설비 공종별집계표'!템플리트모듈6</definedName>
    <definedName name="총괄변경">[0]!템플리트모듈6</definedName>
    <definedName name="총괄합계금액" localSheetId="1">#REF!</definedName>
    <definedName name="총괄합계금액">#REF!</definedName>
    <definedName name="총기계경비" localSheetId="1">#REF!</definedName>
    <definedName name="총기계경비">#REF!</definedName>
    <definedName name="총노무" localSheetId="1">#REF!</definedName>
    <definedName name="총노무">#REF!</definedName>
    <definedName name="총소계1" localSheetId="1">#REF!</definedName>
    <definedName name="총소계1">#REF!</definedName>
    <definedName name="총소계2" localSheetId="1">#REF!</definedName>
    <definedName name="총소계2">#REF!</definedName>
    <definedName name="총원가">#REF!</definedName>
    <definedName name="총원가2">#REF!</definedName>
    <definedName name="총재료비" localSheetId="1">#REF!</definedName>
    <definedName name="총재료비">#REF!</definedName>
    <definedName name="총직노비" localSheetId="1">#REF!</definedName>
    <definedName name="총직노비">#REF!</definedName>
    <definedName name="총집계" localSheetId="9">BlankMacro1</definedName>
    <definedName name="총집계" localSheetId="8">BlankMacro1</definedName>
    <definedName name="총집계">BlankMacro1</definedName>
    <definedName name="총토탈">#REF!</definedName>
    <definedName name="총토탈1">#REF!</definedName>
    <definedName name="총토탈2">#REF!</definedName>
    <definedName name="최초집계" localSheetId="9">'기계설비 공종별내역서'!템플리트모듈6</definedName>
    <definedName name="최초집계" localSheetId="8">'기계설비 공종별집계표'!템플리트모듈6</definedName>
    <definedName name="최초집계">[0]!템플리트모듈6</definedName>
    <definedName name="추__정__가__격">#REF!</definedName>
    <definedName name="추정가격">#REF!</definedName>
    <definedName name="출처">#REF!</definedName>
    <definedName name="출처2">#REF!</definedName>
    <definedName name="취수탑경비">#REF!</definedName>
    <definedName name="취수탑노무비">#REF!</definedName>
    <definedName name="취수탑재료비">#REF!</definedName>
    <definedName name="측량">#REF!</definedName>
    <definedName name="ㅋ">#REF!</definedName>
    <definedName name="ㅋㄹ" localSheetId="9">'기계설비 공종별내역서'!ㅋㄹ</definedName>
    <definedName name="ㅋㄹ" localSheetId="8">'기계설비 공종별집계표'!ㅋㄹ</definedName>
    <definedName name="ㅋㄹ">[0]!ㅋㄹ</definedName>
    <definedName name="ㅋㄹㄷ">#N/A</definedName>
    <definedName name="ㅋㅋ" localSheetId="9">BlankMacro1</definedName>
    <definedName name="ㅋㅋ" localSheetId="8">BlankMacro1</definedName>
    <definedName name="ㅋㅋ">BlankMacro1</definedName>
    <definedName name="커뮤니케이션">#REF!</definedName>
    <definedName name="컴퓨터기획">#REF!</definedName>
    <definedName name="코드A" localSheetId="1">#REF!</definedName>
    <definedName name="코드A">#REF!</definedName>
    <definedName name="코드표">#REF!</definedName>
    <definedName name="콘노">#REF!</definedName>
    <definedName name="콘재">#REF!</definedName>
    <definedName name="콘크">#REF!</definedName>
    <definedName name="콘크리트공칭강도">#REF!</definedName>
    <definedName name="콤팩터경비">#REF!</definedName>
    <definedName name="콤팩터노무비">#REF!</definedName>
    <definedName name="콤팩터재료비">#REF!</definedName>
    <definedName name="클레임">#REF!</definedName>
    <definedName name="ㅌ">#REF!</definedName>
    <definedName name="타이어경">#REF!</definedName>
    <definedName name="타이어노무">#REF!</definedName>
    <definedName name="타이어재료">#REF!</definedName>
    <definedName name="타일공사">#REF!</definedName>
    <definedName name="태산목10노무">#REF!</definedName>
    <definedName name="태산목10재료">#REF!</definedName>
    <definedName name="태산목12노무">#REF!</definedName>
    <definedName name="태산목12재료">#REF!</definedName>
    <definedName name="태왕" localSheetId="9">BlankMacro1</definedName>
    <definedName name="태왕" localSheetId="8">BlankMacro1</definedName>
    <definedName name="태왕">BlankMacro1</definedName>
    <definedName name="태ㅌ크">#N/A</definedName>
    <definedName name="탱크하품">#N/A</definedName>
    <definedName name="탱크현조">#REF!</definedName>
    <definedName name="탱크현조1">#N/A</definedName>
    <definedName name="터_높">#REF!</definedName>
    <definedName name="터_폭">#REF!</definedName>
    <definedName name="터2">#REF!</definedName>
    <definedName name="터3">#REF!</definedName>
    <definedName name="터널계측">#REF!</definedName>
    <definedName name="터파기">#REF!</definedName>
    <definedName name="터파기고">#REF!</definedName>
    <definedName name="터파기기계0.4경비">#REF!</definedName>
    <definedName name="터파기기계0.4노무비">#REF!</definedName>
    <definedName name="터파기기계0.4재료비">#REF!</definedName>
    <definedName name="템플리트모듈1" localSheetId="9">BlankMacro1</definedName>
    <definedName name="템플리트모듈1" localSheetId="8">BlankMacro1</definedName>
    <definedName name="템플리트모듈1">BlankMacro1</definedName>
    <definedName name="템플리트모듈2" localSheetId="9">BlankMacro1</definedName>
    <definedName name="템플리트모듈2" localSheetId="8">BlankMacro1</definedName>
    <definedName name="템플리트모듈2">BlankMacro1</definedName>
    <definedName name="템플리트모듈3" localSheetId="9">BlankMacro1</definedName>
    <definedName name="템플리트모듈3" localSheetId="8">BlankMacro1</definedName>
    <definedName name="템플리트모듈3">BlankMacro1</definedName>
    <definedName name="템플리트모듈4" localSheetId="9">BlankMacro1</definedName>
    <definedName name="템플리트모듈4" localSheetId="8">BlankMacro1</definedName>
    <definedName name="템플리트모듈4">BlankMacro1</definedName>
    <definedName name="템플리트모듈5" localSheetId="9">BlankMacro1</definedName>
    <definedName name="템플리트모듈5" localSheetId="8">BlankMacro1</definedName>
    <definedName name="템플리트모듈5">BlankMacro1</definedName>
    <definedName name="템플리트모듈6" localSheetId="9">BlankMacro1</definedName>
    <definedName name="템플리트모듈6" localSheetId="8">BlankMacro1</definedName>
    <definedName name="템플리트모듈6">BlankMacro1</definedName>
    <definedName name="토목">#REF!</definedName>
    <definedName name="토목내역">#REF!</definedName>
    <definedName name="토목설계" localSheetId="9" hidden="1">{#N/A,#N/A,FALSE,"골재소요량";#N/A,#N/A,FALSE,"골재소요량"}</definedName>
    <definedName name="토목설계" localSheetId="8" hidden="1">{#N/A,#N/A,FALSE,"골재소요량";#N/A,#N/A,FALSE,"골재소요량"}</definedName>
    <definedName name="토목설계" hidden="1">{#N/A,#N/A,FALSE,"골재소요량";#N/A,#N/A,FALSE,"골재소요량"}</definedName>
    <definedName name="토목원가" localSheetId="9">'기계설비 공종별내역서'!템플리트모듈6</definedName>
    <definedName name="토목원가" localSheetId="8">'기계설비 공종별집계표'!템플리트모듈6</definedName>
    <definedName name="토목원가">[0]!템플리트모듈6</definedName>
    <definedName name="토사면일위">#REF!</definedName>
    <definedName name="토양">#REF!</definedName>
    <definedName name="토지이용">#REF!</definedName>
    <definedName name="토취장복구경비">#REF!</definedName>
    <definedName name="토취장복구노무비">#REF!</definedName>
    <definedName name="토취장복구재료비">#REF!</definedName>
    <definedName name="톱밥퇴비">#REF!</definedName>
    <definedName name="통2">#REF!</definedName>
    <definedName name="통내">#REF!</definedName>
    <definedName name="통설">#REF!</definedName>
    <definedName name="통신" localSheetId="9">BlankMacro1</definedName>
    <definedName name="통신" localSheetId="8">BlankMacro1</definedName>
    <definedName name="통신">BlankMacro1</definedName>
    <definedName name="통신기사1급">#REF!</definedName>
    <definedName name="통신기사2급">#REF!</definedName>
    <definedName name="통신내선공">#REF!</definedName>
    <definedName name="통신설비공">#REF!</definedName>
    <definedName name="통신외선공">#REF!</definedName>
    <definedName name="통신일위대가" localSheetId="9">BlankMacro1</definedName>
    <definedName name="통신일위대가" localSheetId="8">BlankMacro1</definedName>
    <definedName name="통신일위대가">BlankMacro1</definedName>
    <definedName name="통신집계" localSheetId="9">BlankMacro1</definedName>
    <definedName name="통신집계" localSheetId="8">BlankMacro1</definedName>
    <definedName name="통신집계">BlankMacro1</definedName>
    <definedName name="통신케이블공">#REF!</definedName>
    <definedName name="통신품셈">#REF!</definedName>
    <definedName name="통케">#REF!</definedName>
    <definedName name="퇴직부금비" localSheetId="1">#REF!</definedName>
    <definedName name="퇴직부금비" localSheetId="2">#REF!</definedName>
    <definedName name="퇴직부금비">#REF!</definedName>
    <definedName name="퇴직부금비_산식">#REF!</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재료비">#REF!</definedName>
    <definedName name="투폐기물처리비">#REF!</definedName>
    <definedName name="트랜스월드">#REF!</definedName>
    <definedName name="특">#REF!</definedName>
    <definedName name="특고">#REF!</definedName>
    <definedName name="특고압">#REF!</definedName>
    <definedName name="특고케이블공">#REF!</definedName>
    <definedName name="특공">#REF!</definedName>
    <definedName name="특급기술자">#REF!,#REF!,#REF!,#REF!,#REF!,#REF!</definedName>
    <definedName name="특급자">#REF!,#REF!,#REF!,#REF!,#REF!,#REF!</definedName>
    <definedName name="특별">#REF!</definedName>
    <definedName name="특수">#N/A</definedName>
    <definedName name="특케">#REF!</definedName>
    <definedName name="특허기본">#REF!</definedName>
    <definedName name="팀비젼창출">#REF!</definedName>
    <definedName name="ㅍ3">#N/A</definedName>
    <definedName name="ㅍㄴㅇ">#N/A</definedName>
    <definedName name="파고라노">#REF!</definedName>
    <definedName name="파고라재">#REF!</definedName>
    <definedName name="파이1" localSheetId="1">#REF!</definedName>
    <definedName name="파이1" localSheetId="2">#REF!</definedName>
    <definedName name="파이1">#REF!</definedName>
    <definedName name="파이2" localSheetId="1">#REF!</definedName>
    <definedName name="파이2">#REF!</definedName>
    <definedName name="파초" localSheetId="9">BlankMacro1</definedName>
    <definedName name="파초" localSheetId="8">BlankMacro1</definedName>
    <definedName name="파초">BlankMacro1</definedName>
    <definedName name="파호" localSheetId="9">BlankMacro1</definedName>
    <definedName name="파호" localSheetId="8">BlankMacro1</definedName>
    <definedName name="파호">BlankMacro1</definedName>
    <definedName name="파호초" localSheetId="9">BlankMacro1</definedName>
    <definedName name="파호초" localSheetId="8">BlankMacro1</definedName>
    <definedName name="파호초">BlankMacro1</definedName>
    <definedName name="판석노">#REF!</definedName>
    <definedName name="판석재">#REF!</definedName>
    <definedName name="퍼호" localSheetId="9">BlankMacro1</definedName>
    <definedName name="퍼호" localSheetId="8">BlankMacro1</definedName>
    <definedName name="퍼호">BlankMacro1</definedName>
    <definedName name="평가대상지역">#REF!</definedName>
    <definedName name="평당가">#REF!</definedName>
    <definedName name="평의자">#REF!</definedName>
    <definedName name="평의자노">#REF!</definedName>
    <definedName name="평의자재">#REF!</definedName>
    <definedName name="폐기량산출" localSheetId="9">'기계설비 공종별내역서'!폐기량산출</definedName>
    <definedName name="폐기량산출" localSheetId="8">'기계설비 공종별집계표'!폐기량산출</definedName>
    <definedName name="폐기량산출">[0]!폐기량산출</definedName>
    <definedName name="폐기물">#REF!</definedName>
    <definedName name="폐기물내역서">#N/A</definedName>
    <definedName name="폐기물수수료">#REF!</definedName>
    <definedName name="폐기물집계표" localSheetId="9">집</definedName>
    <definedName name="폐기물집계표" localSheetId="8">집</definedName>
    <definedName name="폐기물집계표">집</definedName>
    <definedName name="폐기물처리비">#REF!</definedName>
    <definedName name="폐김" localSheetId="9">'기계설비 공종별내역서'!템플리트모듈6</definedName>
    <definedName name="폐김" localSheetId="8">'기계설비 공종별집계표'!템플리트모듈6</definedName>
    <definedName name="폐김">[0]!템플리트모듈6</definedName>
    <definedName name="폐추니아">#REF!</definedName>
    <definedName name="포장">#REF!</definedName>
    <definedName name="포장1">#REF!</definedName>
    <definedName name="표" localSheetId="1">#REF!</definedName>
    <definedName name="표">#REF!</definedName>
    <definedName name="표면보호경비">#REF!</definedName>
    <definedName name="표면보호노무비">#REF!</definedName>
    <definedName name="표면보호재료비">#REF!</definedName>
    <definedName name="표지" localSheetId="9">BlankMacro1</definedName>
    <definedName name="표지" localSheetId="8">BlankMacro1</definedName>
    <definedName name="표지">BlankMacro1</definedName>
    <definedName name="표지2" localSheetId="9" hidden="1">{#N/A,#N/A,FALSE,"단가표지"}</definedName>
    <definedName name="표지2" localSheetId="8" hidden="1">{#N/A,#N/A,FALSE,"단가표지"}</definedName>
    <definedName name="표지2" hidden="1">{#N/A,#N/A,FALSE,"단가표지"}</definedName>
    <definedName name="표지3">#REF!</definedName>
    <definedName name="표지다">#REF!</definedName>
    <definedName name="품셈표">#REF!</definedName>
    <definedName name="품위내역서" localSheetId="9">BlankMacro1</definedName>
    <definedName name="품위내역서" localSheetId="8">BlankMacro1</definedName>
    <definedName name="품위내역서">BlankMacro1</definedName>
    <definedName name="품질관리일반">#REF!</definedName>
    <definedName name="프">#REF!</definedName>
    <definedName name="프리젠테이션">#REF!</definedName>
    <definedName name="플랜트기계설치공">#REF!</definedName>
    <definedName name="플랜트배관공">#REF!</definedName>
    <definedName name="플랜트용접공">#REF!</definedName>
    <definedName name="플랜트전공">#REF!</definedName>
    <definedName name="플랜트특수용접공">#REF!</definedName>
    <definedName name="필터링">#REF!,#REF!,#REF!</definedName>
    <definedName name="ㅎ" localSheetId="9">BlankMacro1</definedName>
    <definedName name="ㅎ" localSheetId="8">BlankMacro1</definedName>
    <definedName name="ㅎ">BlankMacro1</definedName>
    <definedName name="ㅎ114">#REF!</definedName>
    <definedName name="ㅎ115">#REF!</definedName>
    <definedName name="ㅎ143">#REF!</definedName>
    <definedName name="ㅎ314">#REF!</definedName>
    <definedName name="ㅎ605">#REF!</definedName>
    <definedName name="ㅎ662">#REF!</definedName>
    <definedName name="ㅎ940">#REF!</definedName>
    <definedName name="ㅎㄱㄱ" localSheetId="9">BlankMacro1</definedName>
    <definedName name="ㅎㄱㄱ" localSheetId="8">BlankMacro1</definedName>
    <definedName name="ㅎㄱㄱ">BlankMacro1</definedName>
    <definedName name="ㅎㄹㄹ" localSheetId="9">BlankMacro1</definedName>
    <definedName name="ㅎㄹㄹ" localSheetId="8">BlankMacro1</definedName>
    <definedName name="ㅎㄹㄹ">BlankMacro1</definedName>
    <definedName name="ㅎㄹㅇ" localSheetId="9">BlankMacro1</definedName>
    <definedName name="ㅎㄹㅇ" localSheetId="8">BlankMacro1</definedName>
    <definedName name="ㅎㄹㅇ">BlankMacro1</definedName>
    <definedName name="ㅎㄹㅇㅎㅇㅀㄹㅇ" localSheetId="9">BlankMacro1</definedName>
    <definedName name="ㅎㄹㅇㅎㅇㅀㄹㅇ" localSheetId="8">BlankMacro1</definedName>
    <definedName name="ㅎㄹㅇㅎㅇㅀㄹㅇ">BlankMacro1</definedName>
    <definedName name="ㅎㅇㄶ">#REF!</definedName>
    <definedName name="ㅎㅇㅀ" localSheetId="9">BlankMacro1</definedName>
    <definedName name="ㅎㅇㅀ" localSheetId="8">BlankMacro1</definedName>
    <definedName name="ㅎㅇㅀ">BlankMacro1</definedName>
    <definedName name="ㅎㅎ">#REF!</definedName>
    <definedName name="ㅎㅎㅎ" localSheetId="9">BlankMacro1</definedName>
    <definedName name="ㅎㅎㅎ" localSheetId="8">BlankMacro1</definedName>
    <definedName name="ㅎㅎㅎ">BlankMacro1</definedName>
    <definedName name="ㅎㅎㅎㅎ" localSheetId="9">BlankMacro1</definedName>
    <definedName name="ㅎㅎㅎㅎ" localSheetId="8">BlankMacro1</definedName>
    <definedName name="ㅎㅎㅎㅎ">BlankMacro1</definedName>
    <definedName name="ㅎㅎㅎㅎㅎ" localSheetId="9">BlankMacro1</definedName>
    <definedName name="ㅎㅎㅎㅎㅎ" localSheetId="8">BlankMacro1</definedName>
    <definedName name="ㅎㅎㅎㅎㅎ">BlankMacro1</definedName>
    <definedName name="ㅎㅎㅎㅎㅎㅎ" localSheetId="9">BlankMacro1</definedName>
    <definedName name="ㅎㅎㅎㅎㅎㅎ" localSheetId="8">BlankMacro1</definedName>
    <definedName name="ㅎㅎㅎㅎㅎㅎ">BlankMacro1</definedName>
    <definedName name="ㅎㅎㅎㅎㅎㅎㅎㅎㅎㅎㅎ" localSheetId="9">BlankMacro1</definedName>
    <definedName name="ㅎㅎㅎㅎㅎㅎㅎㅎㅎㅎㅎ" localSheetId="8">BlankMacro1</definedName>
    <definedName name="ㅎㅎㅎㅎㅎㅎㅎㅎㅎㅎㅎ">BlankMacro1</definedName>
    <definedName name="ㅎㅎㅎㅎㅎㅎㅎㅎㅎㅎㅎㅎㅎㅎㅎㅎㅎ효" localSheetId="9">BlankMacro1</definedName>
    <definedName name="ㅎㅎㅎㅎㅎㅎㅎㅎㅎㅎㅎㅎㅎㅎㅎㅎㅎ효" localSheetId="8">BlankMacro1</definedName>
    <definedName name="ㅎㅎㅎㅎㅎㅎㅎㅎㅎㅎㅎㅎㅎㅎㅎㅎㅎ효">BlankMacro1</definedName>
    <definedName name="하나" localSheetId="9">BlankMacro1</definedName>
    <definedName name="하나" localSheetId="8">BlankMacro1</definedName>
    <definedName name="하나">BlankMacro1</definedName>
    <definedName name="하나2" localSheetId="9">BlankMacro1</definedName>
    <definedName name="하나2" localSheetId="8">BlankMacro1</definedName>
    <definedName name="하나2">BlankMacro1</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계획서">#REF!</definedName>
    <definedName name="하도내역">#REF!</definedName>
    <definedName name="하도원가">#REF!</definedName>
    <definedName name="하도집계">#REF!</definedName>
    <definedName name="하라" localSheetId="9">BlankMacro1</definedName>
    <definedName name="하라" localSheetId="8">BlankMacro1</definedName>
    <definedName name="하라">BlankMacro1</definedName>
    <definedName name="하리" localSheetId="9">BlankMacro1</definedName>
    <definedName name="하리" localSheetId="8">BlankMacro1</definedName>
    <definedName name="하리">BlankMacro1</definedName>
    <definedName name="하이" localSheetId="9">BlankMacro1</definedName>
    <definedName name="하이" localSheetId="8">BlankMacro1</definedName>
    <definedName name="하이">BlankMacro1</definedName>
    <definedName name="하하">#REF!</definedName>
    <definedName name="하히" localSheetId="9">BlankMacro1</definedName>
    <definedName name="하히" localSheetId="8">BlankMacro1</definedName>
    <definedName name="하히">BlankMacro1</definedName>
    <definedName name="학교" localSheetId="9">BlankMacro1</definedName>
    <definedName name="학교" localSheetId="8">BlankMacro1</definedName>
    <definedName name="학교">BlankMacro1</definedName>
    <definedName name="학교2">#REF!</definedName>
    <definedName name="한글노무비">#REF!</definedName>
    <definedName name="한라구절초">#REF!</definedName>
    <definedName name="한전수탁비">#REF!</definedName>
    <definedName name="할석공">#REF!</definedName>
    <definedName name="할증">#REF!</definedName>
    <definedName name="함석공">#REF!</definedName>
    <definedName name="합계" localSheetId="1">#REF!</definedName>
    <definedName name="합계">#REF!</definedName>
    <definedName name="합판노">#REF!</definedName>
    <definedName name="합판재">#REF!</definedName>
    <definedName name="해당화">#REF!</definedName>
    <definedName name="행삭제">#REF!</definedName>
    <definedName name="허">#REF!</definedName>
    <definedName name="허하" localSheetId="9">BlankMacro1</definedName>
    <definedName name="허하" localSheetId="8">BlankMacro1</definedName>
    <definedName name="허하">BlankMacro1</definedName>
    <definedName name="허ㅗ러" localSheetId="9">BlankMacro1</definedName>
    <definedName name="허ㅗ러" localSheetId="8">BlankMacro1</definedName>
    <definedName name="허ㅗ러">BlankMacro1</definedName>
    <definedName name="현설조건">#N/A</definedName>
    <definedName name="현설조건양식">#REF!</definedName>
    <definedName name="현설조건양식1">#N/A</definedName>
    <definedName name="현설조서">#REF!</definedName>
    <definedName name="현설조소">#N/A</definedName>
    <definedName name="현설품의">#REF!</definedName>
    <definedName name="현설품의1">#N/A</definedName>
    <definedName name="현설품의양식">#N/A</definedName>
    <definedName name="현조" hidden="1">#REF!</definedName>
    <definedName name="현지">#REF!</definedName>
    <definedName name="협상능력">#REF!</definedName>
    <definedName name="형틀">#REF!</definedName>
    <definedName name="호">#N/A</definedName>
    <definedName name="호나" localSheetId="9">BlankMacro1</definedName>
    <definedName name="호나" localSheetId="8">BlankMacro1</definedName>
    <definedName name="호나">BlankMacro1</definedName>
    <definedName name="호라" localSheetId="9">BlankMacro1</definedName>
    <definedName name="호라" localSheetId="8">BlankMacro1</definedName>
    <definedName name="호라">BlankMacro1</definedName>
    <definedName name="호로" localSheetId="9">BlankMacro1</definedName>
    <definedName name="호로" localSheetId="8">BlankMacro1</definedName>
    <definedName name="호로">BlankMacro1</definedName>
    <definedName name="호박노">#REF!</definedName>
    <definedName name="호박재">#REF!</definedName>
    <definedName name="호사" localSheetId="9">BlankMacro1</definedName>
    <definedName name="호사" localSheetId="8">BlankMacro1</definedName>
    <definedName name="호사">BlankMacro1</definedName>
    <definedName name="호아" localSheetId="9">BlankMacro1</definedName>
    <definedName name="호아" localSheetId="8">BlankMacro1</definedName>
    <definedName name="호아">BlankMacro1</definedName>
    <definedName name="호하" localSheetId="9">BlankMacro1</definedName>
    <definedName name="호하" localSheetId="8">BlankMacro1</definedName>
    <definedName name="호하">BlankMacro1</definedName>
    <definedName name="호호" localSheetId="9">BlankMacro1</definedName>
    <definedName name="호호" localSheetId="8">BlankMacro1</definedName>
    <definedName name="호호">BlankMacro1</definedName>
    <definedName name="호호호호">#REF!</definedName>
    <definedName name="호ㅓ" localSheetId="9">BlankMacro1</definedName>
    <definedName name="호ㅓ" localSheetId="8">BlankMacro1</definedName>
    <definedName name="호ㅓ">BlankMacro1</definedName>
    <definedName name="호ㅓㅎㄹ" localSheetId="9">BlankMacro1</definedName>
    <definedName name="호ㅓㅎㄹ" localSheetId="8">BlankMacro1</definedName>
    <definedName name="호ㅓㅎㄹ">BlankMacro1</definedName>
    <definedName name="홋ㅅ" localSheetId="9">BlankMacro1</definedName>
    <definedName name="홋ㅅ" localSheetId="8">BlankMacro1</definedName>
    <definedName name="홋ㅅ">BlankMacro1</definedName>
    <definedName name="홍단풍">#REF!</definedName>
    <definedName name="화장" localSheetId="9">BlankMacro1</definedName>
    <definedName name="화장" localSheetId="8">BlankMacro1</definedName>
    <definedName name="화장">BlankMacro1</definedName>
    <definedName name="화장실" localSheetId="9">BlankMacro1</definedName>
    <definedName name="화장실" localSheetId="8">BlankMacro1</definedName>
    <definedName name="화장실">BlankMacro1</definedName>
    <definedName name="화장실인원" localSheetId="9">BlankMacro1</definedName>
    <definedName name="화장실인원" localSheetId="8">BlankMacro1</definedName>
    <definedName name="화장실인원">BlankMacro1</definedName>
    <definedName name="화ㅓㅣ허ㅏ">#REF!</definedName>
    <definedName name="환">#REF!</definedName>
    <definedName name="환경영향요소">#REF!</definedName>
    <definedName name="환경원가" localSheetId="9">BlankMacro1</definedName>
    <definedName name="환경원가" localSheetId="8">BlankMacro1</definedName>
    <definedName name="환경원가">BlankMacro1</definedName>
    <definedName name="환기" localSheetId="9">BlankMacro1</definedName>
    <definedName name="환기" localSheetId="8">BlankMacro1</definedName>
    <definedName name="환기">BlankMacro1</definedName>
    <definedName name="환기2" localSheetId="9">BlankMacro1</definedName>
    <definedName name="환기2" localSheetId="8">BlankMacro1</definedName>
    <definedName name="환기2">BlankMacro1</definedName>
    <definedName name="회사분">#REF!</definedName>
    <definedName name="회사운반비">#REF!</definedName>
    <definedName name="효구" localSheetId="9">Dlog_Show</definedName>
    <definedName name="효구" localSheetId="8">Dlog_Show</definedName>
    <definedName name="효구">Dlog_Show</definedName>
    <definedName name="효자" localSheetId="9">Dlog_Show</definedName>
    <definedName name="효자" localSheetId="8">Dlog_Show</definedName>
    <definedName name="효자">Dlog_Show</definedName>
    <definedName name="효자건설" localSheetId="9">Dlog_Show</definedName>
    <definedName name="효자건설" localSheetId="8">Dlog_Show</definedName>
    <definedName name="효자건설">Dlog_Show</definedName>
    <definedName name="휘발유" localSheetId="9">#REF!</definedName>
    <definedName name="휘발유" localSheetId="8">#REF!</definedName>
    <definedName name="휘발유">#REF!</definedName>
    <definedName name="히말라야시다6노무">#REF!</definedName>
    <definedName name="히말라야시다6재료">#REF!</definedName>
    <definedName name="히말라야시다8노무">#REF!</definedName>
    <definedName name="히말라야시다8재료">#REF!</definedName>
    <definedName name="ㅏ" localSheetId="9">BlankMacro1</definedName>
    <definedName name="ㅏ" localSheetId="8">BlankMacro1</definedName>
    <definedName name="ㅏ">BlankMacro1</definedName>
    <definedName name="ㅏ96">#REF!</definedName>
    <definedName name="ㅏㅏ" localSheetId="9">BlankMacro1</definedName>
    <definedName name="ㅏㅏ" localSheetId="8">BlankMacro1</definedName>
    <definedName name="ㅏㅏ">BlankMacro1</definedName>
    <definedName name="ㅏㅏㅏ" localSheetId="9">BlankMacro1</definedName>
    <definedName name="ㅏㅏㅏ" localSheetId="8">BlankMacro1</definedName>
    <definedName name="ㅏㅏㅏ">BlankMacro1</definedName>
    <definedName name="ㅏㅐㅏㅐ" localSheetId="9">BlankMacro1</definedName>
    <definedName name="ㅏㅐㅏㅐ" localSheetId="8">BlankMacro1</definedName>
    <definedName name="ㅏㅐㅏㅐ">BlankMacro1</definedName>
    <definedName name="ㅑㅐㅑㅐ" localSheetId="9">BlankMacro1</definedName>
    <definedName name="ㅑㅐㅑㅐ" localSheetId="8">BlankMacro1</definedName>
    <definedName name="ㅑㅐㅑㅐ">BlankMacro1</definedName>
    <definedName name="ㅑㅐㅔㅑㅐㅔ" localSheetId="9">BlankMacro1</definedName>
    <definedName name="ㅑㅐㅔㅑㅐㅔ" localSheetId="8">BlankMacro1</definedName>
    <definedName name="ㅑㅐㅔㅑㅐㅔ">BlankMacro1</definedName>
    <definedName name="ㅑㅑㅑ" localSheetId="9">BlankMacro1</definedName>
    <definedName name="ㅑㅑㅑ" localSheetId="8">BlankMacro1</definedName>
    <definedName name="ㅑㅑㅑ">BlankMacro1</definedName>
    <definedName name="ㅓ" localSheetId="9">BlankMacro1</definedName>
    <definedName name="ㅓ" localSheetId="8">BlankMacro1</definedName>
    <definedName name="ㅓ">BlankMacro1</definedName>
    <definedName name="ㅓ1514">#REF!</definedName>
    <definedName name="ㅓ54">#REF!</definedName>
    <definedName name="ㅓㅇ러" localSheetId="9">'기계설비 공종별내역서'!템플리트모듈6</definedName>
    <definedName name="ㅓㅇ러" localSheetId="8">'기계설비 공종별집계표'!템플리트모듈6</definedName>
    <definedName name="ㅓㅇ러">템플리트모듈6</definedName>
    <definedName name="ㅓㅓㅓ">1</definedName>
    <definedName name="ㅓㅓㅓㅜ" localSheetId="9">BlankMacro1</definedName>
    <definedName name="ㅓㅓㅓㅜ" localSheetId="8">BlankMacro1</definedName>
    <definedName name="ㅓㅓㅓㅜ">BlankMacro1</definedName>
    <definedName name="ㅓㅗㅛ" localSheetId="9">BlankMacro1</definedName>
    <definedName name="ㅓㅗㅛ" localSheetId="8">BlankMacro1</definedName>
    <definedName name="ㅓㅗㅛ">BlankMacro1</definedName>
    <definedName name="ㅔㅐㅑㅕ" localSheetId="9">BlankMacro1</definedName>
    <definedName name="ㅔㅐㅑㅕ" localSheetId="8">BlankMacro1</definedName>
    <definedName name="ㅔㅐㅑㅕ">BlankMacro1</definedName>
    <definedName name="ㅕ168">#REF!</definedName>
    <definedName name="ㅕ오">#N/A</definedName>
    <definedName name="ㅕㅑㅐ" localSheetId="9">BlankMacro1</definedName>
    <definedName name="ㅕㅑㅐ" localSheetId="8">BlankMacro1</definedName>
    <definedName name="ㅕㅑㅐ">BlankMacro1</definedName>
    <definedName name="ㅕㅕㅕㅕㅕㅕㅕㅕㅕㅕㅕㅕㅕㅕㅛ" localSheetId="9">BlankMacro1</definedName>
    <definedName name="ㅕㅕㅕㅕㅕㅕㅕㅕㅕㅕㅕㅕㅕㅕㅛ" localSheetId="8">BlankMacro1</definedName>
    <definedName name="ㅕㅕㅕㅕㅕㅕㅕㅕㅕㅕㅕㅕㅕㅕㅛ">BlankMacro1</definedName>
    <definedName name="ㅕㅛㅕㅑㅐㅔ" localSheetId="9">BlankMacro1</definedName>
    <definedName name="ㅕㅛㅕㅑㅐㅔ" localSheetId="8">BlankMacro1</definedName>
    <definedName name="ㅕㅛㅕㅑㅐㅔ">BlankMacro1</definedName>
    <definedName name="ㅗ1019">#REF!</definedName>
    <definedName name="ㅗ415">#REF!</definedName>
    <definedName name="ㅗ461">#REF!</definedName>
    <definedName name="ㅗ50" localSheetId="1">#REF!</definedName>
    <definedName name="ㅗ50" localSheetId="2">#REF!</definedName>
    <definedName name="ㅗ50">#REF!</definedName>
    <definedName name="ㅗㅅ20" localSheetId="1">#REF!</definedName>
    <definedName name="ㅗㅅ20" localSheetId="2">#REF!</definedName>
    <definedName name="ㅗㅅ20">#REF!</definedName>
    <definedName name="ㅗ햐ㅕㄹ혀ㅑ" localSheetId="9">BlankMacro1</definedName>
    <definedName name="ㅗ햐ㅕㄹ혀ㅑ" localSheetId="8">BlankMacro1</definedName>
    <definedName name="ㅗ햐ㅕㄹ혀ㅑ">BlankMacro1</definedName>
    <definedName name="ㅗ허ㅛ" localSheetId="1">#REF!</definedName>
    <definedName name="ㅗ허ㅛ">#REF!</definedName>
    <definedName name="ㅗㅓㅏ" localSheetId="9">BlankMacro1</definedName>
    <definedName name="ㅗㅓㅏ" localSheetId="8">BlankMacro1</definedName>
    <definedName name="ㅗㅓㅏ">BlankMacro1</definedName>
    <definedName name="ㅗㅗㅎㅎㅎ" localSheetId="9">'기계설비 공종별내역서'!템플리트모듈6</definedName>
    <definedName name="ㅗㅗㅎㅎㅎ" localSheetId="8">'기계설비 공종별집계표'!템플리트모듈6</definedName>
    <definedName name="ㅗㅗㅎㅎㅎ">[0]!템플리트모듈6</definedName>
    <definedName name="ㅗㅗㅗㅗㅗㄹㄹㄹㄹㄹ" localSheetId="9">BlankMacro1</definedName>
    <definedName name="ㅗㅗㅗㅗㅗㄹㄹㄹㄹㄹ" localSheetId="8">BlankMacro1</definedName>
    <definedName name="ㅗㅗㅗㅗㅗㄹㄹㄹㄹㄹ">BlankMacro1</definedName>
    <definedName name="ㅗㅛㄱ" localSheetId="9">BlankMacro1</definedName>
    <definedName name="ㅗㅛㄱ" localSheetId="8">BlankMacro1</definedName>
    <definedName name="ㅗㅛㄱ">BlankMacro1</definedName>
    <definedName name="ㅛㅅㄱ" localSheetId="9">BlankMacro1</definedName>
    <definedName name="ㅛㅅㄱ" localSheetId="8">BlankMacro1</definedName>
    <definedName name="ㅛㅅㄱ">BlankMacro1</definedName>
    <definedName name="ㅛㅕㅑ" localSheetId="9">BlankMacro1</definedName>
    <definedName name="ㅛㅕㅑ" localSheetId="8">BlankMacro1</definedName>
    <definedName name="ㅛㅕㅑ">BlankMacro1</definedName>
    <definedName name="ㅛㅛㅕㅕㅛㅕㅅ" localSheetId="9">BlankMacro1</definedName>
    <definedName name="ㅛㅛㅕㅕㅛㅕㅅ" localSheetId="8">BlankMacro1</definedName>
    <definedName name="ㅛㅛㅕㅕㅛㅕㅅ">BlankMacro1</definedName>
    <definedName name="ㅛㅛㅛㅛㅛ" localSheetId="9">BlankMacro1</definedName>
    <definedName name="ㅛㅛㅛㅛㅛ" localSheetId="8">BlankMacro1</definedName>
    <definedName name="ㅛㅛㅛㅛㅛ">BlankMacro1</definedName>
    <definedName name="ㅛㅛㅛㅛㅛㅛㅛ" localSheetId="9">BlankMacro1</definedName>
    <definedName name="ㅛㅛㅛㅛㅛㅛㅛ" localSheetId="8">BlankMacro1</definedName>
    <definedName name="ㅛㅛㅛㅛㅛㅛㅛ">BlankMacro1</definedName>
    <definedName name="ㅛㅛㅛㅛㅛㅛㅛㅛㅛㅛㅛ" localSheetId="9">BlankMacro1</definedName>
    <definedName name="ㅛㅛㅛㅛㅛㅛㅛㅛㅛㅛㅛ" localSheetId="8">BlankMacro1</definedName>
    <definedName name="ㅛㅛㅛㅛㅛㅛㅛㅛㅛㅛㅛ">BlankMacro1</definedName>
    <definedName name="ㅛㅛㅛㅛㅛㅛㅛㅛㅛㅛㅛㅛㅛ" localSheetId="9">BlankMacro1</definedName>
    <definedName name="ㅛㅛㅛㅛㅛㅛㅛㅛㅛㅛㅛㅛㅛ" localSheetId="8">BlankMacro1</definedName>
    <definedName name="ㅛㅛㅛㅛㅛㅛㅛㅛㅛㅛㅛㅛㅛ">BlankMacro1</definedName>
    <definedName name="ㅜ1574">#REF!</definedName>
    <definedName name="ㅜ894">#REF!</definedName>
    <definedName name="ㅜㅜ" localSheetId="9">BlankMacro1</definedName>
    <definedName name="ㅜㅜ" localSheetId="8">BlankMacro1</definedName>
    <definedName name="ㅜㅜ">BlankMacro1</definedName>
    <definedName name="ㅠ61">#REF!</definedName>
    <definedName name="ㅠ휴" localSheetId="9">BlankMacro1</definedName>
    <definedName name="ㅠ휴" localSheetId="8">BlankMacro1</definedName>
    <definedName name="ㅠ휴">BlankMacro1</definedName>
    <definedName name="ㅠ흏" localSheetId="9">BlankMacro1</definedName>
    <definedName name="ㅠ흏" localSheetId="8">BlankMacro1</definedName>
    <definedName name="ㅠ흏">BlankMacro1</definedName>
    <definedName name="ㅠㅠㅎ" localSheetId="9">BlankMacro1</definedName>
    <definedName name="ㅠㅠㅎ" localSheetId="8">BlankMacro1</definedName>
    <definedName name="ㅠㅠㅎ">BlankMacro1</definedName>
    <definedName name="ㅠㅠㅠㅠ" localSheetId="1">#REF!</definedName>
    <definedName name="ㅠㅠㅠㅠ">#REF!</definedName>
    <definedName name="ㅡㅏㅑㅓ" localSheetId="9">BlankMacro1</definedName>
    <definedName name="ㅡㅏㅑㅓ" localSheetId="8">BlankMacro1</definedName>
    <definedName name="ㅡㅏㅑㅓ">BlankMacro1</definedName>
    <definedName name="ㅣㅣㅣㅣ" localSheetId="9">BlankMacro1</definedName>
    <definedName name="ㅣㅣㅣㅣ" localSheetId="8">BlankMacro1</definedName>
    <definedName name="ㅣㅣㅣㅣ">BlankMacro1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87" i="20" l="1"/>
  <c r="J387" i="20"/>
  <c r="H387" i="20"/>
  <c r="F387" i="20"/>
  <c r="L363" i="20"/>
  <c r="J363" i="20"/>
  <c r="H363" i="20"/>
  <c r="F363" i="20"/>
  <c r="L315" i="20"/>
  <c r="J315" i="20"/>
  <c r="H315" i="20"/>
  <c r="F315" i="20"/>
  <c r="L291" i="20"/>
  <c r="J291" i="20"/>
  <c r="H291" i="20"/>
  <c r="F291" i="20"/>
  <c r="L267" i="20"/>
  <c r="J267" i="20"/>
  <c r="H267" i="20"/>
  <c r="F267" i="20"/>
  <c r="L243" i="20"/>
  <c r="J243" i="20"/>
  <c r="H243" i="20"/>
  <c r="F243" i="20"/>
  <c r="L147" i="20"/>
  <c r="J147" i="20"/>
  <c r="H147" i="20"/>
  <c r="F147" i="20"/>
  <c r="L75" i="20"/>
  <c r="J75" i="20"/>
  <c r="H75" i="20"/>
  <c r="F75" i="20"/>
  <c r="L51" i="20"/>
  <c r="J51" i="20"/>
  <c r="H51" i="20"/>
  <c r="F51" i="20"/>
  <c r="L27" i="20"/>
  <c r="J27" i="20"/>
  <c r="H27" i="20"/>
  <c r="F27" i="20"/>
  <c r="J21" i="19"/>
  <c r="H21" i="19"/>
  <c r="F21" i="19"/>
  <c r="L21" i="19" s="1"/>
  <c r="K20" i="19"/>
  <c r="I20" i="19"/>
  <c r="J20" i="19" s="1"/>
  <c r="H20" i="19"/>
  <c r="G20" i="19"/>
  <c r="E20" i="19"/>
  <c r="F20" i="19" s="1"/>
  <c r="I16" i="19"/>
  <c r="J16" i="19" s="1"/>
  <c r="G16" i="19"/>
  <c r="H16" i="19" s="1"/>
  <c r="E16" i="19"/>
  <c r="F16" i="19" s="1"/>
  <c r="L16" i="19" s="1"/>
  <c r="I15" i="19"/>
  <c r="J15" i="19" s="1"/>
  <c r="G15" i="19"/>
  <c r="H15" i="19" s="1"/>
  <c r="E15" i="19"/>
  <c r="F15" i="19" s="1"/>
  <c r="L15" i="19" s="1"/>
  <c r="I14" i="19"/>
  <c r="J14" i="19" s="1"/>
  <c r="G14" i="19"/>
  <c r="H14" i="19" s="1"/>
  <c r="E14" i="19"/>
  <c r="F14" i="19" s="1"/>
  <c r="I13" i="19"/>
  <c r="J13" i="19" s="1"/>
  <c r="G13" i="19"/>
  <c r="H13" i="19" s="1"/>
  <c r="E13" i="19"/>
  <c r="F13" i="19" s="1"/>
  <c r="L13" i="19" s="1"/>
  <c r="I12" i="19"/>
  <c r="J12" i="19" s="1"/>
  <c r="G12" i="19"/>
  <c r="H12" i="19" s="1"/>
  <c r="E12" i="19"/>
  <c r="F12" i="19" s="1"/>
  <c r="L12" i="19" s="1"/>
  <c r="I11" i="19"/>
  <c r="J11" i="19" s="1"/>
  <c r="G11" i="19"/>
  <c r="H11" i="19" s="1"/>
  <c r="E11" i="19"/>
  <c r="F11" i="19" s="1"/>
  <c r="I10" i="19"/>
  <c r="J10" i="19" s="1"/>
  <c r="G10" i="19"/>
  <c r="H10" i="19" s="1"/>
  <c r="E10" i="19"/>
  <c r="F10" i="19" s="1"/>
  <c r="I8" i="19"/>
  <c r="J8" i="19" s="1"/>
  <c r="G8" i="19"/>
  <c r="H8" i="19" s="1"/>
  <c r="E8" i="19"/>
  <c r="F8" i="19" s="1"/>
  <c r="L8" i="19" s="1"/>
  <c r="I7" i="19"/>
  <c r="J7" i="19" s="1"/>
  <c r="G7" i="19"/>
  <c r="H7" i="19" s="1"/>
  <c r="E7" i="19"/>
  <c r="F7" i="19" s="1"/>
  <c r="L20" i="19" l="1"/>
  <c r="E9" i="19"/>
  <c r="L10" i="19"/>
  <c r="G9" i="19"/>
  <c r="H9" i="19" s="1"/>
  <c r="H17" i="19" s="1"/>
  <c r="H27" i="19" s="1"/>
  <c r="L7" i="19"/>
  <c r="I9" i="19"/>
  <c r="J9" i="19" s="1"/>
  <c r="L11" i="19"/>
  <c r="J17" i="19"/>
  <c r="J27" i="19" s="1"/>
  <c r="L14" i="19"/>
  <c r="K7" i="19"/>
  <c r="K8" i="19"/>
  <c r="K10" i="19"/>
  <c r="K11" i="19"/>
  <c r="K12" i="19"/>
  <c r="K13" i="19"/>
  <c r="K14" i="19"/>
  <c r="K15" i="19"/>
  <c r="K16" i="19"/>
  <c r="F9" i="19" l="1"/>
  <c r="K9" i="19"/>
  <c r="L9" i="19" l="1"/>
  <c r="F17" i="19"/>
  <c r="L17" i="19" l="1"/>
  <c r="F27" i="19"/>
  <c r="L27" i="19" s="1"/>
  <c r="J10" i="15" l="1"/>
  <c r="I10" i="15"/>
  <c r="G10" i="15" s="1"/>
  <c r="H10" i="15"/>
  <c r="J9" i="15"/>
  <c r="I9" i="15"/>
  <c r="H9" i="15"/>
  <c r="G9" i="15"/>
  <c r="J8" i="15"/>
  <c r="I8" i="15"/>
  <c r="H8" i="15"/>
  <c r="G8" i="15"/>
  <c r="J7" i="15"/>
  <c r="I7" i="15"/>
  <c r="H7" i="15"/>
  <c r="G7" i="15"/>
  <c r="J6" i="15"/>
  <c r="I6" i="15"/>
  <c r="H6" i="15"/>
  <c r="G6" i="15"/>
  <c r="J5" i="15"/>
  <c r="I5" i="15"/>
  <c r="H5" i="15"/>
  <c r="G5" i="15"/>
  <c r="R25" i="14"/>
  <c r="P25" i="14"/>
  <c r="N25" i="14"/>
  <c r="D25" i="14"/>
  <c r="R24" i="14"/>
  <c r="R26" i="14" s="1"/>
  <c r="P24" i="14"/>
  <c r="P26" i="14" s="1"/>
  <c r="B24" i="14"/>
  <c r="B25" i="14" s="1"/>
  <c r="R23" i="14"/>
  <c r="R21" i="14"/>
  <c r="P21" i="14"/>
  <c r="B20" i="14"/>
  <c r="A19" i="14"/>
  <c r="A23" i="14" s="1"/>
  <c r="P16" i="14"/>
  <c r="P17" i="14" s="1"/>
  <c r="N16" i="14"/>
  <c r="N17" i="14" s="1"/>
  <c r="B16" i="14"/>
  <c r="A15" i="14"/>
  <c r="R12" i="14"/>
  <c r="R13" i="14" s="1"/>
  <c r="P12" i="14"/>
  <c r="P13" i="14" s="1"/>
  <c r="B12" i="14"/>
  <c r="A11" i="14"/>
  <c r="D7" i="14"/>
  <c r="D8" i="14" s="1"/>
  <c r="B7" i="14"/>
  <c r="B6" i="14"/>
  <c r="B8" i="14" s="1"/>
  <c r="T5" i="14"/>
  <c r="S5" i="14"/>
  <c r="N48" i="13"/>
  <c r="Z39" i="13"/>
  <c r="Q39" i="13"/>
  <c r="Z38" i="13"/>
  <c r="Z37" i="13"/>
  <c r="Z36" i="13"/>
  <c r="Z35" i="13"/>
  <c r="Z34" i="13"/>
  <c r="Z33" i="13"/>
  <c r="Y33" i="13"/>
  <c r="X33" i="13"/>
  <c r="W33" i="13"/>
  <c r="V33" i="13"/>
  <c r="Z32" i="13"/>
  <c r="Y32" i="13"/>
  <c r="X32" i="13"/>
  <c r="W32" i="13"/>
  <c r="V32" i="13"/>
  <c r="Z31" i="13"/>
  <c r="Y31" i="13"/>
  <c r="X31" i="13"/>
  <c r="W31" i="13"/>
  <c r="V31" i="13"/>
  <c r="Z30" i="13"/>
  <c r="Z29" i="13"/>
  <c r="Z28" i="13"/>
  <c r="Z27" i="13"/>
  <c r="Z26" i="13"/>
  <c r="Z25" i="13"/>
  <c r="Y25" i="13"/>
  <c r="X25" i="13"/>
  <c r="W25" i="13"/>
  <c r="V25" i="13"/>
  <c r="Z24" i="13"/>
  <c r="Z23" i="13"/>
  <c r="Z22" i="13"/>
  <c r="Z21" i="13"/>
  <c r="Z20" i="13"/>
  <c r="Z19" i="13"/>
  <c r="Z18" i="13"/>
  <c r="Z17" i="13"/>
  <c r="Z16" i="13"/>
  <c r="Z15" i="13"/>
  <c r="Z14" i="13"/>
  <c r="Z13" i="13"/>
  <c r="Z12" i="13"/>
  <c r="Z11" i="13"/>
  <c r="Y6" i="13"/>
  <c r="X6" i="13"/>
  <c r="W6" i="13"/>
  <c r="V6" i="13"/>
  <c r="Y5" i="13"/>
  <c r="X5" i="13"/>
  <c r="W5" i="13"/>
  <c r="V5" i="13"/>
  <c r="C2" i="13"/>
  <c r="L6" i="12" s="1"/>
  <c r="AV25" i="12"/>
  <c r="AY23" i="12"/>
  <c r="AX23" i="12"/>
  <c r="O16" i="12"/>
  <c r="O14" i="12"/>
  <c r="AV12" i="12"/>
  <c r="J459" i="8"/>
  <c r="I23" i="9" s="1"/>
  <c r="J23" i="9" s="1"/>
  <c r="F483" i="8"/>
  <c r="E24" i="9" s="1"/>
  <c r="H483" i="8"/>
  <c r="G24" i="9" s="1"/>
  <c r="H24" i="9" s="1"/>
  <c r="J483" i="8"/>
  <c r="I24" i="9" s="1"/>
  <c r="J24" i="9" s="1"/>
  <c r="L483" i="8"/>
  <c r="H435" i="8"/>
  <c r="G22" i="9" s="1"/>
  <c r="H22" i="9" s="1"/>
  <c r="J435" i="8"/>
  <c r="I22" i="9" s="1"/>
  <c r="J22" i="9" s="1"/>
  <c r="J555" i="8" l="1"/>
  <c r="I27" i="9" s="1"/>
  <c r="J27" i="9" s="1"/>
  <c r="H555" i="8"/>
  <c r="G27" i="9" s="1"/>
  <c r="H27" i="9" s="1"/>
  <c r="H27" i="8"/>
  <c r="G7" i="9" s="1"/>
  <c r="H7" i="9" s="1"/>
  <c r="T25" i="14"/>
  <c r="AV14" i="12"/>
  <c r="AV16" i="12"/>
  <c r="A3" i="11"/>
  <c r="H459" i="8"/>
  <c r="G23" i="9" s="1"/>
  <c r="H23" i="9" s="1"/>
  <c r="F459" i="8"/>
  <c r="E23" i="9" s="1"/>
  <c r="F23" i="9" s="1"/>
  <c r="F555" i="8"/>
  <c r="E27" i="9" s="1"/>
  <c r="L555" i="8"/>
  <c r="J531" i="8"/>
  <c r="I26" i="9" s="1"/>
  <c r="J26" i="9" s="1"/>
  <c r="H531" i="8"/>
  <c r="G26" i="9" s="1"/>
  <c r="H26" i="9" s="1"/>
  <c r="K24" i="9"/>
  <c r="F24" i="9"/>
  <c r="L435" i="8"/>
  <c r="F435" i="8"/>
  <c r="E22" i="9" s="1"/>
  <c r="H507" i="8"/>
  <c r="G25" i="9" s="1"/>
  <c r="H25" i="9" s="1"/>
  <c r="H219" i="8"/>
  <c r="G15" i="9" s="1"/>
  <c r="H15" i="9" s="1"/>
  <c r="H75" i="8"/>
  <c r="G9" i="9" s="1"/>
  <c r="H9" i="9" s="1"/>
  <c r="H411" i="8" l="1"/>
  <c r="G21" i="9" s="1"/>
  <c r="H21" i="9" s="1"/>
  <c r="L24" i="9"/>
  <c r="T24" i="9" s="1"/>
  <c r="M12" i="14"/>
  <c r="N12" i="14" s="1"/>
  <c r="H387" i="8"/>
  <c r="G20" i="9" s="1"/>
  <c r="H20" i="9" s="1"/>
  <c r="L459" i="8"/>
  <c r="L23" i="9"/>
  <c r="K23" i="9"/>
  <c r="F27" i="9"/>
  <c r="K27" i="9"/>
  <c r="F22" i="9"/>
  <c r="L22" i="9" s="1"/>
  <c r="K22" i="9"/>
  <c r="H195" i="8"/>
  <c r="G14" i="9" s="1"/>
  <c r="H14" i="9" s="1"/>
  <c r="J219" i="8" l="1"/>
  <c r="I15" i="9" s="1"/>
  <c r="J15" i="9" s="1"/>
  <c r="J387" i="8"/>
  <c r="I20" i="9" s="1"/>
  <c r="J20" i="9" s="1"/>
  <c r="H171" i="8"/>
  <c r="G13" i="9" s="1"/>
  <c r="H13" i="9" s="1"/>
  <c r="H267" i="8"/>
  <c r="G17" i="9" s="1"/>
  <c r="H17" i="9" s="1"/>
  <c r="H99" i="8"/>
  <c r="G10" i="9" s="1"/>
  <c r="H10" i="9" s="1"/>
  <c r="L27" i="9"/>
  <c r="T27" i="9" s="1"/>
  <c r="N24" i="14"/>
  <c r="N13" i="14"/>
  <c r="T13" i="14" s="1"/>
  <c r="D30" i="13" s="1"/>
  <c r="T12" i="14"/>
  <c r="H123" i="8"/>
  <c r="G11" i="9" s="1"/>
  <c r="H11" i="9" s="1"/>
  <c r="H339" i="8"/>
  <c r="G18" i="9" s="1"/>
  <c r="H18" i="9" s="1"/>
  <c r="L531" i="8"/>
  <c r="F531" i="8"/>
  <c r="E26" i="9" s="1"/>
  <c r="J363" i="8"/>
  <c r="I19" i="9" s="1"/>
  <c r="J19" i="9" s="1"/>
  <c r="H363" i="8"/>
  <c r="G19" i="9" s="1"/>
  <c r="H19" i="9" s="1"/>
  <c r="H147" i="8"/>
  <c r="G12" i="9" s="1"/>
  <c r="H12" i="9" s="1"/>
  <c r="J99" i="8"/>
  <c r="I10" i="9" s="1"/>
  <c r="J10" i="9" s="1"/>
  <c r="N26" i="14" l="1"/>
  <c r="T26" i="14" s="1"/>
  <c r="D38" i="13" s="1"/>
  <c r="T24" i="14"/>
  <c r="Y30" i="13"/>
  <c r="W30" i="13"/>
  <c r="X30" i="13"/>
  <c r="V30" i="13"/>
  <c r="H243" i="8"/>
  <c r="G16" i="9" s="1"/>
  <c r="H16" i="9" s="1"/>
  <c r="F26" i="9"/>
  <c r="K26" i="9"/>
  <c r="L26" i="9" l="1"/>
  <c r="T26" i="9" s="1"/>
  <c r="X38" i="13"/>
  <c r="AB16" i="12"/>
  <c r="W38" i="13"/>
  <c r="V38" i="13"/>
  <c r="AY16" i="12"/>
  <c r="AY19" i="12" s="1"/>
  <c r="Y38" i="13"/>
  <c r="N21" i="14" l="1"/>
  <c r="T21" i="14" s="1"/>
  <c r="D37" i="13" s="1"/>
  <c r="J411" i="8"/>
  <c r="I21" i="9" s="1"/>
  <c r="J21" i="9" s="1"/>
  <c r="F507" i="8"/>
  <c r="E25" i="9" s="1"/>
  <c r="L99" i="8"/>
  <c r="AY24" i="12"/>
  <c r="AY25" i="12"/>
  <c r="F25" i="9" l="1"/>
  <c r="Y37" i="13"/>
  <c r="X37" i="13"/>
  <c r="W37" i="13"/>
  <c r="R37" i="13"/>
  <c r="AB14" i="12"/>
  <c r="V37" i="13"/>
  <c r="AX14" i="12"/>
  <c r="AX19" i="12" s="1"/>
  <c r="F99" i="8"/>
  <c r="E10" i="9" s="1"/>
  <c r="J51" i="8"/>
  <c r="I8" i="9" s="1"/>
  <c r="J8" i="9" s="1"/>
  <c r="H51" i="8"/>
  <c r="G8" i="9" s="1"/>
  <c r="H8" i="9" s="1"/>
  <c r="G6" i="9" s="1"/>
  <c r="H6" i="9" s="1"/>
  <c r="AX25" i="12" l="1"/>
  <c r="AX24" i="12"/>
  <c r="J75" i="8"/>
  <c r="I9" i="9" s="1"/>
  <c r="J9" i="9" s="1"/>
  <c r="G5" i="9"/>
  <c r="H5" i="9" s="1"/>
  <c r="O6" i="14"/>
  <c r="P6" i="14" s="1"/>
  <c r="P9" i="14" s="1"/>
  <c r="D8" i="13" s="1"/>
  <c r="F10" i="9"/>
  <c r="L10" i="9" s="1"/>
  <c r="K10" i="9"/>
  <c r="S37" i="13"/>
  <c r="S39" i="13" s="1"/>
  <c r="R39" i="13"/>
  <c r="T37" i="13" l="1"/>
  <c r="T39" i="13" s="1"/>
  <c r="J339" i="8"/>
  <c r="I18" i="9" s="1"/>
  <c r="J18" i="9" s="1"/>
  <c r="F339" i="8"/>
  <c r="E18" i="9" s="1"/>
  <c r="D14" i="13"/>
  <c r="D15" i="13" s="1"/>
  <c r="D9" i="13"/>
  <c r="D10" i="13" s="1"/>
  <c r="V8" i="13"/>
  <c r="Y8" i="13"/>
  <c r="Y9" i="13" s="1"/>
  <c r="Y10" i="13" s="1"/>
  <c r="X8" i="13"/>
  <c r="X9" i="13" s="1"/>
  <c r="X10" i="13" s="1"/>
  <c r="W8" i="13"/>
  <c r="W9" i="13" s="1"/>
  <c r="W10" i="13" s="1"/>
  <c r="D16" i="13"/>
  <c r="V9" i="13" l="1"/>
  <c r="V10" i="13" s="1"/>
  <c r="V15" i="13"/>
  <c r="V14" i="13"/>
  <c r="V16" i="13" s="1"/>
  <c r="F18" i="9"/>
  <c r="L18" i="9" s="1"/>
  <c r="K18" i="9"/>
  <c r="L339" i="8"/>
  <c r="D13" i="13"/>
  <c r="D12" i="13"/>
  <c r="L219" i="8"/>
  <c r="F219" i="8"/>
  <c r="E15" i="9" s="1"/>
  <c r="L363" i="8" l="1"/>
  <c r="F363" i="8"/>
  <c r="E19" i="9" s="1"/>
  <c r="F123" i="8"/>
  <c r="E11" i="9" s="1"/>
  <c r="L123" i="8"/>
  <c r="V13" i="13"/>
  <c r="V12" i="13"/>
  <c r="J267" i="8"/>
  <c r="I17" i="9" s="1"/>
  <c r="J17" i="9" s="1"/>
  <c r="J195" i="8"/>
  <c r="I14" i="9" s="1"/>
  <c r="J14" i="9" s="1"/>
  <c r="F15" i="9"/>
  <c r="L15" i="9" s="1"/>
  <c r="K15" i="9"/>
  <c r="J123" i="8"/>
  <c r="I11" i="9" s="1"/>
  <c r="J11" i="9" s="1"/>
  <c r="F19" i="9" l="1"/>
  <c r="L19" i="9" s="1"/>
  <c r="K19" i="9"/>
  <c r="F11" i="9"/>
  <c r="L11" i="9" s="1"/>
  <c r="K11" i="9"/>
  <c r="L411" i="8" l="1"/>
  <c r="F411" i="8"/>
  <c r="E21" i="9" s="1"/>
  <c r="J507" i="8"/>
  <c r="I25" i="9" s="1"/>
  <c r="L507" i="8"/>
  <c r="J243" i="8" l="1"/>
  <c r="I16" i="9" s="1"/>
  <c r="J16" i="9" s="1"/>
  <c r="L243" i="8"/>
  <c r="F21" i="9"/>
  <c r="L21" i="9" s="1"/>
  <c r="K21" i="9"/>
  <c r="J25" i="9"/>
  <c r="K25" i="9"/>
  <c r="J147" i="8" l="1"/>
  <c r="I12" i="9" s="1"/>
  <c r="J12" i="9" s="1"/>
  <c r="R16" i="14"/>
  <c r="L25" i="9"/>
  <c r="T25" i="9" s="1"/>
  <c r="F243" i="8"/>
  <c r="E16" i="9" s="1"/>
  <c r="L75" i="8"/>
  <c r="F75" i="8"/>
  <c r="E9" i="9" s="1"/>
  <c r="F9" i="9" l="1"/>
  <c r="L9" i="9" s="1"/>
  <c r="K9" i="9"/>
  <c r="R17" i="14"/>
  <c r="T16" i="14"/>
  <c r="F16" i="9"/>
  <c r="L16" i="9" s="1"/>
  <c r="K16" i="9"/>
  <c r="F171" i="8" l="1"/>
  <c r="E13" i="9" s="1"/>
  <c r="D24" i="13"/>
  <c r="T17" i="14"/>
  <c r="L51" i="8"/>
  <c r="F51" i="8"/>
  <c r="E8" i="9" s="1"/>
  <c r="F27" i="8"/>
  <c r="E7" i="9" s="1"/>
  <c r="L387" i="8"/>
  <c r="F387" i="8"/>
  <c r="E20" i="9" s="1"/>
  <c r="L267" i="8"/>
  <c r="F267" i="8"/>
  <c r="E17" i="9" s="1"/>
  <c r="L195" i="8"/>
  <c r="F195" i="8"/>
  <c r="E14" i="9" s="1"/>
  <c r="K14" i="9" l="1"/>
  <c r="F14" i="9"/>
  <c r="L14" i="9" s="1"/>
  <c r="K20" i="9"/>
  <c r="F20" i="9"/>
  <c r="L20" i="9" s="1"/>
  <c r="X24" i="13"/>
  <c r="W24" i="13"/>
  <c r="V24" i="13"/>
  <c r="Y24" i="13"/>
  <c r="F7" i="9"/>
  <c r="F17" i="9"/>
  <c r="L17" i="9" s="1"/>
  <c r="K17" i="9"/>
  <c r="F8" i="9"/>
  <c r="L8" i="9" s="1"/>
  <c r="K8" i="9"/>
  <c r="F13" i="9"/>
  <c r="L27" i="8" l="1"/>
  <c r="J171" i="8"/>
  <c r="I13" i="9" s="1"/>
  <c r="L171" i="8"/>
  <c r="J13" i="9" l="1"/>
  <c r="L13" i="9" s="1"/>
  <c r="K13" i="9"/>
  <c r="J27" i="8"/>
  <c r="I7" i="9" s="1"/>
  <c r="J7" i="9" l="1"/>
  <c r="K7" i="9"/>
  <c r="L147" i="8"/>
  <c r="F147" i="8"/>
  <c r="E12" i="9" s="1"/>
  <c r="F12" i="9" l="1"/>
  <c r="K12" i="9"/>
  <c r="I6" i="9"/>
  <c r="J6" i="9" s="1"/>
  <c r="L7" i="9"/>
  <c r="I5" i="9" l="1"/>
  <c r="J5" i="9" s="1"/>
  <c r="Q6" i="14"/>
  <c r="R6" i="14" s="1"/>
  <c r="R9" i="14" s="1"/>
  <c r="D11" i="13" s="1"/>
  <c r="L12" i="9"/>
  <c r="E6" i="9"/>
  <c r="K6" i="9" l="1"/>
  <c r="F6" i="9"/>
  <c r="W11" i="13"/>
  <c r="Y11" i="13"/>
  <c r="V11" i="13"/>
  <c r="X11" i="13"/>
  <c r="M6" i="14" l="1"/>
  <c r="E5" i="9"/>
  <c r="L6" i="9"/>
  <c r="F5" i="9" l="1"/>
  <c r="L5" i="9" s="1"/>
  <c r="K5" i="9"/>
  <c r="S6" i="14"/>
  <c r="N6" i="14"/>
  <c r="T6" i="14" l="1"/>
  <c r="N9" i="14"/>
  <c r="T9" i="14" l="1"/>
  <c r="D4" i="13"/>
  <c r="D7" i="13" l="1"/>
  <c r="Y4" i="13"/>
  <c r="S4" i="13"/>
  <c r="X4" i="13"/>
  <c r="V4" i="13"/>
  <c r="W4" i="13"/>
  <c r="W15" i="13" l="1"/>
  <c r="W14" i="13"/>
  <c r="W16" i="13" s="1"/>
  <c r="W7" i="13"/>
  <c r="T12" i="13"/>
  <c r="V7" i="13"/>
  <c r="X14" i="13"/>
  <c r="X16" i="13" s="1"/>
  <c r="X7" i="13"/>
  <c r="X15" i="13"/>
  <c r="Y7" i="13"/>
  <c r="Y14" i="13"/>
  <c r="Y16" i="13" s="1"/>
  <c r="Y15" i="13"/>
  <c r="D22" i="13"/>
  <c r="R16" i="13"/>
  <c r="D23" i="13"/>
  <c r="D20" i="13"/>
  <c r="T15" i="13"/>
  <c r="S16" i="13"/>
  <c r="D21" i="13"/>
  <c r="S15" i="13"/>
  <c r="R15" i="13"/>
  <c r="T16" i="13"/>
  <c r="V21" i="13" l="1"/>
  <c r="V23" i="13"/>
  <c r="V22" i="13"/>
  <c r="V20" i="13"/>
  <c r="W18" i="13"/>
  <c r="R17" i="13"/>
  <c r="X18" i="13"/>
  <c r="S17" i="13"/>
  <c r="W12" i="13"/>
  <c r="W20" i="13"/>
  <c r="W21" i="13"/>
  <c r="W23" i="13"/>
  <c r="W13" i="13"/>
  <c r="W22" i="13"/>
  <c r="Y18" i="13"/>
  <c r="T17" i="13"/>
  <c r="X13" i="13"/>
  <c r="X22" i="13"/>
  <c r="X23" i="13"/>
  <c r="X20" i="13"/>
  <c r="X21" i="13"/>
  <c r="X12" i="13"/>
  <c r="Y21" i="13"/>
  <c r="Y22" i="13"/>
  <c r="Y23" i="13"/>
  <c r="Y13" i="13"/>
  <c r="Y12" i="13"/>
  <c r="Y20" i="13"/>
  <c r="V26" i="13" l="1"/>
  <c r="V28" i="13" s="1"/>
  <c r="V29" i="13" s="1"/>
  <c r="W26" i="13"/>
  <c r="Y26" i="13"/>
  <c r="X26" i="13"/>
  <c r="V27" i="13" l="1"/>
  <c r="V34" i="13" s="1"/>
  <c r="V35" i="13" s="1"/>
  <c r="V36" i="13" s="1"/>
  <c r="X28" i="13"/>
  <c r="X29" i="13" s="1"/>
  <c r="X27" i="13"/>
  <c r="Y27" i="13"/>
  <c r="Y28" i="13"/>
  <c r="Y29" i="13" s="1"/>
  <c r="W28" i="13"/>
  <c r="W29" i="13" s="1"/>
  <c r="W27" i="13"/>
  <c r="V39" i="13"/>
  <c r="K17" i="13" s="1"/>
  <c r="D17" i="13" s="1"/>
  <c r="T11" i="13"/>
  <c r="K18" i="13" s="1"/>
  <c r="W34" i="13" l="1"/>
  <c r="W35" i="13" s="1"/>
  <c r="W36" i="13" s="1"/>
  <c r="W39" i="13" s="1"/>
  <c r="Y34" i="13"/>
  <c r="Y35" i="13" s="1"/>
  <c r="Y36" i="13" s="1"/>
  <c r="Y39" i="13" s="1"/>
  <c r="I19" i="13"/>
  <c r="M19" i="13" s="1"/>
  <c r="M18" i="13"/>
  <c r="X34" i="13"/>
  <c r="X35" i="13" s="1"/>
  <c r="X36" i="13" s="1"/>
  <c r="X39" i="13" s="1"/>
  <c r="D18" i="13" l="1"/>
  <c r="D26" i="13" s="1"/>
  <c r="D27" i="13" s="1"/>
  <c r="D28" i="13" s="1"/>
  <c r="D43" i="13" s="1"/>
  <c r="D45" i="13" s="1"/>
  <c r="D46" i="13" s="1"/>
  <c r="D47" i="13" s="1"/>
  <c r="D44" i="13" s="1"/>
  <c r="D29" i="13" s="1"/>
  <c r="D34" i="13" s="1"/>
  <c r="D35" i="13" s="1"/>
  <c r="D36" i="13" s="1"/>
  <c r="AW12" i="12" s="1"/>
  <c r="AW19" i="12" s="1"/>
  <c r="S5" i="13" l="1"/>
  <c r="T5" i="13" s="1"/>
  <c r="D39" i="13"/>
  <c r="F41" i="13" s="1"/>
  <c r="H41" i="13" s="1"/>
  <c r="AB12" i="12"/>
  <c r="AW25" i="12"/>
  <c r="AW24" i="12"/>
  <c r="AZ19" i="12"/>
  <c r="L43" i="13" l="1"/>
  <c r="N43" i="13" s="1"/>
  <c r="S6" i="13"/>
  <c r="T6" i="13" s="1"/>
  <c r="AB19" i="12"/>
  <c r="AB23" i="12" s="1"/>
  <c r="AH23" i="12" s="1"/>
  <c r="AZ24" i="12"/>
  <c r="AZ25" i="12"/>
  <c r="L10" i="12" l="1"/>
</calcChain>
</file>

<file path=xl/sharedStrings.xml><?xml version="1.0" encoding="utf-8"?>
<sst xmlns="http://schemas.openxmlformats.org/spreadsheetml/2006/main" count="8291" uniqueCount="2110">
  <si>
    <t>공 종 별 집 계 표</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</si>
  <si>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</si>
  <si>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</si>
  <si>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</si>
  <si>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</si>
  <si>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</si>
  <si>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</si>
  <si>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</si>
  <si>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</si>
  <si>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</si>
  <si>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</si>
  <si>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</si>
  <si>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</si>
  <si>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</si>
  <si>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</si>
  <si>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</si>
  <si>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</si>
  <si>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</si>
  <si>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</si>
  <si>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</si>
  <si>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</si>
  <si>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</si>
  <si>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</si>
  <si>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</si>
  <si>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</si>
  <si>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</si>
  <si>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</si>
  <si>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</si>
  <si>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</si>
  <si>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</si>
  <si>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</si>
  <si>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</si>
  <si>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</si>
  <si>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</si>
  <si>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</si>
  <si>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</si>
  <si>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</si>
  <si>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</si>
  <si>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</si>
  <si>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</si>
  <si>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</si>
  <si>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</si>
  <si>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</si>
  <si>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</si>
  <si>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</si>
  <si>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</si>
  <si>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</si>
  <si>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</si>
  <si>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</si>
  <si>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</si>
  <si>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</si>
  <si>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01</t>
  </si>
  <si>
    <t>0101  ▣ 건  축  공  사</t>
  </si>
  <si>
    <t>0101</t>
  </si>
  <si>
    <t>010101  가  설  공  사</t>
  </si>
  <si>
    <t>010101</t>
  </si>
  <si>
    <t>콘테이너형 가설사무소 설치 및 해체</t>
  </si>
  <si>
    <t>3.0*6.0m, 12개월</t>
  </si>
  <si>
    <t>개소</t>
  </si>
  <si>
    <t>461688C1BC2A338095A226DFC931B</t>
  </si>
  <si>
    <t>T</t>
  </si>
  <si>
    <t>F</t>
  </si>
  <si>
    <t>010101461688C1BC2A338095A226DFC931B</t>
  </si>
  <si>
    <t>콘테이너형 가설창고 설치 및 해체</t>
  </si>
  <si>
    <t>461688C1BC293140902525754E4C5</t>
  </si>
  <si>
    <t>010101461688C1BC293140902525754E4C5</t>
  </si>
  <si>
    <t>조립식가설울타리/E.G.I철판</t>
  </si>
  <si>
    <t>H=3.0, 12개월</t>
  </si>
  <si>
    <t>M</t>
  </si>
  <si>
    <t>461688C2448230409016732132790</t>
  </si>
  <si>
    <t>010101461688C2448230409016732132790</t>
  </si>
  <si>
    <t>수평 규준틀</t>
  </si>
  <si>
    <t>평</t>
  </si>
  <si>
    <t>461688C246B03030974B95EE989D7</t>
  </si>
  <si>
    <t>010101461688C246B03030974B95EE989D7</t>
  </si>
  <si>
    <t>귀</t>
  </si>
  <si>
    <t>461688C246B03030974B95DC38660</t>
  </si>
  <si>
    <t>010101461688C246B03030974B95DC38660</t>
  </si>
  <si>
    <t>강관동바리 설치 및 해체</t>
  </si>
  <si>
    <t>3.5m이하, 3개월</t>
  </si>
  <si>
    <t>M2</t>
  </si>
  <si>
    <t>461688C246B33D409DEDD062FF46D</t>
  </si>
  <si>
    <t>010101461688C246B33D409DEDD062FF46D</t>
  </si>
  <si>
    <t>3.5m초과~4.2m이하, 3개월</t>
  </si>
  <si>
    <t>461688C246B33D409DEDD062FF574</t>
  </si>
  <si>
    <t>010101461688C246B33D409DEDD062FF574</t>
  </si>
  <si>
    <t>시스템동바리 설치 및 해체</t>
  </si>
  <si>
    <t>10m초과~20m이하, 3개월</t>
  </si>
  <si>
    <t>10공M3</t>
  </si>
  <si>
    <t>461688C246B33D509EC7E088FD746</t>
  </si>
  <si>
    <t>010101461688C246B33D509EC7E088FD746</t>
  </si>
  <si>
    <t>시스템비계 설치 및 해체</t>
  </si>
  <si>
    <t>10.0m이하, 3개월(발판2열)(계단설치해체비포함)</t>
  </si>
  <si>
    <t>461688C246B03020968C2590771F9</t>
  </si>
  <si>
    <t>010101461688C246B03020968C2590771F9</t>
  </si>
  <si>
    <t>10.0m초과~20.0m이하, 3개월(발판2열)(계단설치해체비포함)</t>
  </si>
  <si>
    <t>461688C246B03020968C259077280</t>
  </si>
  <si>
    <t>010101461688C246B03020968C259077280</t>
  </si>
  <si>
    <t>시스템비계 설치 및 해체/내부</t>
  </si>
  <si>
    <t>10.0m이하, 3개월(발판1열)(계단설치해체비포함)</t>
  </si>
  <si>
    <t>461688C246B03020968C2590771FA</t>
  </si>
  <si>
    <t>010101461688C246B03020968C2590771FA</t>
  </si>
  <si>
    <t>건축물보양</t>
  </si>
  <si>
    <t>보양지 붙이기, 타일면</t>
  </si>
  <si>
    <t>461688C7C5F73F60900DDBFB7EE19</t>
  </si>
  <si>
    <t>010101461688C7C5F73F60900DDBFB7EE19</t>
  </si>
  <si>
    <t>구조부 먹매김</t>
  </si>
  <si>
    <t>일반</t>
  </si>
  <si>
    <t>461688C7C5F73F5097F96380CE733</t>
  </si>
  <si>
    <t>010101461688C7C5F73F5097F96380CE733</t>
  </si>
  <si>
    <t>거푸집 먹매김</t>
  </si>
  <si>
    <t>461688C7C5F73F5097F940B185F73</t>
  </si>
  <si>
    <t>010101461688C7C5F73F5097F940B185F73</t>
  </si>
  <si>
    <t>건축물 현장정리</t>
  </si>
  <si>
    <t>철근콘크리트조, 철골·철근콘크리트조</t>
  </si>
  <si>
    <t>461688C7C69B3AA09E10B3B142AE9</t>
  </si>
  <si>
    <t>010101461688C7C69B3AA09E10B3B142AE9</t>
  </si>
  <si>
    <t>준공청소</t>
  </si>
  <si>
    <t>461688C7C3C83D209330AA661CCED</t>
  </si>
  <si>
    <t>010101461688C7C3C83D209330AA661CCED</t>
  </si>
  <si>
    <t>[ 합           계 ]</t>
  </si>
  <si>
    <t>TOTAL</t>
  </si>
  <si>
    <t>010102  토 및 지정공사</t>
  </si>
  <si>
    <t>010102</t>
  </si>
  <si>
    <t>터파기/토사</t>
  </si>
  <si>
    <t>보통, 굴착기 0.7m3</t>
  </si>
  <si>
    <t>M3</t>
  </si>
  <si>
    <t>463B82FEFDFE30F09EDD8B6BB652A</t>
  </si>
  <si>
    <t>010102463B82FEFDFE30F09EDD8B6BB652A</t>
  </si>
  <si>
    <t>토사 운반/단지외 10km</t>
  </si>
  <si>
    <t>보통, 덤프 15ton+굴착기 0.7m3</t>
  </si>
  <si>
    <t>463B82FDD6D5394091EFCDFCA47C0</t>
  </si>
  <si>
    <t>010102463B82FDD6D5394091EFCDFCA47C0</t>
  </si>
  <si>
    <t>되메우기 및 다짐</t>
  </si>
  <si>
    <t>굴착기0.6m3+진동롤러(자주식+핸드가이식)+살수</t>
  </si>
  <si>
    <t>463B82F3D0D23070935DC65F9B314</t>
  </si>
  <si>
    <t>010102463B82F3D0D23070935DC65F9B314</t>
  </si>
  <si>
    <t>발포폴리스티렌 슬래브 위 깔기</t>
  </si>
  <si>
    <t>비드법 2종, 비중 0.03, 100mm</t>
  </si>
  <si>
    <t>461686F17CE83C009490B195EFBC1</t>
  </si>
  <si>
    <t>010102461686F17CE83C009490B195EFBC1</t>
  </si>
  <si>
    <t>방습필름 설치 - 바닥</t>
  </si>
  <si>
    <t>폴리에틸렌필름, 두께, 0.03mm, 2겹</t>
  </si>
  <si>
    <t>461686F17E993730925B69120CD62</t>
  </si>
  <si>
    <t>010102461686F17E993730925B69120CD62</t>
  </si>
  <si>
    <t>고강도콘크리트말뚝(대구)</t>
  </si>
  <si>
    <t>400mm*65mm*15m*2670kg, A종</t>
  </si>
  <si>
    <t>본</t>
  </si>
  <si>
    <t>413E8B621A3C39D09A29123ADCBEA5C1029F9</t>
  </si>
  <si>
    <t>010102413E8B621A3C39D09A29123ADCBEA5C1029F9</t>
  </si>
  <si>
    <t>파일박기(SIP공법-벌크시멘트포함)</t>
  </si>
  <si>
    <t>D500 이하(케이싱사용,T4)</t>
  </si>
  <si>
    <t>46168A1416273D109D8A9BB24034D</t>
  </si>
  <si>
    <t>01010246168A1416273D109D8A9BB24034D</t>
  </si>
  <si>
    <t>파일용접이음/용접</t>
  </si>
  <si>
    <t>Φ400, 이음밴드2EA포함</t>
  </si>
  <si>
    <t>46168A1416203A30914EE9C8DEB7A</t>
  </si>
  <si>
    <t>01010246168A1416203A30914EE9C8DEB7A</t>
  </si>
  <si>
    <t>말뚝두부정리(콘크리트)</t>
  </si>
  <si>
    <t>D400</t>
  </si>
  <si>
    <t>46168A14162134809D129C7FF0A86</t>
  </si>
  <si>
    <t>01010246168A14162134809D129C7FF0A86</t>
  </si>
  <si>
    <t>파일하차비</t>
  </si>
  <si>
    <t>Ø400 기준</t>
  </si>
  <si>
    <t>46168A1416273D109D8A9BB252C02</t>
  </si>
  <si>
    <t>01010246168A1416273D109D8A9BB252C02</t>
  </si>
  <si>
    <t>S.I.P 장비조립, 해체</t>
  </si>
  <si>
    <t>작업구간내 이동, 조립2일,해체1일</t>
  </si>
  <si>
    <t>회</t>
  </si>
  <si>
    <t>46168A15395432009DB52CE1621FF</t>
  </si>
  <si>
    <t>01010246168A15395432009DB52CE1621FF</t>
  </si>
  <si>
    <t>동재하시험</t>
  </si>
  <si>
    <t>회당</t>
  </si>
  <si>
    <t>463B8864B9AC38E09818623232D9B</t>
  </si>
  <si>
    <t>010102463B8864B9AC38E09818623232D9B</t>
  </si>
  <si>
    <t>010103  철근콘크리트공사</t>
  </si>
  <si>
    <t>010103</t>
  </si>
  <si>
    <t>레미콘[관급]</t>
  </si>
  <si>
    <t>25-30-150</t>
  </si>
  <si>
    <t>관급자재</t>
  </si>
  <si>
    <t>413E8B621BC43C8099DE612E6578BD3D9EAA0</t>
  </si>
  <si>
    <t>010103413E8B621BC43C8099DE612E6578BD3D9EAA0</t>
  </si>
  <si>
    <t>25-18-120</t>
  </si>
  <si>
    <t>413E8B621BC43C8099DE612E6578BD3D9EE3D</t>
  </si>
  <si>
    <t>010103413E8B621BC43C8099DE612E6578BD3D9EE3D</t>
  </si>
  <si>
    <t>콘크리트 펌프차 타설(무근, 진동기無)</t>
  </si>
  <si>
    <t>slump 8~12cm, 매트기초 등, f2 : Type-Ⅱ, 36m</t>
  </si>
  <si>
    <t>46168D42D35D30C09A042C3147525</t>
  </si>
  <si>
    <t>01010346168D42D35D30C09A042C3147525</t>
  </si>
  <si>
    <t>콘크리트 펌프차 타설</t>
  </si>
  <si>
    <t>slump 15cm, 매트기초 등, f2 : Type-Ⅱ, 36m</t>
  </si>
  <si>
    <t>46168D42D08C36009C0A1FFDFCE21</t>
  </si>
  <si>
    <t>01010346168D42D08C36009C0A1FFDFCE21</t>
  </si>
  <si>
    <t>slump 15cm, 벽,기둥,슬래브 등, f2 : Type-Ⅱ, 36m</t>
  </si>
  <si>
    <t>46168D42D08F33409BE56745ACAE3</t>
  </si>
  <si>
    <t>01010346168D42D08F33409BE56745ACAE3</t>
  </si>
  <si>
    <t>slump 15cm, 옹벽, 줄기초 등, f2 : Type-Ⅱ, 36m</t>
  </si>
  <si>
    <t>46168D42D08E31209162F13B55468</t>
  </si>
  <si>
    <t>01010346168D42D08E31209162F13B55468</t>
  </si>
  <si>
    <t>콘크리트 펌프차 타설(무근)</t>
  </si>
  <si>
    <t>slump 8~12cm, 벽,기둥,슬래브 등, f2 : Type-Ⅱ, 36m</t>
  </si>
  <si>
    <t>46168D42D35F33B094246442566DE</t>
  </si>
  <si>
    <t>01010346168D42D35F33B094246442566DE</t>
  </si>
  <si>
    <t>합판거푸집 설치 및 해체</t>
  </si>
  <si>
    <t>보통 4회, 수직고 7m까지</t>
  </si>
  <si>
    <t>46168D45A46834F09E9FC79689C35</t>
  </si>
  <si>
    <t>01010346168D45A46834F09E9FC79689C35</t>
  </si>
  <si>
    <t>간단 5회, 수직고 7m까지</t>
  </si>
  <si>
    <t>46168D45A73C32C09DB1B3CB91D0F</t>
  </si>
  <si>
    <t>01010346168D45A73C32C09DB1B3CB91D0F</t>
  </si>
  <si>
    <t>유로폼 설치 및 해체</t>
  </si>
  <si>
    <t>간단, 수직고 7m까지, 매트기초</t>
  </si>
  <si>
    <t>46168D45A2BA3D309261668EE44E4</t>
  </si>
  <si>
    <t>01010346168D45A2BA3D309261668EE44E4</t>
  </si>
  <si>
    <t>보통, 수직고 7m까지</t>
  </si>
  <si>
    <t>46168D45A2BA3D309261668EE458B</t>
  </si>
  <si>
    <t>01010346168D45A2BA3D309261668EE458B</t>
  </si>
  <si>
    <t>원형거푸집 설치 및 해체</t>
  </si>
  <si>
    <t>친환경 종이형 1회, Ø600</t>
  </si>
  <si>
    <t>46168D45A50B35D09E144D7DF705B</t>
  </si>
  <si>
    <t>01010346168D45A50B35D09E144D7DF705B</t>
  </si>
  <si>
    <t>이형철근[관급]</t>
  </si>
  <si>
    <t>HD-10, 하치장상차도</t>
  </si>
  <si>
    <t>TON</t>
  </si>
  <si>
    <t>413E8B621A3C39309BF14760D7193446B541C</t>
  </si>
  <si>
    <t>010103413E8B621A3C39309BF14760D7193446B541C</t>
  </si>
  <si>
    <t>HD-13, 하치장상차도</t>
  </si>
  <si>
    <t>413E8B621A3C39309BF14760D7193446B541F</t>
  </si>
  <si>
    <t>010103413E8B621A3C39309BF14760D7193446B541F</t>
  </si>
  <si>
    <t>HD-16, 하치장상차도</t>
  </si>
  <si>
    <t>413E8B621A3C39309BF14760D7193446B541E</t>
  </si>
  <si>
    <t>010103413E8B621A3C39309BF14760D7193446B541E</t>
  </si>
  <si>
    <t>HD-19, 하치장상차도</t>
  </si>
  <si>
    <t>413E8B621A3C39309BF14760D7193446B5419</t>
  </si>
  <si>
    <t>010103413E8B621A3C39309BF14760D7193446B5419</t>
  </si>
  <si>
    <t>철근 현장가공 및 현장조립</t>
  </si>
  <si>
    <t>Type-Ⅰ</t>
  </si>
  <si>
    <t>46168D464D9F3CB098A0A9B5A330C</t>
  </si>
  <si>
    <t>01010346168D464D9F3CB098A0A9B5A330C</t>
  </si>
  <si>
    <t>철강설(철근)</t>
  </si>
  <si>
    <t>철강설, 고철, 작업설부산물</t>
  </si>
  <si>
    <t>kg</t>
  </si>
  <si>
    <t>41138C235A5E346090095E445D5A9F109E882</t>
  </si>
  <si>
    <t>01010341138C235A5E346090095E445D5A9F109E882</t>
  </si>
  <si>
    <t>지수판설치 - PVC 용접</t>
  </si>
  <si>
    <t>PVC, H200*5t</t>
  </si>
  <si>
    <t>46168D4CD21233B09915E77933C40</t>
  </si>
  <si>
    <t>01010346168D4CD21233B09915E77933C40</t>
  </si>
  <si>
    <t>010104  조  적  공  사</t>
  </si>
  <si>
    <t>010104</t>
  </si>
  <si>
    <t>콘크리트벽돌</t>
  </si>
  <si>
    <t>콘크리트벽돌, 190*57*90mm</t>
  </si>
  <si>
    <t>매</t>
  </si>
  <si>
    <t>413E8B62191639409A2558783BE3FDCB9E4F4</t>
  </si>
  <si>
    <t>010104413E8B62191639409A2558783BE3FDCB9E4F4</t>
  </si>
  <si>
    <t>미장벽돌</t>
  </si>
  <si>
    <t>미장벽돌, 190*90*57mm, 그레이토담</t>
  </si>
  <si>
    <t>413E8B62191639409A254E2C7C112DEF25040</t>
  </si>
  <si>
    <t>010104413E8B62191639409A254E2C7C112DEF25040</t>
  </si>
  <si>
    <t>0.5B 벽돌쌓기</t>
  </si>
  <si>
    <t>3.6m 이하, 시공량 25m2/일당</t>
  </si>
  <si>
    <t>46168F935BE635F09A3AFE5199984</t>
  </si>
  <si>
    <t>01010446168F935BE635F09A3AFE5199984</t>
  </si>
  <si>
    <t>3.6m 초과 ~ 7.2m 이하, 시공량 23m2/일당</t>
  </si>
  <si>
    <t>46168F935BE635F09A3AFE51AA0F6</t>
  </si>
  <si>
    <t>01010446168F935BE635F09A3AFE51AA0F6</t>
  </si>
  <si>
    <t>1.0B 벽돌쌓기</t>
  </si>
  <si>
    <t>3.6m 이하, 시공량 15m2/일당</t>
  </si>
  <si>
    <t>46168F935BE635D09F6D9871F4541</t>
  </si>
  <si>
    <t>01010446168F935BE635D09F6D9871F4541</t>
  </si>
  <si>
    <t>3.6m 초과 ~ 7.2m 이하, 시공량 13m2/일당</t>
  </si>
  <si>
    <t>46168F935BE635D09F6D9871CF07B</t>
  </si>
  <si>
    <t>01010446168F935BE635D09F6D9871CF07B</t>
  </si>
  <si>
    <t>치장쌓기 및 줄눈설치</t>
  </si>
  <si>
    <t>3.6m 이하, 0.5B, 시공량 20m2/일당</t>
  </si>
  <si>
    <t>46168F935BE53B1098A6EE64B44DF</t>
  </si>
  <si>
    <t>01010446168F935BE53B1098A6EE64B44DF</t>
  </si>
  <si>
    <t>치장벽돌보강철물설치</t>
  </si>
  <si>
    <t>연결철물+통풍구+신축+앵글+방수지+앙카</t>
  </si>
  <si>
    <t>46168F807FE837509D3A44F805230</t>
  </si>
  <si>
    <t>01010446168F807FE837509D3A44F805230</t>
  </si>
  <si>
    <t>벽돌운반</t>
  </si>
  <si>
    <t>인력, 1층</t>
  </si>
  <si>
    <t>천매</t>
  </si>
  <si>
    <t>46168F93593B3F809B6AD91111176</t>
  </si>
  <si>
    <t>01010446168F93593B3F809B6AD91111176</t>
  </si>
  <si>
    <t>리프트 사용</t>
  </si>
  <si>
    <t>46168F93593B3F809B6AC8FA1536E</t>
  </si>
  <si>
    <t>01010446168F93593B3F809B6AC8FA1536E</t>
  </si>
  <si>
    <t>인방보 설치</t>
  </si>
  <si>
    <t>치장벽돌</t>
  </si>
  <si>
    <t>46168F8078BB35409E90492AB4190</t>
  </si>
  <si>
    <t>01010446168F8078BB35409E90492AB4190</t>
  </si>
  <si>
    <t>010105  돌    공    사</t>
  </si>
  <si>
    <t>010105</t>
  </si>
  <si>
    <t>화강석붙임(습식, 혼드)</t>
  </si>
  <si>
    <t>바닥, 포천석 30mm, 모르타르 30mm</t>
  </si>
  <si>
    <t>461684AAFA4135E09C253D193CDF1</t>
  </si>
  <si>
    <t>010105461684AAFA4135E09C253D193CDF1</t>
  </si>
  <si>
    <t>바닥, 포천석 30mm, 모르타르 40mm</t>
  </si>
  <si>
    <t>461684AAFA4135E09C253D193CDF2</t>
  </si>
  <si>
    <t>010105461684AAFA4135E09C253D193CDF2</t>
  </si>
  <si>
    <t>바닥, 포천석 30mm, 모르타르 70mm</t>
  </si>
  <si>
    <t>461684AAFA4135E09C253D193CDF3</t>
  </si>
  <si>
    <t>010105461684AAFA4135E09C253D193CDF3</t>
  </si>
  <si>
    <t>화강석붙임(습식, 잔다듬)</t>
  </si>
  <si>
    <t>461684AAFA403B709584288F66BAA</t>
  </si>
  <si>
    <t>010105461684AAFA403B709584288F66BAA</t>
  </si>
  <si>
    <t>챌판, 포천석 20mm, 모르타르 25mm</t>
  </si>
  <si>
    <t>461684AAFC70360094CEA7D8DAA94</t>
  </si>
  <si>
    <t>010105461684AAFC70360094CEA7D8DAA94</t>
  </si>
  <si>
    <t>화강석붙임(건식/앵커, 물갈기)</t>
  </si>
  <si>
    <t>벽, 마천석 30mm</t>
  </si>
  <si>
    <t>461684AAF89032E099C58F208AB2A</t>
  </si>
  <si>
    <t>010105461684AAF89032E099C58F208AB2A</t>
  </si>
  <si>
    <t>화강석 두겁돌(습식, 물갈기)</t>
  </si>
  <si>
    <t>마천석 400*30mm, 모르타르 30mm</t>
  </si>
  <si>
    <t>461684AAFE3F39A09A3233CD5455D</t>
  </si>
  <si>
    <t>010105461684AAFE3F39A09A3233CD5455D</t>
  </si>
  <si>
    <t>화강석 세면기턱(습식, 물갈기)</t>
  </si>
  <si>
    <t>마천석 120*30mm, 모르타르 30mm</t>
  </si>
  <si>
    <t>461684AAFE3F39F09257E5CAEA111</t>
  </si>
  <si>
    <t>010105461684AAFE3F39F09257E5CAEA111</t>
  </si>
  <si>
    <t>화강석붙임(습식, 물갈기)</t>
  </si>
  <si>
    <t>창대, 포천석 240*30mm, 모르타르 30mm</t>
  </si>
  <si>
    <t>461684AAFE3D3ED09EE81AB80A637</t>
  </si>
  <si>
    <t>010105461684AAFE3D3ED09EE81AB80A637</t>
  </si>
  <si>
    <t>화강석 재료분리대(습식, 물갈기)</t>
  </si>
  <si>
    <t>포천석, 100*50mm, 모르타르 30mm</t>
  </si>
  <si>
    <t>461686F202973710949D30B4A7B10</t>
  </si>
  <si>
    <t>010105461686F202973710949D30B4A7B10</t>
  </si>
  <si>
    <t>마천석, 100*30mm, 모르타르 30mm</t>
  </si>
  <si>
    <t>461686F202973710949D7E6D99890</t>
  </si>
  <si>
    <t>010105461686F202973710949D7E6D99890</t>
  </si>
  <si>
    <t>마천석, 240*30mm, 모르타르 40mm, 바닥/벽/천장</t>
  </si>
  <si>
    <t>461686F202973710949D7E6DABBDE</t>
  </si>
  <si>
    <t>010105461686F202973710949D7E6DABBDE</t>
  </si>
  <si>
    <t>010106  타  일  공  사</t>
  </si>
  <si>
    <t>010106</t>
  </si>
  <si>
    <t>자기질타일</t>
  </si>
  <si>
    <t>자기질타일, 300*300*9~11mm, 미끄럼방지</t>
  </si>
  <si>
    <t>413E8B62191639509483D85C23CD4982AAECE</t>
  </si>
  <si>
    <t>010106413E8B62191639509483D85C23CD4982AAECE</t>
  </si>
  <si>
    <t>도기질타일</t>
  </si>
  <si>
    <t>도기질타일, 300*600*8.5mm</t>
  </si>
  <si>
    <t>413E8B62191639509483D85C007AAB789B94F</t>
  </si>
  <si>
    <t>010106413E8B62191639509483D85C007AAB789B94F</t>
  </si>
  <si>
    <t>타일 압착 붙이기(바탕 95mm+압 5mm)</t>
  </si>
  <si>
    <t>바닥, 300*300(일반C, 백색줄눈)</t>
  </si>
  <si>
    <t>461684A9D18D3F70917630D6A3473</t>
  </si>
  <si>
    <t>010106461684A9D18D3F70917630D6A3473</t>
  </si>
  <si>
    <t>타일 떠붙이기(바탕 18mm)</t>
  </si>
  <si>
    <t>벽, 300*600(백색줄눈)</t>
  </si>
  <si>
    <t>461684A9D3B833909AA872493D8F4</t>
  </si>
  <si>
    <t>010106461684A9D3B833909AA872493D8F4</t>
  </si>
  <si>
    <t>파벽돌타일 접착붙임</t>
  </si>
  <si>
    <t>210~230×55~60×20mm, 파벽돌포함</t>
  </si>
  <si>
    <t>461684A9D3B83330901E5786BED96</t>
  </si>
  <si>
    <t>010106461684A9D3B83330901E5786BED96</t>
  </si>
  <si>
    <t>010107  목공사및수장공사</t>
  </si>
  <si>
    <t>010107</t>
  </si>
  <si>
    <t>벽체틀 설치</t>
  </si>
  <si>
    <t>30*30, @300*300</t>
  </si>
  <si>
    <t>4616800F39983BF094CE7466963B4</t>
  </si>
  <si>
    <t>0101074616800F39983BF094CE7466963B4</t>
  </si>
  <si>
    <t>30*30, @450*600</t>
  </si>
  <si>
    <t>4616800F39993460919C4DFA5168A</t>
  </si>
  <si>
    <t>0101074616800F39993460919C4DFA5168A</t>
  </si>
  <si>
    <t>석고판 설치</t>
  </si>
  <si>
    <t>벽, 일반석고9.5t*1P</t>
  </si>
  <si>
    <t>461686F6FDDF3DD09F33A1423BFE0</t>
  </si>
  <si>
    <t>010107461686F6FDDF3DD09F33A1423BFE0</t>
  </si>
  <si>
    <t>벽, 일반석고9.5t*2P</t>
  </si>
  <si>
    <t>461686F6FDDD32E09B24738D247F4</t>
  </si>
  <si>
    <t>010107461686F6FDDD32E09B24738D247F4</t>
  </si>
  <si>
    <t>석고판 설치(나사고정) - 바탕용</t>
  </si>
  <si>
    <t>천장, 방화석고12.5t*2P 붙임</t>
  </si>
  <si>
    <t>461686F6FDDF3DE099AA5CA8C9011</t>
  </si>
  <si>
    <t>010107461686F6FDDF3DE099AA5CA8C9011</t>
  </si>
  <si>
    <t>경량칸막이 설치(C-75)</t>
  </si>
  <si>
    <t>일반석고12.5t 2겹 양면</t>
  </si>
  <si>
    <t>461686F6FEE73D50997C3906F5D9C</t>
  </si>
  <si>
    <t>010107461686F6FEE73D50997C3906F5D9C</t>
  </si>
  <si>
    <t>경량칸막이 설치(2C-65)</t>
  </si>
  <si>
    <t>방화석고15.0t 2겹 양면 + GW50t(24K)</t>
  </si>
  <si>
    <t>461686F6FEE03A50922D5F6D8769C</t>
  </si>
  <si>
    <t>010107461686F6FEE03A50922D5F6D8769C</t>
  </si>
  <si>
    <t>비닐타일 깔기</t>
  </si>
  <si>
    <t>비닐타일, 3*450*450mm, 데코타일</t>
  </si>
  <si>
    <t>461686F43093390099993538C1AF5</t>
  </si>
  <si>
    <t>010107461686F43093390099993538C1AF5</t>
  </si>
  <si>
    <t>전도성비닐타일, 3.0*600*600mm</t>
  </si>
  <si>
    <t>461686F4309339009988C61354F58</t>
  </si>
  <si>
    <t>010107461686F4309339009988C61354F58</t>
  </si>
  <si>
    <t>악세스후로아(전도성타일마감)</t>
  </si>
  <si>
    <t>스틸판넬 600각 t=3.0 (마감재,설치도포함)</t>
  </si>
  <si>
    <t>413E8B621CED3830997469566148973BC2C25</t>
  </si>
  <si>
    <t>010107413E8B621CED3830997469566148973BC2C25</t>
  </si>
  <si>
    <t>시스템박스</t>
  </si>
  <si>
    <t>220V2구,랜홀2구</t>
  </si>
  <si>
    <t>조</t>
  </si>
  <si>
    <t>413E8B621CED3830997469566148973BA6116</t>
  </si>
  <si>
    <t>010107413E8B621CED3830997469566148973BA6116</t>
  </si>
  <si>
    <t>불연천장텍스 설치</t>
  </si>
  <si>
    <t>불연천장재, 석고텍스, 9.5*300*600mm</t>
  </si>
  <si>
    <t>461686F6FEE63CF094AC7ECBC06BA</t>
  </si>
  <si>
    <t>010107461686F6FEE63CF094AC7ECBC06BA</t>
  </si>
  <si>
    <t>PF보드단열재 타정 부착</t>
  </si>
  <si>
    <t>벽, 100mm, 심재준불연, 화스너고정 / 외벽</t>
  </si>
  <si>
    <t>461686F17E9A31609360616235DDE</t>
  </si>
  <si>
    <t>010107461686F17E9A31609360616235DDE</t>
  </si>
  <si>
    <t>압출발포폴리스티렌 콘크리트타설 부착</t>
  </si>
  <si>
    <t>천장, 비중 0.03, 200mm, 가등급 / 최상층</t>
  </si>
  <si>
    <t>461686F17CEA38C09143288CE15EF</t>
  </si>
  <si>
    <t>010107461686F17CEA38C09143288CE15EF</t>
  </si>
  <si>
    <t>압출발포폴리스티렌 접착제 붙이기</t>
  </si>
  <si>
    <t>천장, 비중 0.03, 100mm, 가등급 / 장비실,PIT</t>
  </si>
  <si>
    <t>461686F17CE93E509A181F35743C0</t>
  </si>
  <si>
    <t>010107461686F17CE93E509A181F35743C0</t>
  </si>
  <si>
    <t>외벽단열마감재</t>
  </si>
  <si>
    <t>MESH SYSTEM, 메시+불연마감재</t>
  </si>
  <si>
    <t>413E8B621FA1343097CBF7EDA7A80A28A6972</t>
  </si>
  <si>
    <t>010107413E8B621FA1343097CBF7EDA7A80A28A6972</t>
  </si>
  <si>
    <t>010108  방  수  공  사</t>
  </si>
  <si>
    <t>010108</t>
  </si>
  <si>
    <t>시멘트 액체방수</t>
  </si>
  <si>
    <t>바닥</t>
  </si>
  <si>
    <t>4616817A0E063E60905683F28C285</t>
  </si>
  <si>
    <t>0101084616817A0E063E60905683F28C285</t>
  </si>
  <si>
    <t>수직부</t>
  </si>
  <si>
    <t>4616817A0F2C3E909FC9BEEB62496</t>
  </si>
  <si>
    <t>0101084616817A0F2C3E909FC9BEEB62496</t>
  </si>
  <si>
    <t>아스팔트방수 바름</t>
  </si>
  <si>
    <t>1회 /  PIT외벽</t>
  </si>
  <si>
    <t>4616817239D433C093C07FEA6B93B</t>
  </si>
  <si>
    <t>0101084616817239D433C093C07FEA6B93B</t>
  </si>
  <si>
    <t>방수 모르타르 바름</t>
  </si>
  <si>
    <t>바닥, 24mm / 트렌치,집수정</t>
  </si>
  <si>
    <t>46168174E541375091142EEBE5BE1</t>
  </si>
  <si>
    <t>01010846168174E541375091142EEBE5BE1</t>
  </si>
  <si>
    <t>배수판설치</t>
  </si>
  <si>
    <t>옥상조경, 300*300*35mm</t>
  </si>
  <si>
    <t>4616817EEB433FC09114C0FC2714D</t>
  </si>
  <si>
    <t>0101084616817EEB433FC09114C0FC2714D</t>
  </si>
  <si>
    <t>침투성방수</t>
  </si>
  <si>
    <t>4616817FF1AE3E0093D157CAEC696</t>
  </si>
  <si>
    <t>0101084616817FF1AE3E0093D157CAEC696</t>
  </si>
  <si>
    <t>삼중복합방수</t>
  </si>
  <si>
    <t>바닥, 비노출</t>
  </si>
  <si>
    <t>46838934EE95315097062D410EEA3</t>
  </si>
  <si>
    <t>01010846838934EE95315097062D410EEA3</t>
  </si>
  <si>
    <t>벽체, 비노출</t>
  </si>
  <si>
    <t>46838934EE95315097062D410EEA0</t>
  </si>
  <si>
    <t>01010846838934EE95315097062D410EEA0</t>
  </si>
  <si>
    <t>방수층보호재 붙임</t>
  </si>
  <si>
    <t>바닥, PE발포 5mm</t>
  </si>
  <si>
    <t>46168179679C39509EEDB799A97FA</t>
  </si>
  <si>
    <t>01010846168179679C39509EEDB799A97FA</t>
  </si>
  <si>
    <t>신축줄눈</t>
  </si>
  <si>
    <t>옥상, 1.5m*1.5m</t>
  </si>
  <si>
    <t>465880678DE7303094D515B0892E1</t>
  </si>
  <si>
    <t>010108465880678DE7303094D515B0892E1</t>
  </si>
  <si>
    <t>010109  지붕 및 홈통공사</t>
  </si>
  <si>
    <t>010109</t>
  </si>
  <si>
    <t>스텐 선홈통 설치</t>
  </si>
  <si>
    <t>Ø152.4*1.5㎜</t>
  </si>
  <si>
    <t>461682586A653A209648E28A9A12A</t>
  </si>
  <si>
    <t>010109461682586A653A209648E28A9A12A</t>
  </si>
  <si>
    <t>스텐 상자홈통 설치</t>
  </si>
  <si>
    <t>250*250*250*1.5t</t>
  </si>
  <si>
    <t>EA</t>
  </si>
  <si>
    <t>461682586FE131209E6578CF72FCF</t>
  </si>
  <si>
    <t>010109461682586FE131209E6578CF72FCF</t>
  </si>
  <si>
    <t>루프드레인 설치</t>
  </si>
  <si>
    <t>L형, D150mm</t>
  </si>
  <si>
    <t>46168259704E35A09E55E7596F713</t>
  </si>
  <si>
    <t>01010946168259704E35A09E55E7596F713</t>
  </si>
  <si>
    <t>010110  금  속  공  사</t>
  </si>
  <si>
    <t>010110</t>
  </si>
  <si>
    <t>경량천장철골틀 설치</t>
  </si>
  <si>
    <t>M-BAR, H:1m미만. 인써트 유</t>
  </si>
  <si>
    <t>4616834883863E0097799C32CF64B</t>
  </si>
  <si>
    <t>0101104616834883863E0097799C32CF64B</t>
  </si>
  <si>
    <t>AL몰딩 설치</t>
  </si>
  <si>
    <t>W형, 15*15*15*15*1.0mm</t>
  </si>
  <si>
    <t>461686FC05C43720979F78C57973C</t>
  </si>
  <si>
    <t>010110461686FC05C43720979F78C57973C</t>
  </si>
  <si>
    <t>금속천장재</t>
  </si>
  <si>
    <t>600*600*0.4t, 평판, 준불연, 친환경</t>
  </si>
  <si>
    <t>413E8B621CEE3AB09478E05A54207E3F02E8C</t>
  </si>
  <si>
    <t>010110413E8B621CEE3AB09478E05A54207E3F02E8C</t>
  </si>
  <si>
    <t>금속천장재 AL몰딩</t>
  </si>
  <si>
    <t>15*30*12</t>
  </si>
  <si>
    <t>413E8B621CEE3AA09A0045BC5C0FBAF4C3D39</t>
  </si>
  <si>
    <t>010110413E8B621CEE3AA09A0045BC5C0FBAF4C3D39</t>
  </si>
  <si>
    <t>익스펜디드 메탈 천장</t>
  </si>
  <si>
    <t>T-BAR용, 600*600, 시공비포함</t>
  </si>
  <si>
    <t>413E8B621DF23C80999B529D53346C0FCCEFB</t>
  </si>
  <si>
    <t>010110413E8B621DF23C80999B529D53346C0FCCEFB</t>
  </si>
  <si>
    <t>철재커텐박스(ㄱ자형)</t>
  </si>
  <si>
    <t>100*80*1.2t, STL(도장 유)</t>
  </si>
  <si>
    <t>461686FD2FA038D09F2C707E251B5</t>
  </si>
  <si>
    <t>010110461686FD2FA038D09F2C707E251B5</t>
  </si>
  <si>
    <t>100*180*1.2t, STL(도장 유)</t>
  </si>
  <si>
    <t>461686FD2FA038D09F2C3ACB1B251</t>
  </si>
  <si>
    <t>010110461686FD2FA038D09F2C3ACB1B251</t>
  </si>
  <si>
    <t>100*280*1.2t, STL(도장 유)</t>
  </si>
  <si>
    <t>461686FD2FA038D09F2C3ACB1B252</t>
  </si>
  <si>
    <t>010110461686FD2FA038D09F2C3ACB1B252</t>
  </si>
  <si>
    <t>100*480*1.2t, STL(도장 유)</t>
  </si>
  <si>
    <t>461686FD2FA038D09F2C3ACB1B255</t>
  </si>
  <si>
    <t>010110461686FD2FA038D09F2C3ACB1B255</t>
  </si>
  <si>
    <t>스테인리스사다리</t>
  </si>
  <si>
    <t>W:400, D38.1+25.4*2t / PIT,옥탑</t>
  </si>
  <si>
    <t>4616834303BA3680996508495A5B1</t>
  </si>
  <si>
    <t>0101104616834303BA3680996508495A5B1</t>
  </si>
  <si>
    <t>스테인리스사다리보호대</t>
  </si>
  <si>
    <t>D:600, SST'L PL W:60*4.0t@300</t>
  </si>
  <si>
    <t>4616834303BA36809954D0ECDA679</t>
  </si>
  <si>
    <t>0101104616834303BA36809954D0ECDA679</t>
  </si>
  <si>
    <t>스테인리스강화유리난간</t>
  </si>
  <si>
    <t>SSTØ63.5+25.4, 강화유리12T, H:1400</t>
  </si>
  <si>
    <t>461683427A39348093249B66B746D</t>
  </si>
  <si>
    <t>010110461683427A39348093249B66B746D</t>
  </si>
  <si>
    <t>스테인리스핸드레일</t>
  </si>
  <si>
    <t>D38.1+25.4*1.5t, H:1200</t>
  </si>
  <si>
    <t>461683427BC03D90978F449E664F9</t>
  </si>
  <si>
    <t>010110461683427BC03D90978F449E664F9</t>
  </si>
  <si>
    <t>스텐난간</t>
  </si>
  <si>
    <t>D50.8+38.1+25.4*2.0t+FB60*8t, H:1500</t>
  </si>
  <si>
    <t>461683427BC03D9097AA3D5B6908F</t>
  </si>
  <si>
    <t>010110461683427BC03D9097AA3D5B6908F</t>
  </si>
  <si>
    <t>와이어메시 바닥깔기</t>
  </si>
  <si>
    <t>#8-150*150</t>
  </si>
  <si>
    <t>46168345CD1235E09D27C80BABF32</t>
  </si>
  <si>
    <t>01011046168345CD1235E09D27C80BABF32</t>
  </si>
  <si>
    <t>오픈트랜치</t>
  </si>
  <si>
    <t>한면, L-25*25*3t 아연도금</t>
  </si>
  <si>
    <t>46168346D0A83DC090B65C5F7C772</t>
  </si>
  <si>
    <t>01011046168346D0A83DC090B65C5F7C772</t>
  </si>
  <si>
    <t>알루미늄 복합패널</t>
  </si>
  <si>
    <t>4T, 준불연, 하지틀및시공비포함</t>
  </si>
  <si>
    <t>413E8B621FA134309750AE4070C4D028FCB2F</t>
  </si>
  <si>
    <t>010110413E8B621FA134309750AE4070C4D028FCB2F</t>
  </si>
  <si>
    <t>고소작업차</t>
  </si>
  <si>
    <t>2톤,1일8시간기준, 복합패널 돌출부</t>
  </si>
  <si>
    <t>일</t>
  </si>
  <si>
    <t>461686F7803538D09002A8E0EDA76</t>
  </si>
  <si>
    <t>010110461686F7803538D09002A8E0EDA76</t>
  </si>
  <si>
    <t>타일코너비드</t>
  </si>
  <si>
    <t>스테인리스, 10mm</t>
  </si>
  <si>
    <t>46168EA176FC309092A9A03DB73BA</t>
  </si>
  <si>
    <t>01011046168EA176FC309092A9A03DB73BA</t>
  </si>
  <si>
    <t>베이스비드(홈내기) 설치</t>
  </si>
  <si>
    <t>아연도, H=10mm</t>
  </si>
  <si>
    <t>46168EA176FC30C09E0C9D1936D39</t>
  </si>
  <si>
    <t>01011046168EA176FC30C09E0C9D1936D39</t>
  </si>
  <si>
    <t>미장용 코너비드 설치</t>
  </si>
  <si>
    <t>아연도, 50*50mm</t>
  </si>
  <si>
    <t>46168EA176FC30C09E38321EDD9AE</t>
  </si>
  <si>
    <t>01011046168EA176FC30C09E38321EDD9AE</t>
  </si>
  <si>
    <t>010111  미  장  공  사</t>
  </si>
  <si>
    <t>010111</t>
  </si>
  <si>
    <t>모르타르 바름</t>
  </si>
  <si>
    <t>바닥, 57mm</t>
  </si>
  <si>
    <t>46168EAA53253320924E9484656B4</t>
  </si>
  <si>
    <t>01011146168EAA53253320924E9484656B4</t>
  </si>
  <si>
    <t>바닥, 67mm</t>
  </si>
  <si>
    <t>46168EAA53253320924E9484655AB</t>
  </si>
  <si>
    <t>01011146168EAA53253320924E9484655AB</t>
  </si>
  <si>
    <t>모르타르 기계타설</t>
  </si>
  <si>
    <t>46168EAA56FA374095F34FE962CDE</t>
  </si>
  <si>
    <t>01011146168EAA56FA374095F34FE962CDE</t>
  </si>
  <si>
    <t>내벽, 18mm, 3.6m 이하</t>
  </si>
  <si>
    <t>46168EAA53273FC0997338191C699</t>
  </si>
  <si>
    <t>01011146168EAA53273FC0997338191C699</t>
  </si>
  <si>
    <t>내벽, 18mm, 원주면, 3.6m 이하</t>
  </si>
  <si>
    <t>46168EAA53273FC0997338191C7BF</t>
  </si>
  <si>
    <t>01011146168EAA53273FC0997338191C7BF</t>
  </si>
  <si>
    <t>내벽, 24mm, 3.6m 이하</t>
  </si>
  <si>
    <t>46168EAA53273FC09973382A4E999</t>
  </si>
  <si>
    <t>01011146168EAA53273FC09973382A4E999</t>
  </si>
  <si>
    <t>내벽, 18mm, 3.6m 초과</t>
  </si>
  <si>
    <t>46168EAA53273FC099506AD211820</t>
  </si>
  <si>
    <t>01011146168EAA53273FC099506AD211820</t>
  </si>
  <si>
    <t>외벽, 24mm</t>
  </si>
  <si>
    <t>46168EAA53273FC09935830809624</t>
  </si>
  <si>
    <t>01011146168EAA53273FC09935830809624</t>
  </si>
  <si>
    <t>콘크리트면 정리</t>
  </si>
  <si>
    <t>3.6m 이하</t>
  </si>
  <si>
    <t>46168EAA505330009D5EAF6CB4699</t>
  </si>
  <si>
    <t>01011146168EAA505330009D5EAF6CB4699</t>
  </si>
  <si>
    <t>3.6m 이하, 천장</t>
  </si>
  <si>
    <t>46168EAA505330009D5EAF6CD7494</t>
  </si>
  <si>
    <t>01011146168EAA505330009D5EAF6CD7494</t>
  </si>
  <si>
    <t>3.6m 초과 ~ 7.2m 이하, 천장</t>
  </si>
  <si>
    <t>46168EAA505330009D5EAF6CC6DA2</t>
  </si>
  <si>
    <t>01011146168EAA505330009D5EAF6CC6DA2</t>
  </si>
  <si>
    <t>표면 마무리</t>
  </si>
  <si>
    <t>인력마감</t>
  </si>
  <si>
    <t>46168EAA56F936F091BD82EDB088E</t>
  </si>
  <si>
    <t>01011146168EAA56F936F091BD82EDB088E</t>
  </si>
  <si>
    <t>기계마감</t>
  </si>
  <si>
    <t>46168EAA56F936F091A3288D74BC6</t>
  </si>
  <si>
    <t>01011146168EAA56F936F091A3288D74BC6</t>
  </si>
  <si>
    <t>010112  창호 및 유리공사</t>
  </si>
  <si>
    <t>010112</t>
  </si>
  <si>
    <t>SSD -  1</t>
  </si>
  <si>
    <t>5.600 x 3.500 = 19.600</t>
  </si>
  <si>
    <t>4616858F06353BC09AD2F0077F7EA</t>
  </si>
  <si>
    <t>0101124616858F06353BC09AD2F0077F7EA</t>
  </si>
  <si>
    <t>SSD -  2</t>
  </si>
  <si>
    <t>5.950 x 3.000 = 17.850</t>
  </si>
  <si>
    <t>4616858F06353BC09AD2F0077F7E8</t>
  </si>
  <si>
    <t>0101124616858F06353BC09AD2F0077F7E8</t>
  </si>
  <si>
    <t>SSD -  3</t>
  </si>
  <si>
    <t>1.700 x 3.000 = 5.100</t>
  </si>
  <si>
    <t>4616858F06353BC09AD2F0077F7EE</t>
  </si>
  <si>
    <t>0101124616858F06353BC09AD2F0077F7EE</t>
  </si>
  <si>
    <t>SSD -  4</t>
  </si>
  <si>
    <t>3.100 x 2.900 = 8.990</t>
  </si>
  <si>
    <t>4616858F06353BC09AD2F0077F7EC</t>
  </si>
  <si>
    <t>0101124616858F06353BC09AD2F0077F7EC</t>
  </si>
  <si>
    <t>SSD -  5</t>
  </si>
  <si>
    <t>2.900 x 2.900 = 8.410</t>
  </si>
  <si>
    <t>4616858F06353BC09AD2F0077F7E2</t>
  </si>
  <si>
    <t>0101124616858F06353BC09AD2F0077F7E2</t>
  </si>
  <si>
    <t>SSD -  6</t>
  </si>
  <si>
    <t>5.800 x 2.600 = 15.080</t>
  </si>
  <si>
    <t>4616858F06353BC09AD2F0077F6C5</t>
  </si>
  <si>
    <t>0101124616858F06353BC09AD2F0077F6C5</t>
  </si>
  <si>
    <t>SSD -  7</t>
  </si>
  <si>
    <t>3.800 x 2.600 = 9.880</t>
  </si>
  <si>
    <t>4616858F06353BC09AD2F0077F6C7</t>
  </si>
  <si>
    <t>0101124616858F06353BC09AD2F0077F6C7</t>
  </si>
  <si>
    <t>SSD -  8</t>
  </si>
  <si>
    <t>1.900 x 2.600 = 4.940</t>
  </si>
  <si>
    <t>4616858F06353BC09AD2F0077F6C1</t>
  </si>
  <si>
    <t>0101124616858F06353BC09AD2F0077F6C1</t>
  </si>
  <si>
    <t>SSD -  9</t>
  </si>
  <si>
    <t>1.800 x 2.600 = 4.680</t>
  </si>
  <si>
    <t>4616858F06353BC09AD2F0077F6C3</t>
  </si>
  <si>
    <t>0101124616858F06353BC09AD2F0077F6C3</t>
  </si>
  <si>
    <t>SSD - 10</t>
  </si>
  <si>
    <t>1.100 x 2.100 = 2.310</t>
  </si>
  <si>
    <t>4616858F06353BC09AD2F0077F6CD</t>
  </si>
  <si>
    <t>0101124616858F06353BC09AD2F0077F6CD</t>
  </si>
  <si>
    <t>SSD - 11</t>
  </si>
  <si>
    <t>1.800 x 2.700 = 4.860</t>
  </si>
  <si>
    <t>4616858F06353BC09AD2F0077F53D</t>
  </si>
  <si>
    <t>0101124616858F06353BC09AD2F0077F53D</t>
  </si>
  <si>
    <t>SD  -  1</t>
  </si>
  <si>
    <t>1.800 x 2.100 = 3.780</t>
  </si>
  <si>
    <t>4616858F06353BC09AD2F0077F145</t>
  </si>
  <si>
    <t>0101124616858F06353BC09AD2F0077F145</t>
  </si>
  <si>
    <t>SD  -  2</t>
  </si>
  <si>
    <t>1.000 x 2.100 = 2.100</t>
  </si>
  <si>
    <t>4616858F06353BC09AD2F0077F14B</t>
  </si>
  <si>
    <t>0101124616858F06353BC09AD2F0077F14B</t>
  </si>
  <si>
    <t>SD  -  3</t>
  </si>
  <si>
    <t>1.800 x 2.400 = 4.320</t>
  </si>
  <si>
    <t>4616858F06353BC09AD2F0077F0BD</t>
  </si>
  <si>
    <t>0101124616858F06353BC09AD2F0077F0BD</t>
  </si>
  <si>
    <t>SD  -  5</t>
  </si>
  <si>
    <t>1.000 x 1.950 = 1.950</t>
  </si>
  <si>
    <t>4616858F06353BC09AD2F0077F0B9</t>
  </si>
  <si>
    <t>0101124616858F06353BC09AD2F0077F0B9</t>
  </si>
  <si>
    <t>SD  -  6</t>
  </si>
  <si>
    <t>0.800 x 1.950 = 1.560</t>
  </si>
  <si>
    <t>4616858F06353BC09AD2F0077F0BB</t>
  </si>
  <si>
    <t>0101124616858F06353BC09AD2F0077F0BB</t>
  </si>
  <si>
    <t>PD  -  1</t>
  </si>
  <si>
    <t>4616858F06353BC09AD2F0077F147</t>
  </si>
  <si>
    <t>0101124616858F06353BC09AD2F0077F147</t>
  </si>
  <si>
    <t>SHD -  1</t>
  </si>
  <si>
    <t>2.200 x 2.700 = 5.940, 반자동문포함</t>
  </si>
  <si>
    <t>4616858F06353BC09AD2F0077F0B5</t>
  </si>
  <si>
    <t>0101124616858F06353BC09AD2F0077F0B5</t>
  </si>
  <si>
    <t>ASD -  1</t>
  </si>
  <si>
    <t>5.800 x 3.500 = 20.300, 도어포함</t>
  </si>
  <si>
    <t>4616858F06353BC09AD2F0077F371</t>
  </si>
  <si>
    <t>0101124616858F06353BC09AD2F0077F371</t>
  </si>
  <si>
    <t>CAW -  1[관급]</t>
  </si>
  <si>
    <t>19.750 x 3.200 = 63.200</t>
  </si>
  <si>
    <t>4616858F06353BC09AD2F0077F373</t>
  </si>
  <si>
    <t>0101124616858F06353BC09AD2F0077F373</t>
  </si>
  <si>
    <t>CAW -  2[관급]</t>
  </si>
  <si>
    <t>12.200 x 3.200 = 39.040</t>
  </si>
  <si>
    <t>4616858F06353BC09AD2F0077F375</t>
  </si>
  <si>
    <t>0101124616858F06353BC09AD2F0077F375</t>
  </si>
  <si>
    <t>CAW -  3[관급]</t>
  </si>
  <si>
    <t>12.200 x 3.500 = 42.700</t>
  </si>
  <si>
    <t>4616858F06353BC09AD2F0077F377</t>
  </si>
  <si>
    <t>0101124616858F06353BC09AD2F0077F377</t>
  </si>
  <si>
    <t>CAW -  4[관급]</t>
  </si>
  <si>
    <t>1.700 x 6.800 = 11.560</t>
  </si>
  <si>
    <t>4616858F06353BC09AD2F0077F379</t>
  </si>
  <si>
    <t>0101124616858F06353BC09AD2F0077F379</t>
  </si>
  <si>
    <t>CAW -  5[관급]</t>
  </si>
  <si>
    <t>1.700 x 3.500 = 5.950</t>
  </si>
  <si>
    <t>4616858F06353BC09AD2F0077F268</t>
  </si>
  <si>
    <t>0101124616858F06353BC09AD2F0077F268</t>
  </si>
  <si>
    <t>CAW -  6[관급]</t>
  </si>
  <si>
    <t>1.700 x 6.300 = 10.710</t>
  </si>
  <si>
    <t>4616858F06353BC09AD2F0077F26A</t>
  </si>
  <si>
    <t>0101124616858F06353BC09AD2F0077F26A</t>
  </si>
  <si>
    <t>CAW -  7[관급]</t>
  </si>
  <si>
    <t>0.900 x 3.000 = 2.700</t>
  </si>
  <si>
    <t>4616858F06353BC09AD2F0077F26C</t>
  </si>
  <si>
    <t>0101124616858F06353BC09AD2F0077F26C</t>
  </si>
  <si>
    <t>CAW -  8[관급]</t>
  </si>
  <si>
    <t>0.900 x 2.700 = 2.430</t>
  </si>
  <si>
    <t>4616858F06353BC09AD2F0077F26E</t>
  </si>
  <si>
    <t>0101124616858F06353BC09AD2F0077F26E</t>
  </si>
  <si>
    <t>CAW -  9[관급]</t>
  </si>
  <si>
    <t>8.300 x 3.500 = 29.050</t>
  </si>
  <si>
    <t>4616858F06353BC09AD2F0077F260</t>
  </si>
  <si>
    <t>0101124616858F06353BC09AD2F0077F260</t>
  </si>
  <si>
    <t>CAW - 10[관급]</t>
  </si>
  <si>
    <t>1.200 x 13.500 = 16.200</t>
  </si>
  <si>
    <t>4616858F06353BC09AD2F0077F143</t>
  </si>
  <si>
    <t>0101124616858F06353BC09AD2F0077F143</t>
  </si>
  <si>
    <t>CAW - 11[관급]</t>
  </si>
  <si>
    <t>4616858F06353BC09AD2F0077F141</t>
  </si>
  <si>
    <t>0101124616858F06353BC09AD2F0077F141</t>
  </si>
  <si>
    <t>단열강화유리문</t>
  </si>
  <si>
    <t>1050*2100mm, 세이프강화도어, 헤어라인, 유리별도</t>
  </si>
  <si>
    <t>개</t>
  </si>
  <si>
    <t>413E8B621DF33EA09207EDE789B322254A1D9</t>
  </si>
  <si>
    <t>010112413E8B621DF33EA09207EDE789B322254A1D9</t>
  </si>
  <si>
    <t>1100*2100mm, 세이프강화도어, 헤어라인, 유리별도</t>
  </si>
  <si>
    <t>413E8B621DF33EA09207EDE789B322254A1D8</t>
  </si>
  <si>
    <t>010112413E8B621DF33EA09207EDE789B322254A1D8</t>
  </si>
  <si>
    <t>강화유리문</t>
  </si>
  <si>
    <t>12*800*2100mm, 투명, 세이프강화도어(손보호)</t>
  </si>
  <si>
    <t>시공비포함</t>
  </si>
  <si>
    <t>413E8B621DF33EA09207EDE789CDC3A06273C</t>
  </si>
  <si>
    <t>010112413E8B621DF33EA09207EDE789CDC3A06273C</t>
  </si>
  <si>
    <t>12*950*2100mm, 투명, 세이프강화도어(손보호)</t>
  </si>
  <si>
    <t>413E8B621DF33EA09207EDE789CDC3A06273F</t>
  </si>
  <si>
    <t>010112413E8B621DF33EA09207EDE789CDC3A06273F</t>
  </si>
  <si>
    <t>12*1000*2100mm, 투명, 세이프강화도어(손보호)</t>
  </si>
  <si>
    <t>413E8B621DF33EA09207EDE789CDC3A062739</t>
  </si>
  <si>
    <t>010112413E8B621DF33EA09207EDE789CDC3A062739</t>
  </si>
  <si>
    <t>12*1050*2100mm, 투명, 세이프강화도어(손보호)</t>
  </si>
  <si>
    <t>413E8B621DF33EA09207EDE789CDC3A062738</t>
  </si>
  <si>
    <t>010112413E8B621DF33EA09207EDE789CDC3A062738</t>
  </si>
  <si>
    <t>12*1100*2100mm, 투명, 세이프강화도어(손보호)</t>
  </si>
  <si>
    <t>413E8B621DF33EA09207EDE789CDC3A06273A</t>
  </si>
  <si>
    <t>010112413E8B621DF33EA09207EDE789CDC3A06273A</t>
  </si>
  <si>
    <t>강화유리문 손잡이</t>
  </si>
  <si>
    <t>413E8B621DF33EA09207EDE789CDC37B1C072</t>
  </si>
  <si>
    <t>010112413E8B621DF33EA09207EDE789CDC37B1C072</t>
  </si>
  <si>
    <t>플로어힌지</t>
  </si>
  <si>
    <t>플로어힌지, KS4호, 120kg, 강화유리문(K-8400)</t>
  </si>
  <si>
    <t>413E8A5DD07B3EF099326D81E6896F34C686F</t>
  </si>
  <si>
    <t>010112413E8A5DD07B3EF099326D81E6896F34C686F</t>
  </si>
  <si>
    <t>플로어힌지, KS4호, 120kg, 방수용(K-8400WP)</t>
  </si>
  <si>
    <t>413E8A5DD07B3EF099326D81E6895D4F26FBB</t>
  </si>
  <si>
    <t>010112413E8A5DD07B3EF099326D81E6895D4F26FBB</t>
  </si>
  <si>
    <t>플로어힌지 설치</t>
  </si>
  <si>
    <t>재료비 별도</t>
  </si>
  <si>
    <t>46168588D45037909F43333758E83</t>
  </si>
  <si>
    <t>01011246168588D45037909F43333758E83</t>
  </si>
  <si>
    <t>도어핸들</t>
  </si>
  <si>
    <t>레버형</t>
  </si>
  <si>
    <t>413E8A5DD07B3E309E21D930819C7D40402BE</t>
  </si>
  <si>
    <t>010112413E8A5DD07B3E309E21D930819C7D40402BE</t>
  </si>
  <si>
    <t>도어록 설치 / 일반도어록 강재창호</t>
  </si>
  <si>
    <t>46168588D7253FF09DD82B55122E7</t>
  </si>
  <si>
    <t>01011246168588D7253FF09DD82B55122E7</t>
  </si>
  <si>
    <t>도어록 설치 / 일반도어록 합성수지창호</t>
  </si>
  <si>
    <t>46168588D7253FF09DD81AF07FD64</t>
  </si>
  <si>
    <t>01011246168588D7253FF09DD81AF07FD64</t>
  </si>
  <si>
    <t>디지털도어락</t>
  </si>
  <si>
    <t>레버형손잡이</t>
  </si>
  <si>
    <t>413E8A5DD07B3E309E21D930819C7D405101F</t>
  </si>
  <si>
    <t>010112413E8A5DD07B3E309E21D930819C7D405101F</t>
  </si>
  <si>
    <t>도어클로저</t>
  </si>
  <si>
    <t>도어클로저, K-830, KS3호, 고급형, 40∼65kg</t>
  </si>
  <si>
    <t>413E8B621DF33EA092101315703F2FC132601</t>
  </si>
  <si>
    <t>010112413E8B621DF33EA092101315703F2FC132601</t>
  </si>
  <si>
    <t>도어체크 설치</t>
  </si>
  <si>
    <t>46168588D72037C093F9900EE015D</t>
  </si>
  <si>
    <t>01011246168588D72037C093F9900EE015D</t>
  </si>
  <si>
    <t>도어힌지</t>
  </si>
  <si>
    <t>도어힌지, 스테인리스강, 베어링2개, 101.6*3.0mm</t>
  </si>
  <si>
    <t>413E8A5DD07B3EF099326D81E68905ACD0FC9</t>
  </si>
  <si>
    <t>010112413E8A5DD07B3EF099326D81E68905ACD0FC9</t>
  </si>
  <si>
    <t>피벗힌지</t>
  </si>
  <si>
    <t>피벗힌지, 100kg</t>
  </si>
  <si>
    <t>413E8A5DD07B3EF099326D81E6896F34C64F4</t>
  </si>
  <si>
    <t>010112413E8A5DD07B3EF099326D81E6896F34C64F4</t>
  </si>
  <si>
    <t>강화유리</t>
  </si>
  <si>
    <t>강화유리, 투명, 8mm</t>
  </si>
  <si>
    <t>413E8B621DF33E80973AF2FAF091057B14561</t>
  </si>
  <si>
    <t>010112413E8B621DF33E80973AF2FAF091057B14561</t>
  </si>
  <si>
    <t>로이복층유리</t>
  </si>
  <si>
    <t>24mm (6Le+12Ar(SWS)+6Cl)</t>
  </si>
  <si>
    <t>413E8B621DF33E8097ADEFE374EDB8F403F8A</t>
  </si>
  <si>
    <t>010112413E8B621DF33E8097ADEFE374EDB8F403F8A</t>
  </si>
  <si>
    <t>26mm (5Le+16Ar(SWS)+5Cl)</t>
  </si>
  <si>
    <t>413E8B621DF33E8097ADEFE374EDB8F403F8D</t>
  </si>
  <si>
    <t>010112413E8B621DF33E8097ADEFE374EDB8F403F8D</t>
  </si>
  <si>
    <t>28mm (6Le+16Ar(SWS)+6Cl)</t>
  </si>
  <si>
    <t>413E8B621DF33E8097ADEFE374EDB8F403F8B</t>
  </si>
  <si>
    <t>010112413E8B621DF33E8097ADEFE374EDB8F403F8B</t>
  </si>
  <si>
    <t>창호주위 모르타르 충전</t>
  </si>
  <si>
    <t>46168588D2A434A090111E6A9229E</t>
  </si>
  <si>
    <t>01011246168588D2A434A090111E6A9229E</t>
  </si>
  <si>
    <t>창호주위 발포우레탄 충전</t>
  </si>
  <si>
    <t>46168588D2A434B09283B686B3DBF</t>
  </si>
  <si>
    <t>01011246168588D2A434B09283B686B3DBF</t>
  </si>
  <si>
    <t>창호유리설치 / 판유리</t>
  </si>
  <si>
    <t>유리두께 9mm 이하</t>
  </si>
  <si>
    <t>46168589FC02353099FD6CFC601F2</t>
  </si>
  <si>
    <t>01011246168589FC02353099FD6CFC601F2</t>
  </si>
  <si>
    <t>창호유리설치 / 복층유리</t>
  </si>
  <si>
    <t>유리두께 24mm 이하</t>
  </si>
  <si>
    <t>46168586298B3B209A84153506AB3</t>
  </si>
  <si>
    <t>01011246168586298B3B209A84153506AB3</t>
  </si>
  <si>
    <t>유리두께 28mm 이하</t>
  </si>
  <si>
    <t>46168586298B3B209A841535069AD</t>
  </si>
  <si>
    <t>01011246168586298B3B209A841535069AD</t>
  </si>
  <si>
    <t>유리주위 코킹</t>
  </si>
  <si>
    <t>5*5, 실리콘, 한면</t>
  </si>
  <si>
    <t>461681758EF831309191A5DB052CD</t>
  </si>
  <si>
    <t>010112461681758EF831309191A5DB052CD</t>
  </si>
  <si>
    <t>수밀코킹(실리콘)</t>
  </si>
  <si>
    <t>10mm, 창호주위, 한면</t>
  </si>
  <si>
    <t>461681758F9D3EC09926DAB96D17D</t>
  </si>
  <si>
    <t>010112461681758F9D3EC09926DAB96D17D</t>
  </si>
  <si>
    <t>백페인트글라스</t>
  </si>
  <si>
    <t>5mm</t>
  </si>
  <si>
    <t>46168584796330609C53920B74D9F</t>
  </si>
  <si>
    <t>01011246168584796330609C53920B74D9F</t>
  </si>
  <si>
    <t>소방관진입창 스티커</t>
  </si>
  <si>
    <t>소방관진입창표지+타격지점, 축광/빛반사/양면</t>
  </si>
  <si>
    <t>413E8A5DD07B3E309E21EB590A1059A4133A9</t>
  </si>
  <si>
    <t>010112413E8A5DD07B3E309E21EB590A1059A4133A9</t>
  </si>
  <si>
    <t>유리에칭필름</t>
  </si>
  <si>
    <t>413E8B621E983A9096BF9BED92AB28BB10405</t>
  </si>
  <si>
    <t>010112413E8B621E983A9096BF9BED92AB28BB10405</t>
  </si>
  <si>
    <t>열반사필름</t>
  </si>
  <si>
    <t>413E8B621E983A9096BF9BED92AB28BB10406</t>
  </si>
  <si>
    <t>010112413E8B621E983A9096BF9BED92AB28BB10406</t>
  </si>
  <si>
    <t>010113  칠    공    사</t>
  </si>
  <si>
    <t>010113</t>
  </si>
  <si>
    <t>바탕만들기+수성페인트 롤러칠</t>
  </si>
  <si>
    <t>내부, 2회 1급, con'c·mortar면</t>
  </si>
  <si>
    <t>461687DFE797380093EEE6724AC95</t>
  </si>
  <si>
    <t>010113461687DFE797380093EEE6724AC95</t>
  </si>
  <si>
    <t>내부, 2회 1급, 석고보드면 줄퍼티</t>
  </si>
  <si>
    <t>461687DFE797380093EEE60F4F5CA</t>
  </si>
  <si>
    <t>010113461687DFE797380093EEE60F4F5CA</t>
  </si>
  <si>
    <t>외부, 2회 1급, con'c·mortar면</t>
  </si>
  <si>
    <t>461687DFE797380093EE462C96EC6</t>
  </si>
  <si>
    <t>010113461687DFE797380093EE462C96EC6</t>
  </si>
  <si>
    <t>내천장, 2회 1급, con'c·mortar면</t>
  </si>
  <si>
    <t>461687DFE79738009396D75AA3A31</t>
  </si>
  <si>
    <t>010113461687DFE79738009396D75AA3A31</t>
  </si>
  <si>
    <t>내천장, 2회 1급, 석고보드면 줄퍼티</t>
  </si>
  <si>
    <t>461687DFE79738009396D72D65BD1</t>
  </si>
  <si>
    <t>010113461687DFE79738009396D72D65BD1</t>
  </si>
  <si>
    <t>바탕만들기+걸레받이용 페인트칠</t>
  </si>
  <si>
    <t>붓칠 2회, con'c·mortar면</t>
  </si>
  <si>
    <t>461687DEC35E3C209EC60331D5E97</t>
  </si>
  <si>
    <t>010113461687DEC35E3C209EC60331D5E97</t>
  </si>
  <si>
    <t>붓칠 2회, G.B.면(올퍼티)</t>
  </si>
  <si>
    <t>461687DEC35E3C209EC60331D5DAE</t>
  </si>
  <si>
    <t>010113461687DEC35E3C209EC60331D5DAE</t>
  </si>
  <si>
    <t>에폭시 코팅</t>
  </si>
  <si>
    <t>바닥, 롤러칠</t>
  </si>
  <si>
    <t>461687D68ACA3ED09A5ECA330F6D5</t>
  </si>
  <si>
    <t>010113461687D68ACA3ED09A5ECA330F6D5</t>
  </si>
  <si>
    <t>불연방수표면강화제</t>
  </si>
  <si>
    <t>바닥, 친환경, 시공도</t>
  </si>
  <si>
    <t>41138FF7F61F3380924B482B339A60E85BAD1</t>
  </si>
  <si>
    <t>01011341138FF7F61F3380924B482B339A60E85BAD1</t>
  </si>
  <si>
    <t>010114  기  타  공  사</t>
  </si>
  <si>
    <t>010114</t>
  </si>
  <si>
    <t>유리칠판</t>
  </si>
  <si>
    <t>4500*1300</t>
  </si>
  <si>
    <t>461687CF5B7A3DC097C62C01099DF</t>
  </si>
  <si>
    <t>010114461687CF5B7A3DC097C62C01099DF</t>
  </si>
  <si>
    <t>소변기칸막이</t>
  </si>
  <si>
    <t>450*1200, 12mm고압적층판넬</t>
  </si>
  <si>
    <t>413E8B6212E93B509B3D00D8902E0B45B53DA</t>
  </si>
  <si>
    <t>010114413E8B6212E93B509B3D00D8902E0B45B53DA</t>
  </si>
  <si>
    <t>화장실칸막이</t>
  </si>
  <si>
    <t>고압적층패널(전면)12mm,방수PB+HPM(측면)20mm</t>
  </si>
  <si>
    <t>413E8B6212E93B509B3D00D8902E0B45B5189</t>
  </si>
  <si>
    <t>010114413E8B6212E93B509B3D00D8902E0B45B5189</t>
  </si>
  <si>
    <t>세면대하부장</t>
  </si>
  <si>
    <t>부자재 및 시공비포함</t>
  </si>
  <si>
    <t>413E8B6212E93B509B3D00D8902E0B45B53DB</t>
  </si>
  <si>
    <t>010114413E8B6212E93B509B3D00D8902E0B45B53DB</t>
  </si>
  <si>
    <t>핸드타올 디스펜서</t>
  </si>
  <si>
    <t>413E8A5DD07B3E309E21D930ACFB049CF3112</t>
  </si>
  <si>
    <t>010114413E8A5DD07B3E309E21D930ACFB049CF3112</t>
  </si>
  <si>
    <t>조경토깔기</t>
  </si>
  <si>
    <t>H=400, 방근,투수펫,방수시트포함</t>
  </si>
  <si>
    <t>46168B73B9003DF09AB74E3385A57</t>
  </si>
  <si>
    <t>01011446168B73B9003DF09AB74E3385A57</t>
  </si>
  <si>
    <t>잔다식재</t>
  </si>
  <si>
    <t>463B82F018F2305091A6B06948904</t>
  </si>
  <si>
    <t>010114463B82F018F2305091A6B06948904</t>
  </si>
  <si>
    <t>인조화강석블럭 설치</t>
  </si>
  <si>
    <t>60t, 모래30mm</t>
  </si>
  <si>
    <t>461686F6F7B43AB09DDD5D5D6E523</t>
  </si>
  <si>
    <t>010114461686F6F7B43AB09DDD5D5D6E523</t>
  </si>
  <si>
    <t>경계석(화강암) 설치</t>
  </si>
  <si>
    <t>150*150*1000mm, 직선구간</t>
  </si>
  <si>
    <t>461788AEA733305095CE4825CBF8C</t>
  </si>
  <si>
    <t>010114461788AEA733305095CE4825CBF8C</t>
  </si>
  <si>
    <t>PVC슬리브</t>
  </si>
  <si>
    <t>Ø100, L1100</t>
  </si>
  <si>
    <t>461682586EDE39D09E454906D1C3F</t>
  </si>
  <si>
    <t>010114461682586EDE39D09E454906D1C3F</t>
  </si>
  <si>
    <t>010115  철  거  공  사</t>
  </si>
  <si>
    <t>010115</t>
  </si>
  <si>
    <t>콘크리트구조물 헐기(기계)</t>
  </si>
  <si>
    <t>장애물 제거(기준높이 10m 이하), 45m3/일당</t>
  </si>
  <si>
    <t>461788AEA50038A09B4E016FC1AF4</t>
  </si>
  <si>
    <t>010115461788AEA50038A09B4E016FC1AF4</t>
  </si>
  <si>
    <t>철골재 철거(인력)</t>
  </si>
  <si>
    <t>아세틸렌(산소포함) 사용, 1.4ton/일당</t>
  </si>
  <si>
    <t>461788AEA2B439E0973293746BF3D</t>
  </si>
  <si>
    <t>010115461788AEA2B439E0973293746BF3D</t>
  </si>
  <si>
    <t>태양광패널 철거</t>
  </si>
  <si>
    <t>461788AEAE613CD09F213191166FF</t>
  </si>
  <si>
    <t>010115461788AEAE613CD09F213191166FF</t>
  </si>
  <si>
    <t>건설폐재류 상차비</t>
  </si>
  <si>
    <t>465F848D2E313D109E85241FC8833A3AD4C52</t>
  </si>
  <si>
    <t>010115465F848D2E313D109E85241FC8833A3AD4C52</t>
  </si>
  <si>
    <t>혼합건설폐기물 상차비</t>
  </si>
  <si>
    <t>(매립지반입대상 폐기물 포함)</t>
  </si>
  <si>
    <t>465F848D2E313D109E85241FC8833A3AD4C51</t>
  </si>
  <si>
    <t>010115465F848D2E313D109E85241FC8833A3AD4C51</t>
  </si>
  <si>
    <t>010116  골    재    대</t>
  </si>
  <si>
    <t>010116</t>
  </si>
  <si>
    <t>시멘트</t>
  </si>
  <si>
    <t>40kg</t>
  </si>
  <si>
    <t>포</t>
  </si>
  <si>
    <t>413E8B621BC43CB0951AB760116484C66F10A</t>
  </si>
  <si>
    <t>010116413E8B621BC43CB0951AB760116484C66F10A</t>
  </si>
  <si>
    <t>모래</t>
  </si>
  <si>
    <t>모래, 대구, 도착도</t>
  </si>
  <si>
    <t>41138C2352083EF093B9610278FEDA7DCDF47</t>
  </si>
  <si>
    <t>01011641138C2352083EF093B9610278FEDA7DCDF47</t>
  </si>
  <si>
    <t>010117  운    반    비</t>
  </si>
  <si>
    <t>010117</t>
  </si>
  <si>
    <t>운반비(트레일러 20ton+크레인 10ton)</t>
  </si>
  <si>
    <t>철근, L:30km</t>
  </si>
  <si>
    <t>46178D318CF833809E66FBFB59235</t>
  </si>
  <si>
    <t>01011746178D318CF833809E66FBFB59235</t>
  </si>
  <si>
    <t>010118  작 업 부 산 물</t>
  </si>
  <si>
    <t>010118</t>
  </si>
  <si>
    <t>별산</t>
  </si>
  <si>
    <t>1</t>
  </si>
  <si>
    <t>철강설(철거)</t>
  </si>
  <si>
    <t>41138C235A5E346090095E445D5A9F109E881</t>
  </si>
  <si>
    <t>01011841138C235A5E346090095E445D5A9F109E881</t>
  </si>
  <si>
    <t>010119  품 질 시 험 비</t>
  </si>
  <si>
    <t>010119</t>
  </si>
  <si>
    <t>4</t>
  </si>
  <si>
    <t>굳지 아니한 콘크리트(레미콘 포함)</t>
  </si>
  <si>
    <t>슬럼프또는슬럼프플로/압축강도(3개한조)/공시체제작</t>
  </si>
  <si>
    <t>461688C7C5F63EF09138ED551F1BF</t>
  </si>
  <si>
    <t>010119461688C7C5F63EF09138ED551F1BF</t>
  </si>
  <si>
    <t>철근콘크리트용 봉강</t>
  </si>
  <si>
    <t>화학성분/항복점 또는 항복강도/인장강도/연신율/굽힘성/겉모양, 치수, 무게</t>
  </si>
  <si>
    <t>461688C7C5F63EF0912E1C3035175</t>
  </si>
  <si>
    <t>010119461688C7C5F63EF0912E1C3035175</t>
  </si>
  <si>
    <t>겉모양/치수/기건비중/압축강도/흡수율</t>
  </si>
  <si>
    <t>461688C7C5F432109DE152D28978A</t>
  </si>
  <si>
    <t>010119461688C7C5F432109DE152D28978A</t>
  </si>
  <si>
    <t>점토벽돌</t>
  </si>
  <si>
    <t>겉모양/치수/흡수율/압축강도</t>
  </si>
  <si>
    <t>461688C7C5F432109DE16341A6E57</t>
  </si>
  <si>
    <t>010119461688C7C5F432109DE16341A6E57</t>
  </si>
  <si>
    <t>발포폴리스티렌단열재</t>
  </si>
  <si>
    <t>겉모양,치수,밀도/굴곡강도/흡수량/연소성/초기열전도율/장기열전도율/압축강도</t>
  </si>
  <si>
    <t>461688C7C5F4323098CF114D43004</t>
  </si>
  <si>
    <t>010119461688C7C5F4323098CF114D43004</t>
  </si>
  <si>
    <t>석고보드</t>
  </si>
  <si>
    <t>겉모양및치수/함수율/휨파괴하중/연소성능/단열성/오염물질방출량</t>
  </si>
  <si>
    <t>461688C7C5F43260940B0EC0F91E9</t>
  </si>
  <si>
    <t>010119461688C7C5F43260940B0EC0F91E9</t>
  </si>
  <si>
    <t>방화석고보드</t>
  </si>
  <si>
    <t>겉모양및치수/함수율/휨파괴하중/내충격성/연소성능/단열성/질량/오염물질방출량</t>
  </si>
  <si>
    <t>461688C7C5F43260940B0EC0F91EB</t>
  </si>
  <si>
    <t>010119461688C7C5F43260940B0EC0F91EB</t>
  </si>
  <si>
    <t>PVC계 바닥재(바닥타일)</t>
  </si>
  <si>
    <t>겉모양및치수/압입량/잔류압입률/가열흡수변화율/긁기시험/오염성/미끄럼성/난연성</t>
  </si>
  <si>
    <t>461688C7C5F432609415E852F9065</t>
  </si>
  <si>
    <t>010119461688C7C5F432609415E852F9065</t>
  </si>
  <si>
    <t>수성도료</t>
  </si>
  <si>
    <t>열안정성/냉동안정성/적신도막은폐율/주도/비휘발분/안료분/건조시간/확산반사율/광택/은폐율/내세척성 등</t>
  </si>
  <si>
    <t>461688C7C5F43270966BB9A281BAE</t>
  </si>
  <si>
    <t>010119461688C7C5F43270966BB9A281BAE</t>
  </si>
  <si>
    <t>품질관리 활동비 - 인건비</t>
  </si>
  <si>
    <t>초급품질관리자(총공사비100억원미만 건설공사)</t>
  </si>
  <si>
    <t>월</t>
  </si>
  <si>
    <t>463B8864B9AC38E09818623232D98</t>
  </si>
  <si>
    <t>010119463B8864B9AC38E09818623232D98</t>
  </si>
  <si>
    <t>010120  도급자설치관급자재비</t>
  </si>
  <si>
    <t>010120</t>
  </si>
  <si>
    <t>8</t>
  </si>
  <si>
    <t>레미콘 _ 대구</t>
  </si>
  <si>
    <t>413E8B621BC43C8099DE611DF642A564EF2C4</t>
  </si>
  <si>
    <t>010120413E8B621BC43C8099DE611DF642A564EF2C4</t>
  </si>
  <si>
    <t>413E8B621BC43C8099DE611DF642A564F812A</t>
  </si>
  <si>
    <t>010120413E8B621BC43C8099DE611DF642A564F812A</t>
  </si>
  <si>
    <t>철근콘크리트용봉강</t>
  </si>
  <si>
    <t>이형봉강(SD400), HD-10, 하치장상차도</t>
  </si>
  <si>
    <t>413E8B621A3F36F095298161249848786D88E</t>
  </si>
  <si>
    <t>010120413E8B621A3F36F095298161249848786D88E</t>
  </si>
  <si>
    <t>이형봉강(SD400), HD-13, 하치장상차도</t>
  </si>
  <si>
    <t>413E8B621A3F36F095298161249848786D889</t>
  </si>
  <si>
    <t>010120413E8B621A3F36F095298161249848786D889</t>
  </si>
  <si>
    <t>이형봉강(SD400), HD-16, 하치장상차도</t>
  </si>
  <si>
    <t>413E8B621A3F36F095298161249848786D888</t>
  </si>
  <si>
    <t>010120413E8B621A3F36F095298161249848786D888</t>
  </si>
  <si>
    <t>이형봉강(SD400), HD-19, 하치장상차도</t>
  </si>
  <si>
    <t>413E8B621A3F36F095298161249848786D88B</t>
  </si>
  <si>
    <t>010120413E8B621A3F36F095298161249848786D88B</t>
  </si>
  <si>
    <t>조달수수료</t>
  </si>
  <si>
    <t>주재료비의 0.54%</t>
  </si>
  <si>
    <t>식</t>
  </si>
  <si>
    <t>470F8E4F35E73AB095BDB4A19B2001</t>
  </si>
  <si>
    <t>010120470F8E4F35E73AB095BDB4A19B2001</t>
  </si>
  <si>
    <t>010121  관급자설치관급자재비</t>
  </si>
  <si>
    <t>010121</t>
  </si>
  <si>
    <t>9</t>
  </si>
  <si>
    <t>롤방충망</t>
  </si>
  <si>
    <t>WIN-SC-ROL</t>
  </si>
  <si>
    <t>KG</t>
  </si>
  <si>
    <t>47AF80274E423720972121B36CC089FE163CB</t>
  </si>
  <si>
    <t>01012147AF80274E423720972121B36CC089FE163CB</t>
  </si>
  <si>
    <t>커튼월</t>
  </si>
  <si>
    <t>WIN-CAW-162F-24</t>
  </si>
  <si>
    <t>47AF80274E423720972121B36CC089FE163C8</t>
  </si>
  <si>
    <t>01012147AF80274E423720972121B36CC089FE163C8</t>
  </si>
  <si>
    <t>프로젝트창</t>
  </si>
  <si>
    <t>WIN-AW-91PJ-24</t>
  </si>
  <si>
    <t>47AF80274E423720972121B36CC089FE163C9</t>
  </si>
  <si>
    <t>01012147AF80274E423720972121B36CC089FE163C9</t>
  </si>
  <si>
    <t>010121470F8E4F35E73AB095BDB4A19B2001</t>
  </si>
  <si>
    <t>과 장</t>
    <phoneticPr fontId="1" type="noConversion"/>
  </si>
  <si>
    <t>심사자</t>
    <phoneticPr fontId="1" type="noConversion"/>
  </si>
  <si>
    <t>검산자</t>
    <phoneticPr fontId="1" type="noConversion"/>
  </si>
  <si>
    <t>설계자</t>
  </si>
  <si>
    <t xml:space="preserve">■     </t>
    <phoneticPr fontId="1" type="noConversion"/>
  </si>
  <si>
    <t>공 사 명</t>
    <phoneticPr fontId="1" type="noConversion"/>
  </si>
  <si>
    <t>:</t>
    <phoneticPr fontId="1" type="noConversion"/>
  </si>
  <si>
    <t>공사개요</t>
    <phoneticPr fontId="1" type="noConversion"/>
  </si>
  <si>
    <t>총공사비</t>
    <phoneticPr fontId="1" type="noConversion"/>
  </si>
  <si>
    <t>도급액</t>
    <phoneticPr fontId="1" type="noConversion"/>
  </si>
  <si>
    <t>관급(도급자)</t>
    <phoneticPr fontId="1" type="noConversion"/>
  </si>
  <si>
    <t>관급(관급자)</t>
    <phoneticPr fontId="1" type="noConversion"/>
  </si>
  <si>
    <t xml:space="preserve">■ </t>
    <phoneticPr fontId="1" type="noConversion"/>
  </si>
  <si>
    <t>예산 :</t>
    <phoneticPr fontId="1" type="noConversion"/>
  </si>
  <si>
    <t>[</t>
    <phoneticPr fontId="1" type="noConversion"/>
  </si>
  <si>
    <t>건축공사</t>
    <phoneticPr fontId="1" type="noConversion"/>
  </si>
  <si>
    <t>]</t>
    <phoneticPr fontId="1" type="noConversion"/>
  </si>
  <si>
    <t>내역서</t>
    <phoneticPr fontId="1" type="noConversion"/>
  </si>
  <si>
    <t>설   계   서   용   지</t>
    <phoneticPr fontId="1" type="noConversion"/>
  </si>
  <si>
    <t>구  분</t>
    <phoneticPr fontId="1" type="noConversion"/>
  </si>
  <si>
    <t>도  급  액</t>
    <phoneticPr fontId="1" type="noConversion"/>
  </si>
  <si>
    <t>계</t>
    <phoneticPr fontId="1" type="noConversion"/>
  </si>
  <si>
    <t>내역</t>
    <phoneticPr fontId="1" type="noConversion"/>
  </si>
  <si>
    <t>건축+토목+기계설비</t>
    <phoneticPr fontId="1" type="noConversion"/>
  </si>
  <si>
    <t>`</t>
    <phoneticPr fontId="1" type="noConversion"/>
  </si>
  <si>
    <t>공사금액</t>
    <phoneticPr fontId="1" type="noConversion"/>
  </si>
  <si>
    <t>도급+관급</t>
    <phoneticPr fontId="1" type="noConversion"/>
  </si>
  <si>
    <t xml:space="preserve"> 공 사 원 가 계 산 서 </t>
    <phoneticPr fontId="1" type="noConversion"/>
  </si>
  <si>
    <t>공사명 :</t>
    <phoneticPr fontId="1" type="noConversion"/>
  </si>
  <si>
    <t>퇴직공제       부금비</t>
    <phoneticPr fontId="1" type="noConversion"/>
  </si>
  <si>
    <t>안 전 관 리 비</t>
    <phoneticPr fontId="1" type="noConversion"/>
  </si>
  <si>
    <t>비         목</t>
    <phoneticPr fontId="1" type="noConversion"/>
  </si>
  <si>
    <t>금       액</t>
    <phoneticPr fontId="1" type="noConversion"/>
  </si>
  <si>
    <t>구        성        비</t>
  </si>
  <si>
    <t>비       고</t>
    <phoneticPr fontId="1" type="noConversion"/>
  </si>
  <si>
    <t>공사금액</t>
    <phoneticPr fontId="59" type="noConversion"/>
  </si>
  <si>
    <t>1억이상</t>
    <phoneticPr fontId="59" type="noConversion"/>
  </si>
  <si>
    <t>2천만원       총공사비기준</t>
    <phoneticPr fontId="59" type="noConversion"/>
  </si>
  <si>
    <r>
      <rPr>
        <b/>
        <sz val="7"/>
        <color theme="0" tint="-0.499984740745262"/>
        <rFont val="맑은 고딕"/>
        <family val="3"/>
        <charset val="129"/>
      </rPr>
      <t>5억이상</t>
    </r>
    <r>
      <rPr>
        <sz val="7"/>
        <color theme="0" tint="-0.499984740745262"/>
        <rFont val="맑은 고딕"/>
        <family val="3"/>
        <charset val="129"/>
      </rPr>
      <t xml:space="preserve">
재(도관)+직노</t>
    </r>
    <phoneticPr fontId="59" type="noConversion"/>
  </si>
  <si>
    <r>
      <rPr>
        <b/>
        <sz val="7"/>
        <color theme="0" tint="-0.499984740745262"/>
        <rFont val="맑은 고딕"/>
        <family val="3"/>
        <charset val="129"/>
      </rPr>
      <t>50억이상</t>
    </r>
    <r>
      <rPr>
        <sz val="7"/>
        <color theme="0" tint="-0.499984740745262"/>
        <rFont val="맑은 고딕"/>
        <family val="3"/>
        <charset val="129"/>
      </rPr>
      <t xml:space="preserve">
재(도관)+직노</t>
    </r>
    <phoneticPr fontId="59" type="noConversion"/>
  </si>
  <si>
    <t>순 공 사 원 가</t>
    <phoneticPr fontId="1" type="noConversion"/>
  </si>
  <si>
    <t>재료비</t>
    <phoneticPr fontId="1" type="noConversion"/>
  </si>
  <si>
    <t>직접재료비</t>
    <phoneticPr fontId="1" type="noConversion"/>
  </si>
  <si>
    <t>순공사</t>
    <phoneticPr fontId="1" type="noConversion"/>
  </si>
  <si>
    <t>간접재료비</t>
    <phoneticPr fontId="1" type="noConversion"/>
  </si>
  <si>
    <t>작업설,부산물(△)</t>
    <phoneticPr fontId="1" type="noConversion"/>
  </si>
  <si>
    <t>작업설, 부산물(△)</t>
  </si>
  <si>
    <t>[ 소 계 ]</t>
    <phoneticPr fontId="1" type="noConversion"/>
  </si>
  <si>
    <t>[ 소  계 ]</t>
    <phoneticPr fontId="1" type="noConversion"/>
  </si>
  <si>
    <t>노무비</t>
    <phoneticPr fontId="1" type="noConversion"/>
  </si>
  <si>
    <t>직접노무비</t>
    <phoneticPr fontId="1" type="noConversion"/>
  </si>
  <si>
    <t>간접노무비</t>
    <phoneticPr fontId="1" type="noConversion"/>
  </si>
  <si>
    <t>*</t>
    <phoneticPr fontId="1" type="noConversion"/>
  </si>
  <si>
    <t>산업안전보건관리비</t>
    <phoneticPr fontId="1" type="noConversion"/>
  </si>
  <si>
    <t>경  비</t>
    <phoneticPr fontId="1" type="noConversion"/>
  </si>
  <si>
    <t>기계경비</t>
    <phoneticPr fontId="1" type="noConversion"/>
  </si>
  <si>
    <t>총공사금액 : 도급액+도급자관급 2천만원이상</t>
    <phoneticPr fontId="1" type="noConversion"/>
  </si>
  <si>
    <t>산재보험료</t>
    <phoneticPr fontId="1" type="noConversion"/>
  </si>
  <si>
    <t>대상액 : 직재+간재+직노+도급자설치관급</t>
    <phoneticPr fontId="59" type="noConversion"/>
  </si>
  <si>
    <t>고용보험료</t>
    <phoneticPr fontId="1" type="noConversion"/>
  </si>
  <si>
    <t>5억미만</t>
    <phoneticPr fontId="59" type="noConversion"/>
  </si>
  <si>
    <t>5억이상~50억미만</t>
    <phoneticPr fontId="59" type="noConversion"/>
  </si>
  <si>
    <t>50억이상</t>
    <phoneticPr fontId="59" type="noConversion"/>
  </si>
  <si>
    <t>건강보험료</t>
    <phoneticPr fontId="1" type="noConversion"/>
  </si>
  <si>
    <t>노인장기요양보험료</t>
    <phoneticPr fontId="1" type="noConversion"/>
  </si>
  <si>
    <t>a.</t>
    <phoneticPr fontId="1" type="noConversion"/>
  </si>
  <si>
    <t>연금보험료</t>
    <phoneticPr fontId="1" type="noConversion"/>
  </si>
  <si>
    <t>b.</t>
    <phoneticPr fontId="1" type="noConversion"/>
  </si>
  <si>
    <t>퇴직공제부금비</t>
    <phoneticPr fontId="1" type="noConversion"/>
  </si>
  <si>
    <t>적용</t>
    <phoneticPr fontId="1" type="noConversion"/>
  </si>
  <si>
    <t>산업안전보건관리비</t>
  </si>
  <si>
    <t>(재료비+직노+도급관급/1.1)</t>
    <phoneticPr fontId="1" type="noConversion"/>
  </si>
  <si>
    <t>=</t>
    <phoneticPr fontId="1" type="noConversion"/>
  </si>
  <si>
    <t>기초액(건축)</t>
    <phoneticPr fontId="1" type="noConversion"/>
  </si>
  <si>
    <t>(재료비+직노) *</t>
    <phoneticPr fontId="1" type="noConversion"/>
  </si>
  <si>
    <t xml:space="preserve">     1.2</t>
    <phoneticPr fontId="1" type="noConversion"/>
  </si>
  <si>
    <t>기초액 4,325,000원 포함</t>
    <phoneticPr fontId="1" type="noConversion"/>
  </si>
  <si>
    <t>환경보전비</t>
    <phoneticPr fontId="1" type="noConversion"/>
  </si>
  <si>
    <t>(재료비+직노+기계경비)</t>
    <phoneticPr fontId="1" type="noConversion"/>
  </si>
  <si>
    <t>주택(신축) 조경,기타(전문,개보수)</t>
    <phoneticPr fontId="1" type="noConversion"/>
  </si>
  <si>
    <t>기타경비</t>
    <phoneticPr fontId="1" type="noConversion"/>
  </si>
  <si>
    <t>(재료비+노무비)</t>
    <phoneticPr fontId="1" type="noConversion"/>
  </si>
  <si>
    <t>주택 외 건축</t>
    <phoneticPr fontId="1" type="noConversion"/>
  </si>
  <si>
    <t>하도급지급보증수수료</t>
    <phoneticPr fontId="1" type="noConversion"/>
  </si>
  <si>
    <r>
      <t>50억미만</t>
    </r>
    <r>
      <rPr>
        <sz val="8"/>
        <color rgb="FFFF0000"/>
        <rFont val="맑은 고딕"/>
        <family val="3"/>
        <charset val="129"/>
      </rPr>
      <t xml:space="preserve"> </t>
    </r>
    <r>
      <rPr>
        <sz val="8"/>
        <color rgb="FF0000FF"/>
        <rFont val="맑은 고딕"/>
        <family val="3"/>
        <charset val="129"/>
      </rPr>
      <t>(전문공사제외)</t>
    </r>
    <phoneticPr fontId="1" type="noConversion"/>
  </si>
  <si>
    <t>건설기계대여금지급보증서발급수수료</t>
    <phoneticPr fontId="1" type="noConversion"/>
  </si>
  <si>
    <t>건설기계대여금수수료</t>
    <phoneticPr fontId="1" type="noConversion"/>
  </si>
  <si>
    <t>종합</t>
    <phoneticPr fontId="1" type="noConversion"/>
  </si>
  <si>
    <t>품질시험비</t>
    <phoneticPr fontId="1" type="noConversion"/>
  </si>
  <si>
    <t>산업환경설비</t>
    <phoneticPr fontId="1" type="noConversion"/>
  </si>
  <si>
    <t>안전관리비</t>
    <phoneticPr fontId="1" type="noConversion"/>
  </si>
  <si>
    <t>전문</t>
    <phoneticPr fontId="1" type="noConversion"/>
  </si>
  <si>
    <t>비계구조물해체</t>
    <phoneticPr fontId="1" type="noConversion"/>
  </si>
  <si>
    <r>
      <rPr>
        <b/>
        <sz val="8"/>
        <color theme="1"/>
        <rFont val="맑은 고딕"/>
        <family val="3"/>
        <charset val="129"/>
      </rPr>
      <t>석,</t>
    </r>
    <r>
      <rPr>
        <b/>
        <sz val="9"/>
        <color rgb="FF000099"/>
        <rFont val="맑은 고딕"/>
        <family val="3"/>
        <charset val="129"/>
      </rPr>
      <t>시설물유지관리,</t>
    </r>
    <r>
      <rPr>
        <b/>
        <sz val="8"/>
        <color theme="1"/>
        <rFont val="맑은 고딕"/>
        <family val="3"/>
        <charset val="129"/>
      </rPr>
      <t>철콘,가스시설</t>
    </r>
    <phoneticPr fontId="1" type="noConversion"/>
  </si>
  <si>
    <t>일반관리비</t>
    <phoneticPr fontId="1" type="noConversion"/>
  </si>
  <si>
    <t>도장,철강재설치</t>
    <phoneticPr fontId="1" type="noConversion"/>
  </si>
  <si>
    <t>이윤</t>
    <phoneticPr fontId="1" type="noConversion"/>
  </si>
  <si>
    <t>(노무비+경비+일반관리비)</t>
    <phoneticPr fontId="1" type="noConversion"/>
  </si>
  <si>
    <r>
      <rPr>
        <b/>
        <sz val="8"/>
        <color theme="1"/>
        <rFont val="맑은 고딕"/>
        <family val="3"/>
        <charset val="129"/>
      </rPr>
      <t>기계설비 그외</t>
    </r>
    <r>
      <rPr>
        <b/>
        <sz val="7"/>
        <color theme="1"/>
        <rFont val="맑은 고딕"/>
        <family val="3"/>
        <charset val="129"/>
      </rPr>
      <t xml:space="preserve"> (</t>
    </r>
    <r>
      <rPr>
        <b/>
        <sz val="9"/>
        <color rgb="FF000099"/>
        <rFont val="맑은 고딕"/>
        <family val="3"/>
        <charset val="129"/>
      </rPr>
      <t>인테리어등)</t>
    </r>
    <phoneticPr fontId="1" type="noConversion"/>
  </si>
  <si>
    <t>작업부산물</t>
    <phoneticPr fontId="1" type="noConversion"/>
  </si>
  <si>
    <t>건설폐기물상차비</t>
    <phoneticPr fontId="1" type="noConversion"/>
  </si>
  <si>
    <t>건설폐기물처리비</t>
    <phoneticPr fontId="1" type="noConversion"/>
  </si>
  <si>
    <t>재활용폐기물처리비</t>
    <phoneticPr fontId="1" type="noConversion"/>
  </si>
  <si>
    <t>공급가액</t>
    <phoneticPr fontId="1" type="noConversion"/>
  </si>
  <si>
    <t>부가가치세</t>
    <phoneticPr fontId="1" type="noConversion"/>
  </si>
  <si>
    <t xml:space="preserve">공급가액 </t>
    <phoneticPr fontId="1" type="noConversion"/>
  </si>
  <si>
    <t>절사</t>
    <phoneticPr fontId="1" type="noConversion"/>
  </si>
  <si>
    <t>도급괸급+절사</t>
    <phoneticPr fontId="1" type="noConversion"/>
  </si>
  <si>
    <t>조달수수료</t>
    <phoneticPr fontId="1" type="noConversion"/>
  </si>
  <si>
    <t>조달수수료제외</t>
    <phoneticPr fontId="1" type="noConversion"/>
  </si>
  <si>
    <t>도급자설치 관급자재비</t>
    <phoneticPr fontId="86" type="noConversion"/>
  </si>
  <si>
    <t>관급자설치 관급자재비</t>
    <phoneticPr fontId="86" type="noConversion"/>
  </si>
  <si>
    <t>예산</t>
    <phoneticPr fontId="1" type="noConversion"/>
  </si>
  <si>
    <t>부가세</t>
    <phoneticPr fontId="1" type="noConversion"/>
  </si>
  <si>
    <t xml:space="preserve"> 순  공  사  집  계  표 </t>
    <phoneticPr fontId="86" type="noConversion"/>
  </si>
  <si>
    <t>규  격</t>
    <phoneticPr fontId="1" type="noConversion"/>
  </si>
  <si>
    <t>.</t>
    <phoneticPr fontId="1" type="noConversion"/>
  </si>
  <si>
    <t>순    공    사    비</t>
    <phoneticPr fontId="1" type="noConversion"/>
  </si>
  <si>
    <t>-</t>
    <phoneticPr fontId="1" type="noConversion"/>
  </si>
  <si>
    <t>토목공사</t>
    <phoneticPr fontId="1" type="noConversion"/>
  </si>
  <si>
    <t>기계설비공사</t>
    <phoneticPr fontId="1" type="noConversion"/>
  </si>
  <si>
    <t>합           계</t>
    <phoneticPr fontId="86" type="noConversion"/>
  </si>
  <si>
    <t>도급자설치  관급자재</t>
    <phoneticPr fontId="1" type="noConversion"/>
  </si>
  <si>
    <t>관급자설치  관급자재</t>
    <phoneticPr fontId="1" type="noConversion"/>
  </si>
  <si>
    <t>토목내역참조</t>
    <phoneticPr fontId="1" type="noConversion"/>
  </si>
  <si>
    <t>설비내역참조</t>
    <phoneticPr fontId="1" type="noConversion"/>
  </si>
  <si>
    <t>건 축 공 사 + 토 목 공 사 + 기 계 설 비 공 사 1식</t>
    <phoneticPr fontId="1" type="noConversion"/>
  </si>
  <si>
    <t>건축, 토목, 기계설비</t>
    <phoneticPr fontId="1" type="noConversion"/>
  </si>
  <si>
    <t>SDV 전장부품 보안평가 지원센터</t>
    <phoneticPr fontId="1" type="noConversion"/>
  </si>
  <si>
    <t>01  SDV 전장부품 보안평가 지원센터</t>
    <phoneticPr fontId="1" type="noConversion"/>
  </si>
  <si>
    <t>[ SDV 전장부품 보안평가 지원센터(건축) ]</t>
    <phoneticPr fontId="1" type="noConversion"/>
  </si>
  <si>
    <t>내역서총괄표</t>
  </si>
  <si>
    <t>공사명 : SDV 전장부품 보안평가 지원센터(토목)</t>
    <phoneticPr fontId="1" type="noConversion"/>
  </si>
  <si>
    <t>공종</t>
  </si>
  <si>
    <t>품    명</t>
  </si>
  <si>
    <t>규   격</t>
  </si>
  <si>
    <t>수 량</t>
  </si>
  <si>
    <t>합    계</t>
  </si>
  <si>
    <t>노무비</t>
  </si>
  <si>
    <t>재료비</t>
  </si>
  <si>
    <t>경    비</t>
  </si>
  <si>
    <t>비    고</t>
  </si>
  <si>
    <t>1.</t>
  </si>
  <si>
    <t>토   공</t>
  </si>
  <si>
    <t>2.</t>
  </si>
  <si>
    <t>배 수 공</t>
  </si>
  <si>
    <t>3.</t>
  </si>
  <si>
    <t>포 장 공</t>
  </si>
  <si>
    <t>4.</t>
  </si>
  <si>
    <t>부 대 공</t>
  </si>
  <si>
    <t>순직접공사비</t>
  </si>
  <si>
    <t>◎</t>
  </si>
  <si>
    <t>폐기물 처리비</t>
  </si>
  <si>
    <t>별도발주</t>
  </si>
  <si>
    <t>내역서</t>
  </si>
  <si>
    <t>금   액</t>
  </si>
  <si>
    <t>1.1</t>
  </si>
  <si>
    <t>흙 깍 기</t>
  </si>
  <si>
    <t>절취(토사 보통)</t>
  </si>
  <si>
    <t>기계</t>
  </si>
  <si>
    <t>㎥</t>
  </si>
  <si>
    <t>터파기(토사)보통</t>
  </si>
  <si>
    <t>기계+인력</t>
  </si>
  <si>
    <t>1.2</t>
  </si>
  <si>
    <t>흙 쌓 기</t>
  </si>
  <si>
    <t>성 토 및 다짐</t>
  </si>
  <si>
    <t>되메우기(토사 다짐)보통</t>
  </si>
  <si>
    <t>1.3</t>
  </si>
  <si>
    <t>잔토처리</t>
  </si>
  <si>
    <t>사토운반(토사)</t>
  </si>
  <si>
    <t>덤프+기계</t>
  </si>
  <si>
    <t>2.1</t>
  </si>
  <si>
    <t>배수관로 설치</t>
  </si>
  <si>
    <t>D200</t>
  </si>
  <si>
    <t>고강성PVC이중벽관 접합및부설</t>
  </si>
  <si>
    <t>Φ200mm</t>
  </si>
  <si>
    <t>m</t>
  </si>
  <si>
    <t>PVC 이중벽관</t>
  </si>
  <si>
    <t>D=200mm</t>
  </si>
  <si>
    <t>모래기초지정</t>
  </si>
  <si>
    <t>모 래, 대구, 도착도</t>
  </si>
  <si>
    <t>강모래</t>
  </si>
  <si>
    <t>콘크리트구멍뚫기(벽체)</t>
  </si>
  <si>
    <t>D200,T=150</t>
  </si>
  <si>
    <t>2.2</t>
  </si>
  <si>
    <t>트랜치측구 설치</t>
  </si>
  <si>
    <t>300*270~290,L=12.0m</t>
  </si>
  <si>
    <t>레미콘타설(장비사용타설)</t>
  </si>
  <si>
    <t>무근구조물</t>
  </si>
  <si>
    <t>레미콘(대구)-사급</t>
  </si>
  <si>
    <t>25-21-120</t>
  </si>
  <si>
    <t>유로폼</t>
  </si>
  <si>
    <t>보통,0~7m</t>
  </si>
  <si>
    <t>㎡</t>
  </si>
  <si>
    <t>맨홀뚜껑설치</t>
  </si>
  <si>
    <t>스틸그레이팅</t>
  </si>
  <si>
    <t>기존재사용</t>
  </si>
  <si>
    <t>트랜치측구 뚜껑틀설치</t>
  </si>
  <si>
    <t>철근조립(현장)</t>
  </si>
  <si>
    <t>Type-Ⅰ-1 (소형)</t>
  </si>
  <si>
    <t>Ton</t>
  </si>
  <si>
    <t>이형철근(SD400),대구</t>
  </si>
  <si>
    <t>D=13mm</t>
  </si>
  <si>
    <t>면  목</t>
  </si>
  <si>
    <t>30, 21×21</t>
  </si>
  <si>
    <t>2.3</t>
  </si>
  <si>
    <t>오수집수정 설치(A형)</t>
  </si>
  <si>
    <t>600x600xH,4개소</t>
  </si>
  <si>
    <t>무근구조물(소형)</t>
  </si>
  <si>
    <t>주철맨홀뚜껑(원형)</t>
  </si>
  <si>
    <t>Φ648 KS</t>
  </si>
  <si>
    <t>몰    탈</t>
  </si>
  <si>
    <t>1:3</t>
  </si>
  <si>
    <t>철근설치</t>
  </si>
  <si>
    <t>(D13mm/8EA)</t>
  </si>
  <si>
    <t>3.1</t>
  </si>
  <si>
    <t>인조화강블록포장</t>
  </si>
  <si>
    <t>T=6cm,A=24㎡</t>
  </si>
  <si>
    <t>보도용 블록 설치(소형)</t>
  </si>
  <si>
    <t>A-Type, t=8cm이하</t>
  </si>
  <si>
    <t>인조화강블록(투수)</t>
  </si>
  <si>
    <t>T60,보도용</t>
  </si>
  <si>
    <t>보조기층포설및다짐</t>
  </si>
  <si>
    <t>인력식 소규모 장비사용 시공</t>
  </si>
  <si>
    <t>혼합골재, 대구, 도착도</t>
  </si>
  <si>
    <t>D=40mm(기층용)</t>
  </si>
  <si>
    <t>3.2</t>
  </si>
  <si>
    <t>아스콘 포장</t>
  </si>
  <si>
    <t>T=35Cm,A=155㎡</t>
  </si>
  <si>
    <t>아스팔트 표층 포설및다짐</t>
  </si>
  <si>
    <t>소규모포설,t=7.5cm이하</t>
  </si>
  <si>
    <t>아스콘(사급),대구</t>
  </si>
  <si>
    <t>#78(표층용)</t>
  </si>
  <si>
    <t>텍코팅(인력식)</t>
  </si>
  <si>
    <t>아스팔트스프레이어400ℓ</t>
  </si>
  <si>
    <t>아스팔트유제</t>
  </si>
  <si>
    <t>RSC-4</t>
  </si>
  <si>
    <t>D/M</t>
  </si>
  <si>
    <t>아스팔트 기층 포설및다짐</t>
  </si>
  <si>
    <t>#467(기층용)</t>
  </si>
  <si>
    <t>프라임코팅(인력식)</t>
  </si>
  <si>
    <t>RSC-3</t>
  </si>
  <si>
    <t>3.3</t>
  </si>
  <si>
    <t>아스콘 덧씌우기</t>
  </si>
  <si>
    <t>T=5Cm,A=142㎡</t>
  </si>
  <si>
    <t>아스팔트 덧씌우기</t>
  </si>
  <si>
    <t>소규모포장</t>
  </si>
  <si>
    <t>3.4</t>
  </si>
  <si>
    <t>화강경계석 설치</t>
  </si>
  <si>
    <t>180x200</t>
  </si>
  <si>
    <t>간단,0~7m</t>
  </si>
  <si>
    <t>보차도 및 도로경계블록 설치(직선)</t>
  </si>
  <si>
    <t>A-Type, 400mm미만(폭+높이)</t>
  </si>
  <si>
    <t>보차도경계석(화강석)</t>
  </si>
  <si>
    <t>180*200</t>
  </si>
  <si>
    <t>3.5</t>
  </si>
  <si>
    <t>150x150</t>
  </si>
  <si>
    <t>A-Type, 350mm미만(폭+높이)</t>
  </si>
  <si>
    <t>도로경계석(화강석)</t>
  </si>
  <si>
    <t>150*150</t>
  </si>
  <si>
    <t>4.1</t>
  </si>
  <si>
    <t>기존시설물 철거 및 이설</t>
  </si>
  <si>
    <t>무근콘크리트깨기</t>
  </si>
  <si>
    <t>T=30cm미만(기계)</t>
  </si>
  <si>
    <t>아스팔트포장깨기</t>
  </si>
  <si>
    <t>대형브레이커+0.4㎥</t>
  </si>
  <si>
    <t>보차도 및 도로경계블록 철거</t>
  </si>
  <si>
    <t>아스팔트 포장절단</t>
  </si>
  <si>
    <t>아스팔트 절삭</t>
  </si>
  <si>
    <t>메쉬휀스 철거</t>
  </si>
  <si>
    <t>H2.0</t>
  </si>
  <si>
    <t>폐기물상차(폐콘크리트)</t>
  </si>
  <si>
    <t>4.2</t>
  </si>
  <si>
    <t>중기운반 및 기타</t>
  </si>
  <si>
    <t>중기운반</t>
  </si>
  <si>
    <t>토공</t>
  </si>
  <si>
    <t>아스팔트운반</t>
  </si>
  <si>
    <t>합계제외</t>
    <phoneticPr fontId="99" type="noConversion"/>
  </si>
  <si>
    <t>폐기물처리비</t>
  </si>
  <si>
    <t>폐콘크리트</t>
  </si>
  <si>
    <t>폐아스콘</t>
  </si>
  <si>
    <t>폐기물운반비(상차제외)</t>
  </si>
  <si>
    <t>30km이하,덤프24톤</t>
  </si>
  <si>
    <t>부가가치세</t>
  </si>
  <si>
    <t>%</t>
  </si>
  <si>
    <t>[ SDV 전장부품 보안평가 지원센터(기계설비)  ]</t>
    <phoneticPr fontId="1" type="noConversion"/>
  </si>
  <si>
    <t xml:space="preserve">01  SDV 전장부품 보안평가 지원센터 </t>
    <phoneticPr fontId="1" type="noConversion"/>
  </si>
  <si>
    <t>0101  기계설비공사</t>
  </si>
  <si>
    <t>010101  장비설치공사</t>
  </si>
  <si>
    <t>010102  옥외배관공사</t>
  </si>
  <si>
    <t>010103  위생배관공사</t>
  </si>
  <si>
    <t>01010301  위생기구설치공사</t>
  </si>
  <si>
    <t>01010301</t>
  </si>
  <si>
    <t>01010302  급수급탕배관공사</t>
  </si>
  <si>
    <t>01010302</t>
  </si>
  <si>
    <t>01010303  오배수배관공사</t>
  </si>
  <si>
    <t>01010303</t>
  </si>
  <si>
    <t>010104  환기배관공사</t>
  </si>
  <si>
    <t>010105  에어배관공사</t>
  </si>
  <si>
    <t>010106  부대공사</t>
  </si>
  <si>
    <t>010107  냉난방기설치공사</t>
  </si>
  <si>
    <t>[ 소           계 ]</t>
    <phoneticPr fontId="1" type="noConversion"/>
  </si>
  <si>
    <t>0102  관급자관급공사</t>
  </si>
  <si>
    <t>합계제외</t>
    <phoneticPr fontId="1" type="noConversion"/>
  </si>
  <si>
    <t>0102</t>
  </si>
  <si>
    <t>010201  전열교환기설치공사</t>
  </si>
  <si>
    <t>010201</t>
  </si>
  <si>
    <t>[ SDV 전장부품 보안평가 지원센터(기계설비) ]</t>
    <phoneticPr fontId="1" type="noConversion"/>
  </si>
  <si>
    <t>배수펌프(수중형)</t>
  </si>
  <si>
    <t>200LPMx9Mx0.3KW</t>
  </si>
  <si>
    <t>대</t>
  </si>
  <si>
    <t>5F1BC44C5963E565C58F7F2BCA5A3165A73A07</t>
  </si>
  <si>
    <t>0101015F1BC44C5963E565C58F7F2BCA5A3165A73A07</t>
  </si>
  <si>
    <t>배기팬(천정형)D150</t>
  </si>
  <si>
    <t>210CMHx30W 역풍방지형</t>
  </si>
  <si>
    <t>5F1BC44C5963E565C58F7F2BCA5A3165A73A00</t>
  </si>
  <si>
    <t>0101015F1BC44C5963E565C58F7F2BCA5A3165A73A00</t>
  </si>
  <si>
    <t>저장식전기온수기</t>
  </si>
  <si>
    <t>15L/1.5KW</t>
  </si>
  <si>
    <t>5F1BC44C5963E565C58F7F2BCA5A3165A73A0B</t>
  </si>
  <si>
    <t>0101015F1BC44C5963E565C58F7F2BCA5A3165A73A0B</t>
  </si>
  <si>
    <t>천정형전기온풍기</t>
  </si>
  <si>
    <t>1.5KW</t>
  </si>
  <si>
    <t>5F1BC44C5963E565C58F7F2BCA5A3165A73A0A</t>
  </si>
  <si>
    <t>0101015F1BC44C5963E565C58F7F2BCA5A3165A73A0A</t>
  </si>
  <si>
    <t>배수펌프 설치</t>
  </si>
  <si>
    <t>0.75 kw 이하</t>
  </si>
  <si>
    <t>58F7544809BE4D8B588B26710B5195</t>
  </si>
  <si>
    <t>01010158F7544809BE4D8B588B26710B5195</t>
  </si>
  <si>
    <t>욕실배기팬 설치</t>
  </si>
  <si>
    <t>200mm 이하</t>
  </si>
  <si>
    <t>58F7544BD9C4D951CD85AE5EDB5885</t>
  </si>
  <si>
    <t>01010158F7544BD9C4D951CD85AE5EDB5885</t>
  </si>
  <si>
    <t>전기온수기 설치</t>
  </si>
  <si>
    <t>벽걸이형, 15L</t>
  </si>
  <si>
    <t>58F794E22929103D2787496A135865</t>
  </si>
  <si>
    <t>01010158F794E22929103D2787496A135865</t>
  </si>
  <si>
    <t>스테인리스배관</t>
  </si>
  <si>
    <t>D 50 x 3T</t>
  </si>
  <si>
    <t>58F7241049806DADC080787F9F5B65</t>
  </si>
  <si>
    <t>01010258F7241049806DADC080787F9F5B65</t>
  </si>
  <si>
    <t>일반배관용 STS강관 이음쇠</t>
  </si>
  <si>
    <t>유니온 (SUS 나사) D50</t>
  </si>
  <si>
    <t>5F637459193029E2F98F9D9303507695B491E1</t>
  </si>
  <si>
    <t>0101025F637459193029E2F98F9D9303507695B491E1</t>
  </si>
  <si>
    <t>니플 (SUS 나사) D50</t>
  </si>
  <si>
    <t>5F637459193029E2F98F9D9303507695B5A48B</t>
  </si>
  <si>
    <t>0101025F637459193029E2F98F9D9303507695B5A48B</t>
  </si>
  <si>
    <t>엘보(SUS 용접#10) D50</t>
  </si>
  <si>
    <t>5F637459193029E2F98F9D93035076A55FFEB2</t>
  </si>
  <si>
    <t>0101025F637459193029E2F98F9D93035076A55FFEB2</t>
  </si>
  <si>
    <t>티이(SUS 용접 S#10) D80</t>
  </si>
  <si>
    <t>5F637459193029E2F98F9D93035076A55EDED9</t>
  </si>
  <si>
    <t>0101025F637459193029E2F98F9D93035076A55EDED9</t>
  </si>
  <si>
    <t>스테인리스용접</t>
  </si>
  <si>
    <t>D50</t>
  </si>
  <si>
    <t>58F724104992DE4A758F828D105355</t>
  </si>
  <si>
    <t>01010258F724104992DE4A758F828D105355</t>
  </si>
  <si>
    <t>D80</t>
  </si>
  <si>
    <t>58F724104992DE4A758F8CF0C55BD5</t>
  </si>
  <si>
    <t>01010258F724104992DE4A758F8CF0C55BD5</t>
  </si>
  <si>
    <t>스텐볼밸브</t>
  </si>
  <si>
    <t>D 50</t>
  </si>
  <si>
    <t>58F764B19927B688638B0B72EF50E5</t>
  </si>
  <si>
    <t>01010258F764B19927B688638B0B72EF50E5</t>
  </si>
  <si>
    <t>대변기</t>
  </si>
  <si>
    <t>양변기 910C(F/V)</t>
  </si>
  <si>
    <t>SET</t>
  </si>
  <si>
    <t>58F784FCF91C27F41F8D9569425975</t>
  </si>
  <si>
    <t>0101030158F784FCF91C27F41F8D9569425975</t>
  </si>
  <si>
    <t>소변기</t>
  </si>
  <si>
    <t>센서내장형,VU-312</t>
  </si>
  <si>
    <t>58F784FCF93F84F0DD85ACA02053D5</t>
  </si>
  <si>
    <t>0101030158F784FCF93F84F0DD85ACA02053D5</t>
  </si>
  <si>
    <t>세면기(원형)</t>
  </si>
  <si>
    <t>KSL 1050B, (S/L)</t>
  </si>
  <si>
    <t>58F784FCF9496DCD39836C10D15D45</t>
  </si>
  <si>
    <t>0101030158F784FCF9496DCD39836C10D15D45</t>
  </si>
  <si>
    <t>인조대리석세면대(1구)</t>
  </si>
  <si>
    <t>L=1,140</t>
  </si>
  <si>
    <t>58F784FCF9496DCD39836C10D15D55</t>
  </si>
  <si>
    <t>0101030158F784FCF9496DCD39836C10D15D55</t>
  </si>
  <si>
    <t>거울</t>
  </si>
  <si>
    <t>화장경, 900*1000*5mm</t>
  </si>
  <si>
    <t>58F784F939F0B22616838FE34555E5</t>
  </si>
  <si>
    <t>0101030158F784F939F0B22616838FE34555E5</t>
  </si>
  <si>
    <t>화장지걸이</t>
  </si>
  <si>
    <t>STS</t>
  </si>
  <si>
    <t>58F784FF490821F99B8ED487125D45</t>
  </si>
  <si>
    <t>0101030158F784FF490821F99B8ED487125D45</t>
  </si>
  <si>
    <t>비누대</t>
  </si>
  <si>
    <t>58F784FF49084CD34F81BD881E56C5</t>
  </si>
  <si>
    <t>0101030158F784FF49084CD34F81BD881E56C5</t>
  </si>
  <si>
    <t>여성위생용품수거함</t>
  </si>
  <si>
    <t>58F784FF49086FA281893460C558C5</t>
  </si>
  <si>
    <t>0101030158F784FF49086FA281893460C558C5</t>
  </si>
  <si>
    <t>에어타올</t>
  </si>
  <si>
    <t>에어타올, STS</t>
  </si>
  <si>
    <t>58F784FF49085D31F586F1C9ED5205</t>
  </si>
  <si>
    <t>0101030158F784FF49085D31F586F1C9ED5205</t>
  </si>
  <si>
    <t>D 15 x 3T</t>
  </si>
  <si>
    <t>58F7241049806DADC080787F985075</t>
  </si>
  <si>
    <t>0101030258F7241049806DADC080787F985075</t>
  </si>
  <si>
    <t>D 20 x 3T</t>
  </si>
  <si>
    <t>58F7241049806DADC080787F9B5DB5</t>
  </si>
  <si>
    <t>0101030258F7241049806DADC080787F9B5DB5</t>
  </si>
  <si>
    <t>스테인리스배관(K-TYPE)</t>
  </si>
  <si>
    <t>D 13</t>
  </si>
  <si>
    <t>58F7241049BDA788638A5261E05AB5</t>
  </si>
  <si>
    <t>0101030258F7241049BDA788638A5261E05AB5</t>
  </si>
  <si>
    <t>D 20</t>
  </si>
  <si>
    <t>58F7241049BDA788638A5261E357F5</t>
  </si>
  <si>
    <t>0101030258F7241049BDA788638A5261E357F5</t>
  </si>
  <si>
    <t>D 25</t>
  </si>
  <si>
    <t>58F7241049BDA788638A5261E25585</t>
  </si>
  <si>
    <t>0101030258F7241049BDA788638A5261E25585</t>
  </si>
  <si>
    <t>D 40</t>
  </si>
  <si>
    <t>58F7241049BDA788638A5261E45065</t>
  </si>
  <si>
    <t>0101030258F7241049BDA788638A5261E45065</t>
  </si>
  <si>
    <t>58F7241049BDA788638A5261E75DA5</t>
  </si>
  <si>
    <t>0101030258F7241049BDA788638A5261E75DA5</t>
  </si>
  <si>
    <t>관보온(가교발포+매직)</t>
  </si>
  <si>
    <t>25TxD15</t>
  </si>
  <si>
    <t>58F74463F9B97B0E68832C90F35365</t>
  </si>
  <si>
    <t>0101030258F74463F9B97B0E68832C90F35365</t>
  </si>
  <si>
    <t>25TxD20</t>
  </si>
  <si>
    <t>58F74463F9B94E56488EE7B5CB5235</t>
  </si>
  <si>
    <t>0101030258F74463F9B94E56488EE7B5CB5235</t>
  </si>
  <si>
    <t>25TxD25</t>
  </si>
  <si>
    <t>58F74463F9B958E9C182C2E2F852E5</t>
  </si>
  <si>
    <t>0101030258F74463F9B958E9C182C2E2F852E5</t>
  </si>
  <si>
    <t>25TxD40</t>
  </si>
  <si>
    <t>58F74463F9B93DBBE7800E3DED5405</t>
  </si>
  <si>
    <t>0101030258F74463F9B93DBBE7800E3DED5405</t>
  </si>
  <si>
    <t>25TxD50</t>
  </si>
  <si>
    <t>58F74463F9B900F5768DA766F558A5</t>
  </si>
  <si>
    <t>0101030258F74463F9B900F5768DA766F558A5</t>
  </si>
  <si>
    <t>가교발포보온(벽체매립)</t>
  </si>
  <si>
    <t>5TxD15</t>
  </si>
  <si>
    <t>58F74463F9F705D46E8ABBCADD5155</t>
  </si>
  <si>
    <t>0101030258F74463F9F705D46E8ABBCADD5155</t>
  </si>
  <si>
    <t>5TxD25</t>
  </si>
  <si>
    <t>58F74463F9F720017E8DB61B6256D5</t>
  </si>
  <si>
    <t>0101030258F74463F9F720017E8DB61B6256D5</t>
  </si>
  <si>
    <t>10TxD15</t>
  </si>
  <si>
    <t>58F74463F9F76E5AB6819B9BFE5715</t>
  </si>
  <si>
    <t>0101030258F74463F9F76E5AB6819B9BFE5715</t>
  </si>
  <si>
    <t>10TxD20</t>
  </si>
  <si>
    <t>58F74463F9F76E5A8A8DD2C0D551A5</t>
  </si>
  <si>
    <t>0101030258F74463F9F76E5A8A8DD2C0D551A5</t>
  </si>
  <si>
    <t>유니온 (SUS 나사) D15</t>
  </si>
  <si>
    <t>5F637459193029E2F98F9D9303507695B491E4</t>
  </si>
  <si>
    <t>010103025F637459193029E2F98F9D9303507695B491E4</t>
  </si>
  <si>
    <t>니플 (SUS 나사) D15</t>
  </si>
  <si>
    <t>5F637459193029E2F98F9D9303507695B5A3E5</t>
  </si>
  <si>
    <t>010103025F637459193029E2F98F9D9303507695B5A3E5</t>
  </si>
  <si>
    <t>엘보(SUS 용접#10) D15</t>
  </si>
  <si>
    <t>5F637459193029E2F98F9D93035076A55FFEB7</t>
  </si>
  <si>
    <t>010103025F637459193029E2F98F9D93035076A55FFEB7</t>
  </si>
  <si>
    <t>엘보(SUS 용접#10) D20</t>
  </si>
  <si>
    <t>5F637459193029E2F98F9D93035076A55FFEB6</t>
  </si>
  <si>
    <t>010103025F637459193029E2F98F9D93035076A55FFEB6</t>
  </si>
  <si>
    <t>리듀서(SUS용접S#10) D20</t>
  </si>
  <si>
    <t>5F637459193029E2F98F9D9303507695B2E88D</t>
  </si>
  <si>
    <t>010103025F637459193029E2F98F9D9303507695B2E88D</t>
  </si>
  <si>
    <t>캡 (SUS 용접S#10) D15</t>
  </si>
  <si>
    <t>5F637459193029E2F98F9D9303507695B49D97</t>
  </si>
  <si>
    <t>010103025F637459193029E2F98F9D9303507695B49D97</t>
  </si>
  <si>
    <t>엘보 (프레스) D13</t>
  </si>
  <si>
    <t>5F637459193029E2F98F9D93035076A55ED7A9</t>
  </si>
  <si>
    <t>010103025F637459193029E2F98F9D93035076A55ED7A9</t>
  </si>
  <si>
    <t>엘보 (프레스) D20</t>
  </si>
  <si>
    <t>5F637459193029E2F98F9D93035076A55ED7A8</t>
  </si>
  <si>
    <t>010103025F637459193029E2F98F9D93035076A55ED7A8</t>
  </si>
  <si>
    <t>엘보 (프레스) D25</t>
  </si>
  <si>
    <t>5F637459193029E2F98F9D93035076A55ED7AF</t>
  </si>
  <si>
    <t>010103025F637459193029E2F98F9D93035076A55ED7AF</t>
  </si>
  <si>
    <t>엘보 (프레스) D40</t>
  </si>
  <si>
    <t>5F637459193029E2F98F9D93035076A55ED7AD</t>
  </si>
  <si>
    <t>010103025F637459193029E2F98F9D93035076A55ED7AD</t>
  </si>
  <si>
    <t>엘보 (프레스) D50</t>
  </si>
  <si>
    <t>5F637459193029E2F98F9D93035076A55ED7AC</t>
  </si>
  <si>
    <t>010103025F637459193029E2F98F9D93035076A55ED7AC</t>
  </si>
  <si>
    <t>티이 (프레스) D20x20</t>
  </si>
  <si>
    <t>5F637459193029E2F98F9D9303507695B036F2</t>
  </si>
  <si>
    <t>010103025F637459193029E2F98F9D9303507695B036F2</t>
  </si>
  <si>
    <t>티이 (프레스) D40x40</t>
  </si>
  <si>
    <t>5F637459193029E2F98F9D9303507695B0379E</t>
  </si>
  <si>
    <t>010103025F637459193029E2F98F9D9303507695B0379E</t>
  </si>
  <si>
    <t>티이 (프레스) D50x50</t>
  </si>
  <si>
    <t>5F637459193029E2F98F9D9303507695B0379A</t>
  </si>
  <si>
    <t>010103025F637459193029E2F98F9D9303507695B0379A</t>
  </si>
  <si>
    <t>리듀서 (프레스) D20x13</t>
  </si>
  <si>
    <t>5F637459193029E2F98F9D9303507695B3F2B2</t>
  </si>
  <si>
    <t>010103025F637459193029E2F98F9D9303507695B3F2B2</t>
  </si>
  <si>
    <t>리듀서 (프레스) D40x25</t>
  </si>
  <si>
    <t>5F637459193029E2F98F9D9303507695B3F2BA</t>
  </si>
  <si>
    <t>010103025F637459193029E2F98F9D9303507695B3F2BA</t>
  </si>
  <si>
    <t>리듀서 (프레스) D50x40</t>
  </si>
  <si>
    <t>5F637459193029E2F98F9D9303507695B3F35D</t>
  </si>
  <si>
    <t>010103025F637459193029E2F98F9D9303507695B3F35D</t>
  </si>
  <si>
    <t>캡(프레스),D13</t>
  </si>
  <si>
    <t>5F637459193029E2F98F9D9303507695B49F4D</t>
  </si>
  <si>
    <t>010103025F637459193029E2F98F9D9303507695B49F4D</t>
  </si>
  <si>
    <t>캡(프레스),D20</t>
  </si>
  <si>
    <t>5F637459193029E2F98F9D9303507695B49F4C</t>
  </si>
  <si>
    <t>010103025F637459193029E2F98F9D9303507695B49F4C</t>
  </si>
  <si>
    <t>캡(프레스),D40</t>
  </si>
  <si>
    <t>5F637459193029E2F98F9D9303507695B49EBC</t>
  </si>
  <si>
    <t>010103025F637459193029E2F98F9D9303507695B49EBC</t>
  </si>
  <si>
    <t>소켓 (프레스) D20</t>
  </si>
  <si>
    <t>5F637459193029E2F98F9D9303507695B644C1</t>
  </si>
  <si>
    <t>010103025F637459193029E2F98F9D9303507695B644C1</t>
  </si>
  <si>
    <t>K-유니온 (프레스) D13x1/2</t>
  </si>
  <si>
    <t>5F637459193029E2F98F9D9303507695B5A2DB</t>
  </si>
  <si>
    <t>010103025F637459193029E2F98F9D9303507695B5A2DB</t>
  </si>
  <si>
    <t>K-유니온 (프레스) D40x1 1/4</t>
  </si>
  <si>
    <t>5F637459193029E2F98F9D9303507695B5A2DD</t>
  </si>
  <si>
    <t>010103025F637459193029E2F98F9D9303507695B5A2DD</t>
  </si>
  <si>
    <t>K-유니온 (프레스) D50x1 1/2</t>
  </si>
  <si>
    <t>5F637459193029E2F98F9D9303507695B5A2D3</t>
  </si>
  <si>
    <t>010103025F637459193029E2F98F9D9303507695B5A2D3</t>
  </si>
  <si>
    <t>수전엘보(프레스),D25*1</t>
  </si>
  <si>
    <t>5F637459193029E2F98F9D9301550975559709</t>
  </si>
  <si>
    <t>010103025F637459193029E2F98F9D9301550975559709</t>
  </si>
  <si>
    <t>급수전티이 (프레스) D13x1/2</t>
  </si>
  <si>
    <t>5F637459193029E2F98F9D9303507695B1C4B7</t>
  </si>
  <si>
    <t>010103025F637459193029E2F98F9D9303507695B1C4B7</t>
  </si>
  <si>
    <t>숫아답타소켓 (프레스) D13 x1/2</t>
  </si>
  <si>
    <t>5F637459193029E2F98F9D9303507695B64212</t>
  </si>
  <si>
    <t>010103025F637459193029E2F98F9D9303507695B64212</t>
  </si>
  <si>
    <t>숫아답타소켓(프레스) D40x1 1/4</t>
  </si>
  <si>
    <t>5F637459193029E2F98F9D9303507695B6421E</t>
  </si>
  <si>
    <t>010103025F637459193029E2F98F9D9303507695B6421E</t>
  </si>
  <si>
    <t>숫아답타소켓(프레스) D50x1 1/2</t>
  </si>
  <si>
    <t>5F637459193029E2F98F9D9303507695B6421F</t>
  </si>
  <si>
    <t>010103025F637459193029E2F98F9D9303507695B6421F</t>
  </si>
  <si>
    <t>D15</t>
  </si>
  <si>
    <t>58F724104992DE4A758F8541D75825</t>
  </si>
  <si>
    <t>0101030258F724104992DE4A758F8541D75825</t>
  </si>
  <si>
    <t>D20</t>
  </si>
  <si>
    <t>58F724104992DE4A758F8668E156B5</t>
  </si>
  <si>
    <t>0101030258F724104992DE4A758F8668E156B5</t>
  </si>
  <si>
    <t>D 15</t>
  </si>
  <si>
    <t>58F764B19927B688638B0B72E85DF5</t>
  </si>
  <si>
    <t>0101030258F764B19927B688638B0B72E85DF5</t>
  </si>
  <si>
    <t>58F764B19927B688638B0B72EC5BA5</t>
  </si>
  <si>
    <t>0101030258F764B19927B688638B0B72EC5BA5</t>
  </si>
  <si>
    <t>감압변(물용)</t>
  </si>
  <si>
    <t>D 50  (10KG)</t>
  </si>
  <si>
    <t>58F764B359EC5A027D8FC3C2175DF5</t>
  </si>
  <si>
    <t>0101030258F764B359EC5A027D8FC3C2175DF5</t>
  </si>
  <si>
    <t>절연행거(전산볼트)</t>
  </si>
  <si>
    <t>58F784F939E60DE6678F5A30DF5B95</t>
  </si>
  <si>
    <t>0101030258F784F939E60DE6678F5A30DF5B95</t>
  </si>
  <si>
    <t>58F784F939E60DE6678F5929ED5E15</t>
  </si>
  <si>
    <t>0101030258F784F939E60DE6678F5929ED5E15</t>
  </si>
  <si>
    <t>D25</t>
  </si>
  <si>
    <t>58F784F939E60DE6678F5803EB5115</t>
  </si>
  <si>
    <t>0101030258F784F939E60DE6678F5803EB5115</t>
  </si>
  <si>
    <t>D40</t>
  </si>
  <si>
    <t>58F784F939E60DE6678F5EABE75745</t>
  </si>
  <si>
    <t>0101030258F784F939E60DE6678F5EABE75745</t>
  </si>
  <si>
    <t>58F784F939E60DE6678F5D84DD5AA5</t>
  </si>
  <si>
    <t>0101030258F784F939E60DE6678F5D84DD5AA5</t>
  </si>
  <si>
    <t>U자형볼트/너트</t>
  </si>
  <si>
    <t>절연, D40</t>
  </si>
  <si>
    <t>5F1B4476198C5B772D870F12805B0F65622613</t>
  </si>
  <si>
    <t>010103025F1B4476198C5B772D870F12805B0F65622613</t>
  </si>
  <si>
    <t>강관스리브(지수판제외)벽체</t>
  </si>
  <si>
    <t>58F7A4CEF9EF05AAF28BE4B34257D5</t>
  </si>
  <si>
    <t>0101030258F7A4CEF9EF05AAF28BE4B34257D5</t>
  </si>
  <si>
    <t>강관스리브(지수판제외)바닥</t>
  </si>
  <si>
    <t>58F7A4CEF9EF05AAF28D95E3885285</t>
  </si>
  <si>
    <t>0101030258F7A4CEF9EF05AAF28D95E3885285</t>
  </si>
  <si>
    <t>58F7A4CEF9EF05AAF28D97905D57F5</t>
  </si>
  <si>
    <t>0101030258F7A4CEF9EF05AAF28D97905D57F5</t>
  </si>
  <si>
    <t>강관스리브(지수판포함)벽체</t>
  </si>
  <si>
    <t>58F7A4CEF9EF0598928492D2E85025</t>
  </si>
  <si>
    <t>0101030258F7A4CEF9EF0598928492D2E85025</t>
  </si>
  <si>
    <t>PVC입상관스리브 (바닥)</t>
  </si>
  <si>
    <t>58F7A4CEF9EF05E0A58BFB3DD85FA5</t>
  </si>
  <si>
    <t>0101030258F7A4CEF9EF05E0A58BFB3DD85FA5</t>
  </si>
  <si>
    <t>내화채움구조(강관용) 입상</t>
  </si>
  <si>
    <t>58F7A4CEF9EF05360A82C7270F5015</t>
  </si>
  <si>
    <t>0101030258F7A4CEF9EF05360A82C7270F5015</t>
  </si>
  <si>
    <t>내화채움구조(강관용) 벽체</t>
  </si>
  <si>
    <t>58F7A4CEF9EF05360A813F8FAD5A85</t>
  </si>
  <si>
    <t>0101030258F7A4CEF9EF05360A813F8FAD5A85</t>
  </si>
  <si>
    <t>ㄱ형강</t>
  </si>
  <si>
    <t>등변, 50×50×6mm</t>
  </si>
  <si>
    <t>5F1B541FB96784DF4180D42D04521355DF29E1</t>
  </si>
  <si>
    <t>010103025F1B541FB96784DF4180D42D04521355DF29E1</t>
  </si>
  <si>
    <t>녹막이페인트칠</t>
  </si>
  <si>
    <t>2회</t>
  </si>
  <si>
    <t>58F7A4C979CF6C90A68C8FC6E65B45</t>
  </si>
  <si>
    <t>0101030258F7A4C979CF6C90A68C8FC6E65B45</t>
  </si>
  <si>
    <t>조합페인트칠</t>
  </si>
  <si>
    <t>철재면2회</t>
  </si>
  <si>
    <t>58F7A4C979EA4A5B3B84289CE15275</t>
  </si>
  <si>
    <t>0101030258F7A4C979EA4A5B3B84289CE15275</t>
  </si>
  <si>
    <t>잡철물 제작 및 설치</t>
  </si>
  <si>
    <t>현장제작설치, 일반철재</t>
  </si>
  <si>
    <t>톤</t>
  </si>
  <si>
    <t>58F7A4CA09576040448569B0FA5665</t>
  </si>
  <si>
    <t>0101030258F7A4CA09576040448569B0FA5665</t>
  </si>
  <si>
    <t>백강관옥내배관</t>
  </si>
  <si>
    <t>58F72414296ABEF8A68777C5005245</t>
  </si>
  <si>
    <t>0101030358F72414296ABEF8A68777C5005245</t>
  </si>
  <si>
    <t>PVC배수용배관(VG1)접착제</t>
  </si>
  <si>
    <t>58F7241C79B7C097608E21B43F5335</t>
  </si>
  <si>
    <t>0101030358F7241C79B7C097608E21B43F5335</t>
  </si>
  <si>
    <t>D 75</t>
  </si>
  <si>
    <t>58F7241C79B7C097608E21B4395AB5</t>
  </si>
  <si>
    <t>0101030358F7241C79B7C097608E21B4395AB5</t>
  </si>
  <si>
    <t>D100</t>
  </si>
  <si>
    <t>58F7241C79B7C097608E21B43A5B25</t>
  </si>
  <si>
    <t>0101030358F7241C79B7C097608E21B43A5B25</t>
  </si>
  <si>
    <t>PVC배수용배관(VG2)접착제</t>
  </si>
  <si>
    <t>58F7241C798A8AAF5486DC65695325</t>
  </si>
  <si>
    <t>0101030358F7241C798A8AAF5486DC65695325</t>
  </si>
  <si>
    <t>58F7241C798A8AAF5486DC656C5865</t>
  </si>
  <si>
    <t>0101030358F7241C798A8AAF5486DC656C5865</t>
  </si>
  <si>
    <t>PVC배수용배관(VG1)고무링</t>
  </si>
  <si>
    <t>58F7241C79B7C097608D1B69EC5285</t>
  </si>
  <si>
    <t>0101030358F7241C79B7C097608D1B69EC5285</t>
  </si>
  <si>
    <t>58F7241C79B7C097608D1B69EB5015</t>
  </si>
  <si>
    <t>0101030358F7241C79B7C097608D1B69EB5015</t>
  </si>
  <si>
    <t>58F7241C79B7C097608D1B69EA57B5</t>
  </si>
  <si>
    <t>0101030358F7241C79B7C097608D1B69EA57B5</t>
  </si>
  <si>
    <t>나사식 강관제 관이음쇠</t>
  </si>
  <si>
    <t>백엘보 (나사) D50</t>
  </si>
  <si>
    <t>5F637459193029E2EF8AC07EA8586C850BFDA6</t>
  </si>
  <si>
    <t>010103035F637459193029E2EF8AC07EA8586C850BFDA6</t>
  </si>
  <si>
    <t>백티이 (나사) D50</t>
  </si>
  <si>
    <t>5F637459193029E2EF8AC07EA8586C850BF3BF</t>
  </si>
  <si>
    <t>010103035F637459193029E2EF8AC07EA8586C850BF3BF</t>
  </si>
  <si>
    <t>백유니온 (나사) D50</t>
  </si>
  <si>
    <t>5F637459193029E2EF8AC07EA8586C85044EB7</t>
  </si>
  <si>
    <t>010103035F637459193029E2EF8AC07EA8586C85044EB7</t>
  </si>
  <si>
    <t>백니플 (나사) D50</t>
  </si>
  <si>
    <t>5F637459193029E2EF8AC07EA8586C85044C83</t>
  </si>
  <si>
    <t>010103035F637459193029E2EF8AC07EA8586C85044C83</t>
  </si>
  <si>
    <t>배수용 경질염화비닐 이음관</t>
  </si>
  <si>
    <t>90˚곡관(고무링) D50</t>
  </si>
  <si>
    <t>5F637459193029E2EF84B8B88359D10592B69F</t>
  </si>
  <si>
    <t>010103035F637459193029E2EF84B8B88359D10592B69F</t>
  </si>
  <si>
    <t>90˚곡관(고무링) D100</t>
  </si>
  <si>
    <t>5F637459193029E2EF84B8B88359D10592B58E</t>
  </si>
  <si>
    <t>010103035F637459193029E2EF84B8B88359D10592B58E</t>
  </si>
  <si>
    <t>45˚곡관(고무링) D50</t>
  </si>
  <si>
    <t>5F637459193029E2EF84B8B88359D10592B58A</t>
  </si>
  <si>
    <t>010103035F637459193029E2EF84B8B88359D10592B58A</t>
  </si>
  <si>
    <t>45˚곡관(고무링) D75</t>
  </si>
  <si>
    <t>5F637459193029E2EF84B8B88359D10592B589</t>
  </si>
  <si>
    <t>010103035F637459193029E2EF84B8B88359D10592B589</t>
  </si>
  <si>
    <t>45˚곡관(고무링) D100</t>
  </si>
  <si>
    <t>5F637459193029E2EF84B8B88359D10592B588</t>
  </si>
  <si>
    <t>010103035F637459193029E2EF84B8B88359D10592B588</t>
  </si>
  <si>
    <t>Y관 (고무링) D75x50</t>
  </si>
  <si>
    <t>5F637459193029E2EF84B8B88359D10593589A</t>
  </si>
  <si>
    <t>010103035F637459193029E2EF84B8B88359D10593589A</t>
  </si>
  <si>
    <t>Y관 (고무링) D75x75</t>
  </si>
  <si>
    <t>5F637459193029E2EF84B8B88359D105935B55</t>
  </si>
  <si>
    <t>010103035F637459193029E2EF84B8B88359D105935B55</t>
  </si>
  <si>
    <t>Y관 (고무링) D100x50</t>
  </si>
  <si>
    <t>5F637459193029E2EF84B8B88359D10593589B</t>
  </si>
  <si>
    <t>010103035F637459193029E2EF84B8B88359D10593589B</t>
  </si>
  <si>
    <t>Y관 (고무링) D100x100</t>
  </si>
  <si>
    <t>5F637459193029E2EF84B8B88359D105935B5A</t>
  </si>
  <si>
    <t>010103035F637459193029E2EF84B8B88359D105935B5A</t>
  </si>
  <si>
    <t>LT관 (고무링) D75x50</t>
  </si>
  <si>
    <t>5F637459193029E2EF84B8B88B5D6A750197C4</t>
  </si>
  <si>
    <t>010103035F637459193029E2EF84B8B88B5D6A750197C4</t>
  </si>
  <si>
    <t>LT관 (고무링) D75x75</t>
  </si>
  <si>
    <t>5F637459193029E2EF84B8B88B5D6A750197C5</t>
  </si>
  <si>
    <t>010103035F637459193029E2EF84B8B88B5D6A750197C5</t>
  </si>
  <si>
    <t>LT관 (고무링) D100x50</t>
  </si>
  <si>
    <t>5F637459193029E2EF84B8B88B5D6A7501951C</t>
  </si>
  <si>
    <t>010103035F637459193029E2EF84B8B88B5D6A7501951C</t>
  </si>
  <si>
    <t>LT관 (고무링) D100x100</t>
  </si>
  <si>
    <t>5F637459193029E2EF84B8B88B5D6A7501951E</t>
  </si>
  <si>
    <t>010103035F637459193029E2EF84B8B88B5D6A7501951E</t>
  </si>
  <si>
    <t>소켓 (고무링) D75</t>
  </si>
  <si>
    <t>5F637459193029E2EF84B8B88359D10592B4EA</t>
  </si>
  <si>
    <t>010103035F637459193029E2EF84B8B88359D10592B4EA</t>
  </si>
  <si>
    <t>P 트랩 (고무링) D75</t>
  </si>
  <si>
    <t>5F637459193029E2EF84B8B88359D10592BB13</t>
  </si>
  <si>
    <t>010103035F637459193029E2EF84B8B88359D10592BB13</t>
  </si>
  <si>
    <t>소제구 (고무링) D50</t>
  </si>
  <si>
    <t>5F637459193029E2EF84B8B88B5D6A4544F642</t>
  </si>
  <si>
    <t>010103035F637459193029E2EF84B8B88B5D6A4544F642</t>
  </si>
  <si>
    <t>소제구 (고무링) D75</t>
  </si>
  <si>
    <t>5F637459193029E2EF84B8B88B5D6A4544F643</t>
  </si>
  <si>
    <t>010103035F637459193029E2EF84B8B88B5D6A4544F643</t>
  </si>
  <si>
    <t>소제구 (고무링) D100</t>
  </si>
  <si>
    <t>5F637459193029E2EF84B8B88B5D6A4544F640</t>
  </si>
  <si>
    <t>010103035F637459193029E2EF84B8B88B5D6A4544F640</t>
  </si>
  <si>
    <t>90˚단곡관(접착제) D50</t>
  </si>
  <si>
    <t>5F637459193029E2EF84B8B9A85F5A75CAB1A6</t>
  </si>
  <si>
    <t>010103035F637459193029E2EF84B8B9A85F5A75CAB1A6</t>
  </si>
  <si>
    <t>90˚단곡관(접착제) D100</t>
  </si>
  <si>
    <t>5F637459193029E2EF84B8B9A85F5A75CAB1A4</t>
  </si>
  <si>
    <t>010103035F637459193029E2EF84B8B9A85F5A75CAB1A4</t>
  </si>
  <si>
    <t>45˚단곡관(접착제) D50</t>
  </si>
  <si>
    <t>5F637459193029E2EF84B8B9A05A67A579EF64</t>
  </si>
  <si>
    <t>010103035F637459193029E2EF84B8B9A05A67A579EF64</t>
  </si>
  <si>
    <t>45˚단곡관(접착제) D75</t>
  </si>
  <si>
    <t>5F637459193029E2EF84B8B9A05A67A579EF66</t>
  </si>
  <si>
    <t>010103035F637459193029E2EF84B8B9A05A67A579EF66</t>
  </si>
  <si>
    <t>45˚단곡관(접착제) D100</t>
  </si>
  <si>
    <t>5F637459193029E2EF84B8B9A05A67A579EF69</t>
  </si>
  <si>
    <t>010103035F637459193029E2EF84B8B9A05A67A579EF69</t>
  </si>
  <si>
    <t>Y관(접착제) D50x50</t>
  </si>
  <si>
    <t>5F637459193029E2EF84B8B9A85F5A75C7E1BE</t>
  </si>
  <si>
    <t>010103035F637459193029E2EF84B8B9A85F5A75C7E1BE</t>
  </si>
  <si>
    <t>Y관(접착제) D75x75</t>
  </si>
  <si>
    <t>5F637459193029E2EF84B8B9A85F5A75C7E1B8</t>
  </si>
  <si>
    <t>010103035F637459193029E2EF84B8B9A85F5A75C7E1B8</t>
  </si>
  <si>
    <t>Y관(접착제) D100x50</t>
  </si>
  <si>
    <t>5F637459193029E2EF84B8B9A85F5A75C7E094</t>
  </si>
  <si>
    <t>010103035F637459193029E2EF84B8B9A85F5A75C7E094</t>
  </si>
  <si>
    <t>Y관(접착제) D100x75</t>
  </si>
  <si>
    <t>5F637459193029E2EF84B8B9A85F5A75C7E093</t>
  </si>
  <si>
    <t>010103035F637459193029E2EF84B8B9A85F5A75C7E093</t>
  </si>
  <si>
    <t>Y관(접착제) D100x100</t>
  </si>
  <si>
    <t>5F637459193029E2EF84B8B9A85F5A75C7E097</t>
  </si>
  <si>
    <t>010103035F637459193029E2EF84B8B9A85F5A75C7E097</t>
  </si>
  <si>
    <t>YT관(접착제) D50xD50</t>
  </si>
  <si>
    <t>5F637459193029E2EF84B8B9A85F5A6528F078</t>
  </si>
  <si>
    <t>010103035F637459193029E2EF84B8B9A85F5A6528F078</t>
  </si>
  <si>
    <t>C.O.(접착제)D50</t>
  </si>
  <si>
    <t>5F637459193029E2EF84B8B9A85F5A652ABE86</t>
  </si>
  <si>
    <t>010103035F637459193029E2EF84B8B9A85F5A652ABE86</t>
  </si>
  <si>
    <t>C.O.(접착제)D75</t>
  </si>
  <si>
    <t>5F637459193029E2EF84B8B9A85F5A652ABE80</t>
  </si>
  <si>
    <t>010103035F637459193029E2EF84B8B9A85F5A652ABE80</t>
  </si>
  <si>
    <t>C.O.(접착제)D100</t>
  </si>
  <si>
    <t>5F637459193029E2EF84B8B9A85F5A652ABE83</t>
  </si>
  <si>
    <t>010103035F637459193029E2EF84B8B9A85F5A652ABE83</t>
  </si>
  <si>
    <t>소켓 (접착제) D50</t>
  </si>
  <si>
    <t>5F637459193029E2EF84B8B9A85F5A75C9964F</t>
  </si>
  <si>
    <t>010103035F637459193029E2EF84B8B9A85F5A75C9964F</t>
  </si>
  <si>
    <t>바닥배수구(F.D)</t>
  </si>
  <si>
    <t>58F784F939F0A1A6948176BBDA5255</t>
  </si>
  <si>
    <t>0101030358F784F939F0A1A6948176BBDA5255</t>
  </si>
  <si>
    <t>V.T.W(PVC) D100</t>
  </si>
  <si>
    <t>5F637459193029E2EF84B8B9A85F5A652ABB34</t>
  </si>
  <si>
    <t>010103035F637459193029E2EF84B8B9A85F5A652ABB34</t>
  </si>
  <si>
    <t>양변기스리브 D100</t>
  </si>
  <si>
    <t>5F637459193029E2EF84B8B88B5D6A4544F49C</t>
  </si>
  <si>
    <t>010103035F637459193029E2EF84B8B88B5D6A4544F49C</t>
  </si>
  <si>
    <t>세면기스리브 D35</t>
  </si>
  <si>
    <t>5F637459193029E2EF84B8B88B5D6A4544F497</t>
  </si>
  <si>
    <t>010103035F637459193029E2EF84B8B88B5D6A4544F497</t>
  </si>
  <si>
    <t>소변기스리브 D40</t>
  </si>
  <si>
    <t>5F637459193029E2EF84B8B88B5D6A4544F491</t>
  </si>
  <si>
    <t>010103035F637459193029E2EF84B8B88B5D6A4544F491</t>
  </si>
  <si>
    <t>씽크스리브 D50</t>
  </si>
  <si>
    <t>5F637459193029E2EF84B8B88B5D6A4544F495</t>
  </si>
  <si>
    <t>010103035F637459193029E2EF84B8B88B5D6A4544F495</t>
  </si>
  <si>
    <t>철합후렌지</t>
  </si>
  <si>
    <t>58F72405B9F2D7C641825034285C15</t>
  </si>
  <si>
    <t>0101030358F72405B9F2D7C641825034285C15</t>
  </si>
  <si>
    <t>청동게이트밸브</t>
  </si>
  <si>
    <t>58F764B1990B6338CA8E04AB5E5095</t>
  </si>
  <si>
    <t>0101030358F764B1990B6338CA8E04AB5E5095</t>
  </si>
  <si>
    <t>청동체크밸브</t>
  </si>
  <si>
    <t>58F764B19942BF143C8351B5A45AD5</t>
  </si>
  <si>
    <t>0101030358F764B19942BF143C8351B5A45AD5</t>
  </si>
  <si>
    <t>압력계설치(백관)</t>
  </si>
  <si>
    <t>2-35KG/CM2</t>
  </si>
  <si>
    <t>58F7749519677E5AFE805F9B1852C5</t>
  </si>
  <si>
    <t>0101030358F7749519677E5AFE805F9B1852C5</t>
  </si>
  <si>
    <t>일반행거(전산볼트)</t>
  </si>
  <si>
    <t>58F784F939E60DF0DE896A70DD58E5</t>
  </si>
  <si>
    <t>0101030358F784F939E60DF0DE896A70DD58E5</t>
  </si>
  <si>
    <t>58F784F939E60DF0DE8964E8B85475</t>
  </si>
  <si>
    <t>0101030358F784F939E60DF0DE8964E8B85475</t>
  </si>
  <si>
    <t>58F784F939E60DF0DE89658F225995</t>
  </si>
  <si>
    <t>0101030358F784F939E60DF0DE89658F225995</t>
  </si>
  <si>
    <t>비절연, D50</t>
  </si>
  <si>
    <t>5F1B4476198C5B772D870F12805B0F65622192</t>
  </si>
  <si>
    <t>010103035F1B4476198C5B772D870F12805B0F65622192</t>
  </si>
  <si>
    <t>비절연, D80</t>
  </si>
  <si>
    <t>5F1B4476198C5B772D870F12805B0F65622194</t>
  </si>
  <si>
    <t>010103035F1B4476198C5B772D870F12805B0F65622194</t>
  </si>
  <si>
    <t>비절연, D100</t>
  </si>
  <si>
    <t>5F1B4476198C5B772D870F12805B0F65622197</t>
  </si>
  <si>
    <t>010103035F1B4476198C5B772D870F12805B0F65622197</t>
  </si>
  <si>
    <t>58F7A4CEF9EF05AAF28BE0D8F15265</t>
  </si>
  <si>
    <t>0101030358F7A4CEF9EF05AAF28BE0D8F15265</t>
  </si>
  <si>
    <t>58F7A4CEF9EF05AAF28BEEB68F5175</t>
  </si>
  <si>
    <t>0101030358F7A4CEF9EF05AAF28BEEB68F5175</t>
  </si>
  <si>
    <t>58F7A4CEF9EF05AAF28BEF5D795885</t>
  </si>
  <si>
    <t>0101030358F7A4CEF9EF05AAF28BEF5D795885</t>
  </si>
  <si>
    <t>58F7A4CEF9EF05AAF28D922F025B15</t>
  </si>
  <si>
    <t>0101030358F7A4CEF9EF05AAF28D922F025B15</t>
  </si>
  <si>
    <t>0101030358F7A4CEF9EF0598928492D2E85025</t>
  </si>
  <si>
    <t>58F7A4CEF9EF059892849CD5155445</t>
  </si>
  <si>
    <t>0101030358F7A4CEF9EF059892849CD5155445</t>
  </si>
  <si>
    <t>58F7A4CEF9EF059892849DFC3F5C65</t>
  </si>
  <si>
    <t>0101030358F7A4CEF9EF059892849DFC3F5C65</t>
  </si>
  <si>
    <t>58F7A4CEF9EF05E0A58BF8697A5415</t>
  </si>
  <si>
    <t>0101030358F7A4CEF9EF05E0A58BF8697A5415</t>
  </si>
  <si>
    <t>58F7A4CEF9EF05E0A58BF6BCA550A5</t>
  </si>
  <si>
    <t>0101030358F7A4CEF9EF05E0A58BF6BCA550A5</t>
  </si>
  <si>
    <t>58F7A4CEF9EF05E0A58BF742505C05</t>
  </si>
  <si>
    <t>0101030358F7A4CEF9EF05E0A58BF742505C05</t>
  </si>
  <si>
    <t>내화채움구조(PVC용) 입상</t>
  </si>
  <si>
    <t>58F7A4CEF9EF05360A8018E54B5005</t>
  </si>
  <si>
    <t>0101030358F7A4CEF9EF05360A8018E54B5005</t>
  </si>
  <si>
    <t>58F7A4CEF9EF05360A8018E5455F85</t>
  </si>
  <si>
    <t>0101030358F7A4CEF9EF05360A8018E5455F85</t>
  </si>
  <si>
    <t>58F7A4CEF9EF05360A8018E5445D15</t>
  </si>
  <si>
    <t>0101030358F7A4CEF9EF05360A8018E5445D15</t>
  </si>
  <si>
    <t>내화채움구조(PVC용) 벽체</t>
  </si>
  <si>
    <t>58F7A4CEF9EF05360A8747B4105C25</t>
  </si>
  <si>
    <t>0101030358F7A4CEF9EF05360A8747B4105C25</t>
  </si>
  <si>
    <t>58F7A4CEF9EF05360A8747B41E5A05</t>
  </si>
  <si>
    <t>0101030358F7A4CEF9EF05360A8747B41E5A05</t>
  </si>
  <si>
    <t>58F7A4CEF9EF05360A8747B41F5475</t>
  </si>
  <si>
    <t>0101030358F7A4CEF9EF05360A8747B41F5475</t>
  </si>
  <si>
    <t>펌프가대설치(배수펌프)</t>
  </si>
  <si>
    <t>펌프2대설치기준</t>
  </si>
  <si>
    <t>58F7544809ADDE6FD58148A88A56D5</t>
  </si>
  <si>
    <t>0101030358F7544809ADDE6FD58148A88A56D5</t>
  </si>
  <si>
    <t>조합페인트칠(배관용)</t>
  </si>
  <si>
    <t>58F7A4C979EA4A5B3B853369085835</t>
  </si>
  <si>
    <t>0101030358F7A4C979EA4A5B3B853369085835</t>
  </si>
  <si>
    <t>조합페인트칠 인건비(2회)</t>
  </si>
  <si>
    <t>D50mm 이하 배관용</t>
  </si>
  <si>
    <t>M당</t>
  </si>
  <si>
    <t>58F7A4C979547DB50E8541248B58A5</t>
  </si>
  <si>
    <t>0101030358F7A4C979547DB50E8541248B58A5</t>
  </si>
  <si>
    <t>01010458F7241C798A8AAF5486DC656C5865</t>
  </si>
  <si>
    <t>D125</t>
  </si>
  <si>
    <t>58F7241C798A8AAF5486DC656D5AD5</t>
  </si>
  <si>
    <t>01010458F7241C798A8AAF5486DC656D5AD5</t>
  </si>
  <si>
    <t>YT관(접착제) D125xD100</t>
  </si>
  <si>
    <t>5F637459193029E2EF84B8B9A85F5A6528F237</t>
  </si>
  <si>
    <t>0101045F637459193029E2EF84B8B9A85F5A6528F237</t>
  </si>
  <si>
    <t>C.O.(접착제)D125</t>
  </si>
  <si>
    <t>5F637459193029E2EF84B8B9A85F5A652ABE82</t>
  </si>
  <si>
    <t>0101045F637459193029E2EF84B8B9A85F5A652ABE82</t>
  </si>
  <si>
    <t>플렉시블덕트</t>
  </si>
  <si>
    <t>(AL비보온), D100</t>
  </si>
  <si>
    <t>5F63745919301FFF33832AC28E56F1C5EEB003</t>
  </si>
  <si>
    <t>0101045F63745919301FFF33832AC28E56F1C5EEB003</t>
  </si>
  <si>
    <t>플렉시블덕트 설치</t>
  </si>
  <si>
    <t>58F7347AF92CFF73DA821B85855F95</t>
  </si>
  <si>
    <t>01010458F7347AF92CFF73DA821B85855F95</t>
  </si>
  <si>
    <t>스텐밴드</t>
  </si>
  <si>
    <t>5F63745919301FFF33832AC28E56F1C5EEBEF8</t>
  </si>
  <si>
    <t>0101045F63745919301FFF33832AC28E56F1C5EEBEF8</t>
  </si>
  <si>
    <t>원형환기캡</t>
  </si>
  <si>
    <t>5F1B4476198C654FA7856F18FC5BE475FD12E1</t>
  </si>
  <si>
    <t>0101045F1B4476198C654FA7856F18FC5BE475FD12E1</t>
  </si>
  <si>
    <t>01010458F784F939E60DF0DE89658F225995</t>
  </si>
  <si>
    <t>58F784F939E60DF0DE884514D058E5</t>
  </si>
  <si>
    <t>01010458F784F939E60DF0DE884514D058E5</t>
  </si>
  <si>
    <t>58F7A4CEF9EF05AAF28AC07D575E65</t>
  </si>
  <si>
    <t>01010458F7A4CEF9EF05AAF28AC07D575E65</t>
  </si>
  <si>
    <t>58F72414296ABEF8A68777C50459F5</t>
  </si>
  <si>
    <t>01010558F72414296ABEF8A68777C50459F5</t>
  </si>
  <si>
    <t>백엘보 (나사) D20</t>
  </si>
  <si>
    <t>5F637459193029E2EF8AC07EA8586C850BFDA2</t>
  </si>
  <si>
    <t>0101055F637459193029E2EF8AC07EA8586C850BFDA2</t>
  </si>
  <si>
    <t>백티이 (나사) D20</t>
  </si>
  <si>
    <t>5F637459193029E2EF8AC07EA8586C850BFC91</t>
  </si>
  <si>
    <t>0101055F637459193029E2EF8AC07EA8586C850BFC91</t>
  </si>
  <si>
    <t>백소켓 (나사) D20</t>
  </si>
  <si>
    <t>5F637459193029E2EF8AC07EA8586C85044933</t>
  </si>
  <si>
    <t>0101055F637459193029E2EF8AC07EA8586C85044933</t>
  </si>
  <si>
    <t>백유니온 (나사) D20</t>
  </si>
  <si>
    <t>5F637459193029E2EF8AC07EA8586C85044EB3</t>
  </si>
  <si>
    <t>0101055F637459193029E2EF8AC07EA8586C85044EB3</t>
  </si>
  <si>
    <t>백니플 (나사) D20</t>
  </si>
  <si>
    <t>5F637459193029E2EF8AC07EA8586C85044C87</t>
  </si>
  <si>
    <t>0101055F637459193029E2EF8AC07EA8586C85044C87</t>
  </si>
  <si>
    <t>볼밸브(황동)</t>
  </si>
  <si>
    <t>58F764B19927FC3F6082B87CD955F5</t>
  </si>
  <si>
    <t>01010558F764B19927FC3F6082B87CD955F5</t>
  </si>
  <si>
    <t>58F784F939E60DF0DE896EEBE55495</t>
  </si>
  <si>
    <t>01010558F784F939E60DF0DE896EEBE55495</t>
  </si>
  <si>
    <t>2구형 커플러설치</t>
  </si>
  <si>
    <t>5F1BC44C5963E565C58F7F2BCA5A3165A73A02</t>
  </si>
  <si>
    <t>0101055F1BC44C5963E565C58F7F2BCA5A3165A73A02</t>
  </si>
  <si>
    <t>AIR FILTER</t>
  </si>
  <si>
    <t>5F1BC44C5963E565C58F7F2BCA5A3165A73A01</t>
  </si>
  <si>
    <t>0101055F1BC44C5963E565C58F7F2BCA5A3165A73A01</t>
  </si>
  <si>
    <t>압력조정계</t>
  </si>
  <si>
    <t>5F1BC44C5963E565C58F7F2BCA5A3165A73A05</t>
  </si>
  <si>
    <t>0101055F1BC44C5963E565C58F7F2BCA5A3165A73A05</t>
  </si>
  <si>
    <t>0101055F1B541FB96784DF4180D42D04521355DF29E1</t>
  </si>
  <si>
    <t>01010558F7A4C979CF6C90A68C8FC6E65B45</t>
  </si>
  <si>
    <t>01010558F7A4C979EA4A5B3B84289CE15275</t>
  </si>
  <si>
    <t>01010558F7A4C979EA4A5B3B853369085835</t>
  </si>
  <si>
    <t>01010558F7A4C979547DB50E8541248B58A5</t>
  </si>
  <si>
    <t>규격철물설치, 일반철재</t>
  </si>
  <si>
    <t>58F7A4CA09576040448569B1815B45</t>
  </si>
  <si>
    <t>01010558F7A4CA09576040448569B1815B45</t>
  </si>
  <si>
    <t>D150</t>
  </si>
  <si>
    <t>58F7A4CEF9EF05989285BA82155995</t>
  </si>
  <si>
    <t>01010658F7A4CEF9EF05989285BA82155995</t>
  </si>
  <si>
    <t>58F7A4CEF9EF05989285B9FB425135</t>
  </si>
  <si>
    <t>01010658F7A4CEF9EF05989285B9FB425135</t>
  </si>
  <si>
    <t>실외기</t>
  </si>
  <si>
    <t>냉방46.4/난방52.2KW</t>
  </si>
  <si>
    <t>58F7D406E93B004F7B8AA44E025DE8F506458B</t>
  </si>
  <si>
    <t>01010758F7D406E93B004F7B8AA44E025DE8F506458B</t>
  </si>
  <si>
    <t>냉방52.2/난방59.1KW</t>
  </si>
  <si>
    <t>58F7D406E93B004F7B8AA44E025DE8F506458A</t>
  </si>
  <si>
    <t>01010758F7D406E93B004F7B8AA44E025DE8F506458A</t>
  </si>
  <si>
    <t>냉방57.0/난방63.0KW</t>
  </si>
  <si>
    <t>58F7D406E93B004F7B8AA44E025DE8F506458D</t>
  </si>
  <si>
    <t>01010758F7D406E93B004F7B8AA44E025DE8F506458D</t>
  </si>
  <si>
    <t>실내기 1WAY</t>
  </si>
  <si>
    <t>냉방2.3/난방2.8KW</t>
  </si>
  <si>
    <t>58F7D406E93B004F7B8AA44E025DE8F506458C</t>
  </si>
  <si>
    <t>01010758F7D406E93B004F7B8AA44E025DE8F506458C</t>
  </si>
  <si>
    <t>냉방3.2/난방3.6KW</t>
  </si>
  <si>
    <t>58F7D406E93B004F7B8AA44E025DE8F506458F</t>
  </si>
  <si>
    <t>01010758F7D406E93B004F7B8AA44E025DE8F506458F</t>
  </si>
  <si>
    <t>냉방4.0/난방5.0KW</t>
  </si>
  <si>
    <t>58F7D406E93B004F7B8AA44E025DE8F506458E</t>
  </si>
  <si>
    <t>01010758F7D406E93B004F7B8AA44E025DE8F506458E</t>
  </si>
  <si>
    <t>실내기 2WAY</t>
  </si>
  <si>
    <t>냉방5.2/난방6.0KW</t>
  </si>
  <si>
    <t>58F7D406E93B004F7B8AA44E025DE8F5064581</t>
  </si>
  <si>
    <t>01010758F7D406E93B004F7B8AA44E025DE8F5064581</t>
  </si>
  <si>
    <t>냉방7.2/난방8.1KW</t>
  </si>
  <si>
    <t>58F7D406E93B004F7B8AA44E025DE8F5064580</t>
  </si>
  <si>
    <t>01010758F7D406E93B004F7B8AA44E025DE8F5064580</t>
  </si>
  <si>
    <t>실내기 4WAY</t>
  </si>
  <si>
    <t>58F7D406E93B004F7B8AA44E025DE8F50644E3</t>
  </si>
  <si>
    <t>01010758F7D406E93B004F7B8AA44E025DE8F50644E3</t>
  </si>
  <si>
    <t>냉방8.3/난방9.3KW</t>
  </si>
  <si>
    <t>58F7D406E93B004F7B8AA44E025DE8F50644E2</t>
  </si>
  <si>
    <t>01010758F7D406E93B004F7B8AA44E025DE8F50644E2</t>
  </si>
  <si>
    <t>냉방10.0/난방11.0KW</t>
  </si>
  <si>
    <t>58F7D406E93B004F7B8AA44E025DE8F50644E1</t>
  </si>
  <si>
    <t>01010758F7D406E93B004F7B8AA44E025DE8F50644E1</t>
  </si>
  <si>
    <t>냉방14.5/난방16.3KW</t>
  </si>
  <si>
    <t>58F7D406E93B004F7B8AA44E025DE8F50644E0</t>
  </si>
  <si>
    <t>01010758F7D406E93B004F7B8AA44E025DE8F50644E0</t>
  </si>
  <si>
    <t>실내기 싱글형</t>
  </si>
  <si>
    <t>냉방2.65/난방3.05KW</t>
  </si>
  <si>
    <t>58F7D406E93B004F7B8AA44E025DE8F50644E7</t>
  </si>
  <si>
    <t>01010758F7D406E93B004F7B8AA44E025DE8F50644E7</t>
  </si>
  <si>
    <t>판넬</t>
  </si>
  <si>
    <t>58F7D406E93B004F7B8AA44E025DE8F50644E6</t>
  </si>
  <si>
    <t>01010758F7D406E93B004F7B8AA44E025DE8F50644E6</t>
  </si>
  <si>
    <t>2</t>
  </si>
  <si>
    <t>58F7D406E93B004F7B8AA44E025DE8F50644E5</t>
  </si>
  <si>
    <t>01010758F7D406E93B004F7B8AA44E025DE8F50644E5</t>
  </si>
  <si>
    <t>58F7D406E93B004F7B8AA44E025DE8F50644E4</t>
  </si>
  <si>
    <t>01010758F7D406E93B004F7B8AA44E025DE8F50644E4</t>
  </si>
  <si>
    <t>유선리모컨</t>
  </si>
  <si>
    <t>58F7D406E93B004F7B8AA44E025DE8F50644EB</t>
  </si>
  <si>
    <t>01010758F7D406E93B004F7B8AA44E025DE8F50644EB</t>
  </si>
  <si>
    <t>중앙제어기</t>
  </si>
  <si>
    <t>58F7D406E93B004F7B8AA44E025DE8F50644EA</t>
  </si>
  <si>
    <t>01010758F7D406E93B004F7B8AA44E025DE8F50644EA</t>
  </si>
  <si>
    <t>58F7D406E93B004F7B8AA44E025DE8F50647B7</t>
  </si>
  <si>
    <t>01010758F7D406E93B004F7B8AA44E025DE8F50647B7</t>
  </si>
  <si>
    <t>분기관</t>
  </si>
  <si>
    <t>58F7D406E93B004F7B8AA44E025DE8F50647B6</t>
  </si>
  <si>
    <t>01010758F7D406E93B004F7B8AA44E025DE8F50647B6</t>
  </si>
  <si>
    <t>소</t>
  </si>
  <si>
    <t>58F7D406E93B004F7B8AA44E025DE8F50647B5</t>
  </si>
  <si>
    <t>01010758F7D406E93B004F7B8AA44E025DE8F50647B5</t>
  </si>
  <si>
    <t>실외기장비설치비</t>
  </si>
  <si>
    <t>인건비</t>
  </si>
  <si>
    <t>58F7D406E93B004F7B8AA44E025DE8F50647B3</t>
  </si>
  <si>
    <t>01010758F7D406E93B004F7B8AA44E025DE8F50647B3</t>
  </si>
  <si>
    <t>실내기장비설치비</t>
  </si>
  <si>
    <t>58F7D406E93B004F7B8AA44E025DE8F50647B2</t>
  </si>
  <si>
    <t>01010758F7D406E93B004F7B8AA44E025DE8F50647B2</t>
  </si>
  <si>
    <t>배관공사자재비</t>
  </si>
  <si>
    <t>동관외</t>
  </si>
  <si>
    <t>58F7D406E93B004F7B8AA44E025DE8F50647B1</t>
  </si>
  <si>
    <t>01010758F7D406E93B004F7B8AA44E025DE8F50647B1</t>
  </si>
  <si>
    <t>드래인공사자재비</t>
  </si>
  <si>
    <t>PVC외</t>
  </si>
  <si>
    <t>58F7D406E93B004F7B8AA44E025DE8F50647B0</t>
  </si>
  <si>
    <t>01010758F7D406E93B004F7B8AA44E025DE8F50647B0</t>
  </si>
  <si>
    <t>기타자재비</t>
  </si>
  <si>
    <t>58F7D406E93B004F7B8AA44E025DE8F50647BF</t>
  </si>
  <si>
    <t>01010758F7D406E93B004F7B8AA44E025DE8F50647BF</t>
  </si>
  <si>
    <t>중앙제어공사</t>
  </si>
  <si>
    <t>사용전선</t>
  </si>
  <si>
    <t>58F7D406E93B004F7B8AA44E025DE8F5064690</t>
  </si>
  <si>
    <t>01010758F7D406E93B004F7B8AA44E025DE8F5064690</t>
  </si>
  <si>
    <t>유선컨트롤공사</t>
  </si>
  <si>
    <t>58F7D406E93B004F7B8AA44E025DE8F5064691</t>
  </si>
  <si>
    <t>01010758F7D406E93B004F7B8AA44E025DE8F5064691</t>
  </si>
  <si>
    <t>크레인</t>
  </si>
  <si>
    <t>25TON</t>
  </si>
  <si>
    <t>58F7D406E93B004F7B8AA44E025DE8F5064693</t>
  </si>
  <si>
    <t>01010758F7D406E93B004F7B8AA44E025DE8F5064693</t>
  </si>
  <si>
    <t>실외기노출배관커버</t>
  </si>
  <si>
    <t>배관커버</t>
  </si>
  <si>
    <t>58F7D406E93B004F7B8AA44E025DE8F5064694</t>
  </si>
  <si>
    <t>01010758F7D406E93B004F7B8AA44E025DE8F5064694</t>
  </si>
  <si>
    <t>실외기 받침대</t>
  </si>
  <si>
    <t>58F7D406E93B004F7B8AA44E025DE8F5064695</t>
  </si>
  <si>
    <t>01010758F7D406E93B004F7B8AA44E025DE8F5064695</t>
  </si>
  <si>
    <t>방진가대</t>
  </si>
  <si>
    <t>58F7D406E93B004F7B8AA44E025DE8F5064696</t>
  </si>
  <si>
    <t>01010758F7D406E93B004F7B8AA44E025DE8F5064696</t>
  </si>
  <si>
    <t>010201  전열교환기설치공사</t>
    <phoneticPr fontId="1" type="noConversion"/>
  </si>
  <si>
    <t>관급자재</t>
    <phoneticPr fontId="1" type="noConversion"/>
  </si>
  <si>
    <t>공기순환장치 150㎥/h (천정매립덕트형)</t>
  </si>
  <si>
    <t>58F7D406E93B004F7B8AA44E025DE8F506412D</t>
  </si>
  <si>
    <t>01020158F7D406E93B004F7B8AA44E025DE8F506412D</t>
  </si>
  <si>
    <t>공기순환장치 250㎥/h (천정매립덕트형)</t>
  </si>
  <si>
    <t>58F7D406E93B004F7B8AA44E025DE8F506412A</t>
  </si>
  <si>
    <t>01020158F7D406E93B004F7B8AA44E025DE8F506412A</t>
  </si>
  <si>
    <t>공기순환장치 350㎥/h (천정매립덕트형)</t>
  </si>
  <si>
    <t>58F7D406E93B004F7B8AA44E025DE8F506412B</t>
  </si>
  <si>
    <t>01020158F7D406E93B004F7B8AA44E025DE8F506412B</t>
  </si>
  <si>
    <t>공기순환장치 500㎥/h (천정매립덕트형)</t>
  </si>
  <si>
    <t>58F7D406E93B004F7B8AA44E025DE8F5064128</t>
  </si>
  <si>
    <t>01020158F7D406E93B004F7B8AA44E025DE8F5064128</t>
  </si>
  <si>
    <t>덕트설치기본, 평균Φ100mm</t>
  </si>
  <si>
    <t>58F7D406E93B004F7B8AA44E025DE8F5064129</t>
  </si>
  <si>
    <t>01020158F7D406E93B004F7B8AA44E025DE8F5064129</t>
  </si>
  <si>
    <t>덕트설치기본, 평균Φ150mm</t>
  </si>
  <si>
    <t>58F7D406E93B004F7B8AA44E025DE8F5064126</t>
  </si>
  <si>
    <t>01020158F7D406E93B004F7B8AA44E025DE8F5064126</t>
  </si>
  <si>
    <t>덕트설치기본, 평균Φ200mm</t>
  </si>
  <si>
    <t>58F7D406E93B004F7B8AA44E025DE8F5064127</t>
  </si>
  <si>
    <t>01020158F7D406E93B004F7B8AA44E025DE8F5064127</t>
  </si>
  <si>
    <t>스파이럴덕트설치, 평균Φ200mm</t>
  </si>
  <si>
    <t>58F7D406E93B004F7B8AA44E025DE8F5064008</t>
  </si>
  <si>
    <t>01020158F7D406E93B004F7B8AA44E025DE8F5064008</t>
  </si>
  <si>
    <t>보온플렉시블덕트설치, Φ200mm</t>
  </si>
  <si>
    <t>58F7D406E93B004F7B8AA44E025DE8F5064009</t>
  </si>
  <si>
    <t>01020158F7D406E93B004F7B8AA44E025DE8F5064009</t>
  </si>
  <si>
    <t>덕트보온, 평균Φ200mm</t>
  </si>
  <si>
    <t>58F7D406E93B004F7B8AA44E025DE8F506400A</t>
  </si>
  <si>
    <t>01020158F7D406E93B004F7B8AA44E025DE8F506400A</t>
  </si>
  <si>
    <t>덕트부자재(엘보), 평균Φ200mm</t>
  </si>
  <si>
    <t>58F7D406E93B004F7B8AA44E025DE8F506400B</t>
  </si>
  <si>
    <t>01020158F7D406E93B004F7B8AA44E025DE8F506400B</t>
  </si>
  <si>
    <t>천장점검구(600x600mm)</t>
  </si>
  <si>
    <t>58F7D406E93B004F7B8AA44E025DE8F506400C</t>
  </si>
  <si>
    <t>01020158F7D406E93B004F7B8AA44E025DE8F506400C</t>
  </si>
  <si>
    <t>중앙컨트롤러세트및 설치</t>
  </si>
  <si>
    <t>58F7D406E93B004F7B8AA44E025DE8F506400D</t>
  </si>
  <si>
    <t>01020158F7D406E93B004F7B8AA44E025DE8F506400D</t>
  </si>
  <si>
    <t>컨트롤러제어용전선</t>
  </si>
  <si>
    <t>58F7D406E93B004F7B8AA44E025DE8F506400E</t>
  </si>
  <si>
    <t>01020158F7D406E93B004F7B8AA44E025DE8F506400E</t>
  </si>
  <si>
    <t>룸컨트롤러</t>
  </si>
  <si>
    <t>58F7D406E93B004F7B8AA44E025DE8F506400F</t>
  </si>
  <si>
    <t>01020158F7D406E93B004F7B8AA44E025DE8F506400F</t>
  </si>
  <si>
    <t>0.54%</t>
  </si>
  <si>
    <t>5980E43049F2B29635896D5AB35BE785E971E7</t>
  </si>
  <si>
    <t>0102015980E43049F2B29635896D5AB35BE785E971E7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</si>
</sst>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176" formatCode="#,###"/>
    <numFmt numFmtId="177" formatCode="#,##0.0"/>
    <numFmt numFmtId="178" formatCode="\ \ ####&quot;년&quot;\ \ \ \ \ \ &quot;월      일    설 계&quot;\ \ "/>
    <numFmt numFmtId="179" formatCode="yyyy&quot;년&quot;\ \ m&quot;월     일       설    계&quot;\ \ \ \ \ \ "/>
    <numFmt numFmtId="180" formatCode="####&quot;년도&quot;"/>
    <numFmt numFmtId="181" formatCode="yyyy&quot;년도&quot;"/>
    <numFmt numFmtId="182" formatCode="#,##0_ &quot;㎡&quot;"/>
    <numFmt numFmtId="183" formatCode="0.00_ &quot;평&quot;\ "/>
    <numFmt numFmtId="184" formatCode="#,##0\ &quot;원&quot;;[Red]#,##0.000"/>
    <numFmt numFmtId="185" formatCode="#,##0_);[Red]\(#,##0\)"/>
    <numFmt numFmtId="186" formatCode="#,##0_ "/>
    <numFmt numFmtId="187" formatCode="#,##0\ &quot;원&quot;;\-#,##0"/>
    <numFmt numFmtId="188" formatCode="####\ &quot;.&quot;\ \ \ \ \ &quot;.&quot;"/>
    <numFmt numFmtId="189" formatCode="#,###\ &quot; 원/㎡&quot;\ "/>
    <numFmt numFmtId="190" formatCode="#,###\ &quot; 원/평&quot;\ "/>
    <numFmt numFmtId="191" formatCode="0.0%"/>
    <numFmt numFmtId="192" formatCode="0.000%"/>
    <numFmt numFmtId="193" formatCode="0.0_ "/>
    <numFmt numFmtId="194" formatCode="#,##0.000"/>
    <numFmt numFmtId="195" formatCode="#,##0.00_);[Red]\(#,##0.00\)"/>
    <numFmt numFmtId="196" formatCode="#,##0.00000_);[Red]\(#,##0.00000\)"/>
    <numFmt numFmtId="197" formatCode="#,##0.0########"/>
  </numFmts>
  <fonts count="100">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2"/>
      <color theme="1"/>
      <name val="맑은 고딕"/>
      <family val="2"/>
      <charset val="129"/>
      <scheme val="minor"/>
    </font>
    <font>
      <sz val="25"/>
      <name val="맑은 고딕"/>
      <family val="3"/>
      <charset val="129"/>
    </font>
    <font>
      <sz val="11"/>
      <color theme="1"/>
      <name val="맑은 고딕"/>
      <family val="3"/>
      <charset val="129"/>
    </font>
    <font>
      <sz val="12"/>
      <color theme="1"/>
      <name val="맑은 고딕"/>
      <family val="3"/>
      <charset val="129"/>
    </font>
    <font>
      <sz val="11"/>
      <name val="돋움"/>
      <family val="3"/>
      <charset val="129"/>
    </font>
    <font>
      <sz val="13"/>
      <name val="맑은 고딕"/>
      <family val="3"/>
      <charset val="129"/>
    </font>
    <font>
      <sz val="16"/>
      <name val="맑은 고딕"/>
      <family val="3"/>
      <charset val="129"/>
    </font>
    <font>
      <sz val="14"/>
      <name val="맑은 고딕"/>
      <family val="3"/>
      <charset val="129"/>
    </font>
    <font>
      <sz val="13"/>
      <color theme="1"/>
      <name val="맑은 고딕"/>
      <family val="3"/>
      <charset val="129"/>
    </font>
    <font>
      <sz val="11"/>
      <name val="맑은 고딕"/>
      <family val="3"/>
      <charset val="129"/>
    </font>
    <font>
      <sz val="12"/>
      <name val="맑은 고딕"/>
      <family val="3"/>
      <charset val="129"/>
    </font>
    <font>
      <sz val="20"/>
      <name val="맑은 고딕"/>
      <family val="3"/>
      <charset val="129"/>
    </font>
    <font>
      <sz val="7"/>
      <name val="맑은 고딕"/>
      <family val="3"/>
      <charset val="129"/>
    </font>
    <font>
      <sz val="9"/>
      <color theme="1"/>
      <name val="맑은 고딕"/>
      <family val="3"/>
      <charset val="129"/>
    </font>
    <font>
      <b/>
      <sz val="9"/>
      <color theme="1"/>
      <name val="맑은 고딕"/>
      <family val="3"/>
      <charset val="129"/>
    </font>
    <font>
      <b/>
      <sz val="9"/>
      <color rgb="FF0000FF"/>
      <name val="맑은 고딕"/>
      <family val="3"/>
      <charset val="129"/>
    </font>
    <font>
      <sz val="7"/>
      <color theme="1"/>
      <name val="맑은 고딕"/>
      <family val="3"/>
      <charset val="129"/>
    </font>
    <font>
      <sz val="14"/>
      <color theme="1"/>
      <name val="맑은 고딕"/>
      <family val="3"/>
      <charset val="129"/>
    </font>
    <font>
      <b/>
      <sz val="9"/>
      <name val="맑은 고딕"/>
      <family val="3"/>
      <charset val="129"/>
    </font>
    <font>
      <sz val="10"/>
      <name val="맑은 고딕"/>
      <family val="3"/>
      <charset val="129"/>
    </font>
    <font>
      <sz val="9"/>
      <name val="맑은 고딕"/>
      <family val="3"/>
      <charset val="129"/>
    </font>
    <font>
      <sz val="11"/>
      <color theme="1"/>
      <name val="맑은 고딕"/>
      <family val="2"/>
      <charset val="129"/>
    </font>
    <font>
      <b/>
      <sz val="14"/>
      <name val="맑은 고딕"/>
      <family val="3"/>
      <charset val="129"/>
    </font>
    <font>
      <sz val="11"/>
      <color rgb="FF0000FF"/>
      <name val="맑은 고딕"/>
      <family val="3"/>
      <charset val="129"/>
    </font>
    <font>
      <b/>
      <sz val="36"/>
      <color rgb="FF000000"/>
      <name val="휴먼엑스포"/>
      <family val="1"/>
      <charset val="129"/>
    </font>
    <font>
      <sz val="11"/>
      <color theme="1"/>
      <name val="휴먼엑스포"/>
      <family val="1"/>
      <charset val="129"/>
    </font>
    <font>
      <sz val="28"/>
      <color rgb="FF000000"/>
      <name val="휴먼엑스포"/>
      <family val="1"/>
      <charset val="129"/>
    </font>
    <font>
      <sz val="26"/>
      <color rgb="FF000000"/>
      <name val="휴먼엑스포"/>
      <family val="1"/>
      <charset val="129"/>
    </font>
    <font>
      <sz val="30"/>
      <color rgb="FF000000"/>
      <name val="휴먼엑스포"/>
      <family val="1"/>
      <charset val="129"/>
    </font>
    <font>
      <sz val="33"/>
      <color rgb="FF000000"/>
      <name val="휴먼엑스포"/>
      <family val="1"/>
      <charset val="129"/>
    </font>
    <font>
      <sz val="45"/>
      <color theme="1"/>
      <name val="휴먼엑스포"/>
      <family val="1"/>
      <charset val="129"/>
    </font>
    <font>
      <sz val="28"/>
      <color theme="1"/>
      <name val="휴먼엑스포"/>
      <family val="1"/>
      <charset val="129"/>
    </font>
    <font>
      <sz val="36"/>
      <color theme="1"/>
      <name val="휴먼엑스포"/>
      <family val="1"/>
      <charset val="129"/>
    </font>
    <font>
      <sz val="40"/>
      <color theme="1"/>
      <name val="휴먼엑스포"/>
      <family val="1"/>
      <charset val="129"/>
    </font>
    <font>
      <b/>
      <sz val="20"/>
      <color rgb="FF000000"/>
      <name val="휴먼엑스포"/>
      <family val="1"/>
      <charset val="129"/>
    </font>
    <font>
      <b/>
      <sz val="25"/>
      <color rgb="FF000000"/>
      <name val="휴먼엑스포"/>
      <family val="1"/>
      <charset val="129"/>
    </font>
    <font>
      <b/>
      <sz val="22"/>
      <name val="휴먼엑스포"/>
      <family val="1"/>
      <charset val="129"/>
    </font>
    <font>
      <sz val="12"/>
      <color theme="1"/>
      <name val="휴먼엑스포"/>
      <family val="1"/>
      <charset val="129"/>
    </font>
    <font>
      <sz val="11"/>
      <color rgb="FFFF0000"/>
      <name val="맑은 고딕"/>
      <family val="3"/>
      <charset val="129"/>
    </font>
    <font>
      <b/>
      <u/>
      <sz val="20"/>
      <color theme="1"/>
      <name val="맑은 고딕"/>
      <family val="3"/>
      <charset val="129"/>
    </font>
    <font>
      <b/>
      <sz val="20"/>
      <color theme="1"/>
      <name val="맑은 고딕"/>
      <family val="3"/>
      <charset val="129"/>
    </font>
    <font>
      <b/>
      <u/>
      <sz val="18"/>
      <color theme="1"/>
      <name val="맑은 고딕"/>
      <family val="3"/>
      <charset val="129"/>
    </font>
    <font>
      <sz val="8"/>
      <name val="맑은 고딕"/>
      <family val="3"/>
      <charset val="129"/>
    </font>
    <font>
      <sz val="7"/>
      <color theme="0" tint="-0.499984740745262"/>
      <name val="맑은 고딕"/>
      <family val="3"/>
      <charset val="129"/>
    </font>
    <font>
      <sz val="8"/>
      <color theme="0" tint="-0.499984740745262"/>
      <name val="맑은 고딕"/>
      <family val="3"/>
      <charset val="129"/>
    </font>
    <font>
      <sz val="8"/>
      <color theme="0" tint="-0.249977111117893"/>
      <name val="맑은 고딕"/>
      <family val="3"/>
      <charset val="129"/>
    </font>
    <font>
      <sz val="16"/>
      <color theme="0" tint="-0.249977111117893"/>
      <name val="맑은 고딕"/>
      <family val="3"/>
      <charset val="129"/>
    </font>
    <font>
      <sz val="16"/>
      <color theme="1"/>
      <name val="맑은 고딕"/>
      <family val="3"/>
      <charset val="129"/>
    </font>
    <font>
      <b/>
      <sz val="13"/>
      <color theme="1"/>
      <name val="맑은 고딕"/>
      <family val="3"/>
      <charset val="129"/>
    </font>
    <font>
      <b/>
      <sz val="12"/>
      <color theme="1"/>
      <name val="맑은 고딕"/>
      <family val="3"/>
      <charset val="129"/>
    </font>
    <font>
      <b/>
      <sz val="7"/>
      <color theme="0" tint="-0.499984740745262"/>
      <name val="맑은 고딕"/>
      <family val="3"/>
      <charset val="129"/>
    </font>
    <font>
      <b/>
      <sz val="8"/>
      <color theme="0" tint="-0.499984740745262"/>
      <name val="맑은 고딕"/>
      <family val="3"/>
      <charset val="129"/>
    </font>
    <font>
      <sz val="11"/>
      <color theme="0" tint="-0.249977111117893"/>
      <name val="맑은 고딕"/>
      <family val="3"/>
      <charset val="129"/>
    </font>
    <font>
      <b/>
      <sz val="11"/>
      <name val="맑은 고딕"/>
      <family val="3"/>
      <charset val="129"/>
    </font>
    <font>
      <sz val="12"/>
      <name val="굴림체"/>
      <family val="3"/>
      <charset val="129"/>
    </font>
    <font>
      <b/>
      <sz val="11"/>
      <color theme="0"/>
      <name val="맑은 고딕"/>
      <family val="3"/>
      <charset val="129"/>
    </font>
    <font>
      <b/>
      <sz val="7"/>
      <name val="맑은 고딕"/>
      <family val="3"/>
      <charset val="129"/>
    </font>
    <font>
      <b/>
      <sz val="11"/>
      <color theme="1"/>
      <name val="맑은 고딕"/>
      <family val="3"/>
      <charset val="129"/>
    </font>
    <font>
      <b/>
      <sz val="11"/>
      <color rgb="FFFFFF00"/>
      <name val="맑은 고딕"/>
      <family val="3"/>
      <charset val="129"/>
    </font>
    <font>
      <b/>
      <sz val="7"/>
      <color indexed="10"/>
      <name val="맑은 고딕"/>
      <family val="3"/>
      <charset val="129"/>
    </font>
    <font>
      <sz val="7"/>
      <color indexed="10"/>
      <name val="맑은 고딕"/>
      <family val="3"/>
      <charset val="129"/>
    </font>
    <font>
      <b/>
      <sz val="12"/>
      <color rgb="FF0000CC"/>
      <name val="맑은 고딕"/>
      <family val="3"/>
      <charset val="129"/>
    </font>
    <font>
      <b/>
      <sz val="7"/>
      <color rgb="FFFFFF00"/>
      <name val="맑은 고딕"/>
      <family val="3"/>
      <charset val="129"/>
    </font>
    <font>
      <b/>
      <sz val="12"/>
      <color rgb="FF470EBA"/>
      <name val="맑은 고딕"/>
      <family val="3"/>
      <charset val="129"/>
    </font>
    <font>
      <b/>
      <sz val="10"/>
      <name val="맑은 고딕"/>
      <family val="3"/>
      <charset val="129"/>
    </font>
    <font>
      <b/>
      <sz val="7.5"/>
      <name val="맑은 고딕"/>
      <family val="3"/>
      <charset val="129"/>
    </font>
    <font>
      <b/>
      <sz val="8"/>
      <name val="맑은 고딕"/>
      <family val="3"/>
      <charset val="129"/>
    </font>
    <font>
      <sz val="12"/>
      <color indexed="8"/>
      <name val="맑은 고딕"/>
      <family val="3"/>
      <charset val="129"/>
    </font>
    <font>
      <b/>
      <sz val="10"/>
      <color indexed="8"/>
      <name val="맑은 고딕"/>
      <family val="3"/>
      <charset val="129"/>
    </font>
    <font>
      <sz val="11"/>
      <color indexed="8"/>
      <name val="맑은 고딕"/>
      <family val="3"/>
      <charset val="129"/>
    </font>
    <font>
      <sz val="8"/>
      <color indexed="8"/>
      <name val="맑은 고딕"/>
      <family val="3"/>
      <charset val="129"/>
    </font>
    <font>
      <b/>
      <sz val="8"/>
      <color indexed="8"/>
      <name val="맑은 고딕"/>
      <family val="3"/>
      <charset val="129"/>
    </font>
    <font>
      <sz val="9"/>
      <color indexed="8"/>
      <name val="맑은 고딕"/>
      <family val="3"/>
      <charset val="129"/>
    </font>
    <font>
      <sz val="12"/>
      <color rgb="FFE80EBE"/>
      <name val="맑은 고딕"/>
      <family val="3"/>
      <charset val="129"/>
    </font>
    <font>
      <sz val="8"/>
      <color rgb="FFFF0000"/>
      <name val="맑은 고딕"/>
      <family val="3"/>
      <charset val="129"/>
    </font>
    <font>
      <sz val="8"/>
      <color rgb="FF0000FF"/>
      <name val="맑은 고딕"/>
      <family val="3"/>
      <charset val="129"/>
    </font>
    <font>
      <b/>
      <sz val="11"/>
      <color rgb="FF0000CC"/>
      <name val="맑은 고딕"/>
      <family val="3"/>
      <charset val="129"/>
    </font>
    <font>
      <b/>
      <sz val="9"/>
      <color rgb="FF000099"/>
      <name val="맑은 고딕"/>
      <family val="3"/>
      <charset val="129"/>
    </font>
    <font>
      <b/>
      <sz val="8"/>
      <color rgb="FF000099"/>
      <name val="맑은 고딕"/>
      <family val="3"/>
      <charset val="129"/>
    </font>
    <font>
      <b/>
      <sz val="8"/>
      <color theme="1"/>
      <name val="맑은 고딕"/>
      <family val="3"/>
      <charset val="129"/>
    </font>
    <font>
      <b/>
      <sz val="7"/>
      <color theme="1"/>
      <name val="맑은 고딕"/>
      <family val="3"/>
      <charset val="129"/>
    </font>
    <font>
      <sz val="8"/>
      <name val="굴림"/>
      <family val="2"/>
      <charset val="129"/>
    </font>
    <font>
      <b/>
      <sz val="10"/>
      <color rgb="FFFF0000"/>
      <name val="맑은 고딕"/>
      <family val="3"/>
      <charset val="129"/>
    </font>
    <font>
      <sz val="8"/>
      <color theme="1"/>
      <name val="맑은 고딕"/>
      <family val="3"/>
      <charset val="129"/>
    </font>
    <font>
      <b/>
      <sz val="9"/>
      <color rgb="FFFFFF00"/>
      <name val="맑은 고딕"/>
      <family val="3"/>
      <charset val="129"/>
    </font>
    <font>
      <b/>
      <sz val="11"/>
      <color rgb="FF0000FF"/>
      <name val="맑은 고딕"/>
      <family val="3"/>
      <charset val="129"/>
    </font>
    <font>
      <sz val="8"/>
      <color rgb="FFFFFF00"/>
      <name val="맑은 고딕"/>
      <family val="3"/>
      <charset val="129"/>
    </font>
    <font>
      <sz val="10"/>
      <color rgb="FFFF0000"/>
      <name val="맑은 고딕"/>
      <family val="3"/>
      <charset val="129"/>
    </font>
    <font>
      <sz val="10"/>
      <color theme="1"/>
      <name val="맑은 고딕"/>
      <family val="3"/>
      <charset val="129"/>
    </font>
    <font>
      <sz val="10"/>
      <color indexed="8"/>
      <name val="Arial"/>
      <family val="2"/>
    </font>
    <font>
      <b/>
      <sz val="20"/>
      <color indexed="8"/>
      <name val="Arial"/>
      <family val="2"/>
    </font>
    <font>
      <b/>
      <sz val="9"/>
      <color indexed="8"/>
      <name val="굴림체"/>
      <family val="3"/>
    </font>
    <font>
      <sz val="9"/>
      <color indexed="8"/>
      <name val="굴림체"/>
      <family val="3"/>
    </font>
    <font>
      <b/>
      <sz val="10"/>
      <color indexed="8"/>
      <name val="Arial"/>
      <family val="2"/>
    </font>
    <font>
      <sz val="8"/>
      <name val="돋움"/>
      <family val="3"/>
      <charset val="129"/>
    </font>
  </fonts>
  <fills count="10">
    <fill>
      <patternFill patternType="none"/>
    </fill>
    <fill>
      <patternFill patternType="gray125"/>
    </fill>
    <fill>
      <patternFill patternType="solid">
        <fgColor theme="0"/>
        <bgColor indexed="64"/>
      </patternFill>
    </fill>
    <fill>
      <patternFill patternType="solid">
        <fgColor rgb="FFFFFFD5"/>
        <bgColor indexed="64"/>
      </patternFill>
    </fill>
    <fill>
      <patternFill patternType="solid">
        <fgColor rgb="FFFFFF66"/>
        <bgColor indexed="64"/>
      </patternFill>
    </fill>
    <fill>
      <patternFill patternType="solid">
        <fgColor rgb="FFFFFF00"/>
        <bgColor indexed="64"/>
      </patternFill>
    </fill>
    <fill>
      <patternFill patternType="solid">
        <fgColor rgb="FFFFFFCC"/>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114">
    <border>
      <left/>
      <right/>
      <top/>
      <bottom/>
      <diagonal/>
    </border>
    <border>
      <left style="thin">
        <color indexed="64"/>
      </left>
      <right style="thin">
        <color indexed="64"/>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indexed="64"/>
      </bottom>
      <diagonal/>
    </border>
    <border>
      <left style="thin">
        <color indexed="64"/>
      </left>
      <right style="thin">
        <color indexed="64"/>
      </right>
      <top/>
      <bottom style="thin">
        <color auto="1"/>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top style="thin">
        <color indexed="64"/>
      </top>
      <bottom/>
      <diagonal/>
    </border>
    <border>
      <left/>
      <right/>
      <top style="thin">
        <color indexed="64"/>
      </top>
      <bottom style="thin">
        <color indexed="64"/>
      </bottom>
      <diagonal/>
    </border>
    <border>
      <left/>
      <right style="medium">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medium">
        <color indexed="64"/>
      </top>
      <bottom style="thin">
        <color auto="1"/>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auto="1"/>
      </right>
      <top style="medium">
        <color indexed="64"/>
      </top>
      <bottom style="thin">
        <color auto="1"/>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theme="1" tint="0.499984740745262"/>
      </bottom>
      <diagonal/>
    </border>
    <border>
      <left/>
      <right style="thin">
        <color indexed="64"/>
      </right>
      <top style="thin">
        <color indexed="64"/>
      </top>
      <bottom style="thin">
        <color theme="1" tint="0.499984740745262"/>
      </bottom>
      <diagonal/>
    </border>
    <border>
      <left/>
      <right/>
      <top style="thin">
        <color indexed="64"/>
      </top>
      <bottom style="thin">
        <color theme="1" tint="0.499984740745262"/>
      </bottom>
      <diagonal/>
    </border>
    <border>
      <left/>
      <right style="medium">
        <color indexed="64"/>
      </right>
      <top style="thin">
        <color indexed="64"/>
      </top>
      <bottom style="thin">
        <color theme="1" tint="0.499984740745262"/>
      </bottom>
      <diagonal/>
    </border>
    <border>
      <left style="medium">
        <color indexed="64"/>
      </left>
      <right style="thin">
        <color indexed="64"/>
      </right>
      <top/>
      <bottom/>
      <diagonal/>
    </border>
    <border>
      <left style="thin">
        <color indexed="64"/>
      </left>
      <right/>
      <top style="thin">
        <color theme="1" tint="0.499984740745262"/>
      </top>
      <bottom style="thin">
        <color theme="1" tint="0.499984740745262"/>
      </bottom>
      <diagonal/>
    </border>
    <border>
      <left/>
      <right style="thin">
        <color indexed="64"/>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medium">
        <color indexed="64"/>
      </right>
      <top style="thin">
        <color theme="1" tint="0.499984740745262"/>
      </top>
      <bottom style="thin">
        <color theme="1" tint="0.499984740745262"/>
      </bottom>
      <diagonal/>
    </border>
    <border>
      <left style="thin">
        <color indexed="64"/>
      </left>
      <right/>
      <top style="thin">
        <color theme="1" tint="0.499984740745262"/>
      </top>
      <bottom style="thin">
        <color indexed="64"/>
      </bottom>
      <diagonal/>
    </border>
    <border>
      <left/>
      <right style="thin">
        <color indexed="64"/>
      </right>
      <top style="thin">
        <color theme="1" tint="0.499984740745262"/>
      </top>
      <bottom style="thin">
        <color indexed="64"/>
      </bottom>
      <diagonal/>
    </border>
    <border>
      <left/>
      <right/>
      <top style="thin">
        <color theme="1" tint="0.499984740745262"/>
      </top>
      <bottom style="thin">
        <color indexed="64"/>
      </bottom>
      <diagonal/>
    </border>
    <border>
      <left/>
      <right style="medium">
        <color indexed="64"/>
      </right>
      <top style="thin">
        <color theme="1" tint="0.499984740745262"/>
      </top>
      <bottom style="thin">
        <color indexed="64"/>
      </bottom>
      <diagonal/>
    </border>
    <border>
      <left style="thin">
        <color indexed="64"/>
      </left>
      <right style="thin">
        <color theme="1" tint="0.499984740745262"/>
      </right>
      <top style="thin">
        <color indexed="64"/>
      </top>
      <bottom style="thin">
        <color theme="1" tint="0.499984740745262"/>
      </bottom>
      <diagonal/>
    </border>
    <border>
      <left style="thin">
        <color theme="1" tint="0.499984740745262"/>
      </left>
      <right style="thin">
        <color theme="1" tint="0.499984740745262"/>
      </right>
      <top style="thin">
        <color indexed="64"/>
      </top>
      <bottom style="thin">
        <color theme="1" tint="0.499984740745262"/>
      </bottom>
      <diagonal/>
    </border>
    <border>
      <left style="thin">
        <color theme="1" tint="0.499984740745262"/>
      </left>
      <right style="thin">
        <color indexed="64"/>
      </right>
      <top style="thin">
        <color indexed="64"/>
      </top>
      <bottom style="thin">
        <color theme="1" tint="0.499984740745262"/>
      </bottom>
      <diagonal/>
    </border>
    <border>
      <left style="thin">
        <color indexed="64"/>
      </left>
      <right style="thin">
        <color theme="1" tint="0.499984740745262"/>
      </right>
      <top style="thin">
        <color theme="1" tint="0.499984740745262"/>
      </top>
      <bottom style="thin">
        <color indexed="64"/>
      </bottom>
      <diagonal/>
    </border>
    <border>
      <left style="thin">
        <color theme="1" tint="0.499984740745262"/>
      </left>
      <right style="thin">
        <color theme="1" tint="0.499984740745262"/>
      </right>
      <top style="thin">
        <color theme="1" tint="0.499984740745262"/>
      </top>
      <bottom style="thin">
        <color indexed="64"/>
      </bottom>
      <diagonal/>
    </border>
    <border>
      <left style="thin">
        <color theme="1" tint="0.499984740745262"/>
      </left>
      <right style="thin">
        <color indexed="64"/>
      </right>
      <top style="thin">
        <color theme="1" tint="0.499984740745262"/>
      </top>
      <bottom style="thin">
        <color indexed="64"/>
      </bottom>
      <diagonal/>
    </border>
    <border>
      <left style="thin">
        <color theme="1" tint="0.499984740745262"/>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style="thin">
        <color indexed="64"/>
      </right>
      <top/>
      <bottom/>
      <diagonal/>
    </border>
    <border>
      <left style="thin">
        <color indexed="64"/>
      </left>
      <right/>
      <top style="thin">
        <color theme="1" tint="0.499984740745262"/>
      </top>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style="thin">
        <color indexed="64"/>
      </top>
      <bottom style="thin">
        <color indexed="64"/>
      </bottom>
      <diagonal/>
    </border>
    <border>
      <left style="thin">
        <color theme="1" tint="0.499984740745262"/>
      </left>
      <right style="thin">
        <color theme="1" tint="0.499984740745262"/>
      </right>
      <top/>
      <bottom style="thin">
        <color indexed="64"/>
      </bottom>
      <diagonal/>
    </border>
    <border>
      <left style="thin">
        <color theme="1" tint="0.499984740745262"/>
      </left>
      <right style="thin">
        <color indexed="64"/>
      </right>
      <top/>
      <bottom style="thin">
        <color indexed="64"/>
      </bottom>
      <diagonal/>
    </border>
    <border>
      <left style="thin">
        <color indexed="64"/>
      </left>
      <right style="thin">
        <color indexed="64"/>
      </right>
      <top style="thin">
        <color theme="1" tint="0.499984740745262"/>
      </top>
      <bottom/>
      <diagonal/>
    </border>
    <border>
      <left/>
      <right style="thin">
        <color indexed="64"/>
      </right>
      <top style="thin">
        <color theme="1" tint="0.499984740745262"/>
      </top>
      <bottom/>
      <diagonal/>
    </border>
    <border>
      <left style="thin">
        <color indexed="64"/>
      </left>
      <right/>
      <top style="thin">
        <color theme="1" tint="0.499984740745262"/>
      </top>
      <bottom style="thin">
        <color theme="0" tint="-0.24994659260841701"/>
      </bottom>
      <diagonal/>
    </border>
    <border>
      <left/>
      <right/>
      <top style="thin">
        <color theme="1" tint="0.499984740745262"/>
      </top>
      <bottom style="thin">
        <color theme="0" tint="-0.24994659260841701"/>
      </bottom>
      <diagonal/>
    </border>
    <border>
      <left/>
      <right style="thin">
        <color indexed="64"/>
      </right>
      <top style="thin">
        <color theme="1" tint="0.499984740745262"/>
      </top>
      <bottom style="thin">
        <color theme="0" tint="-0.24994659260841701"/>
      </bottom>
      <diagonal/>
    </border>
    <border>
      <left style="thin">
        <color indexed="64"/>
      </left>
      <right style="thin">
        <color indexed="64"/>
      </right>
      <top/>
      <bottom style="thin">
        <color theme="1" tint="0.499984740745262"/>
      </bottom>
      <diagonal/>
    </border>
    <border>
      <left style="thin">
        <color indexed="64"/>
      </left>
      <right/>
      <top/>
      <bottom style="thin">
        <color theme="1" tint="0.499984740745262"/>
      </bottom>
      <diagonal/>
    </border>
    <border>
      <left/>
      <right style="thin">
        <color indexed="64"/>
      </right>
      <top/>
      <bottom style="thin">
        <color theme="1" tint="0.499984740745262"/>
      </bottom>
      <diagonal/>
    </border>
    <border>
      <left/>
      <right/>
      <top style="thin">
        <color theme="0" tint="-0.24994659260841701"/>
      </top>
      <bottom style="thin">
        <color theme="1" tint="0.499984740745262"/>
      </bottom>
      <diagonal/>
    </border>
    <border>
      <left/>
      <right/>
      <top/>
      <bottom style="thin">
        <color theme="1" tint="0.499984740745262"/>
      </bottom>
      <diagonal/>
    </border>
    <border>
      <left/>
      <right style="thin">
        <color theme="1" tint="0.499984740745262"/>
      </right>
      <top/>
      <bottom style="thin">
        <color indexed="64"/>
      </bottom>
      <diagonal/>
    </border>
    <border>
      <left style="thin">
        <color indexed="64"/>
      </left>
      <right style="thin">
        <color theme="1" tint="0.499984740745262"/>
      </right>
      <top style="thin">
        <color indexed="64"/>
      </top>
      <bottom/>
      <diagonal/>
    </border>
    <border>
      <left style="thin">
        <color indexed="64"/>
      </left>
      <right style="thin">
        <color theme="1" tint="0.499984740745262"/>
      </right>
      <top/>
      <bottom style="thin">
        <color theme="1" tint="0.499984740745262"/>
      </bottom>
      <diagonal/>
    </border>
    <border>
      <left style="thin">
        <color theme="1" tint="0.499984740745262"/>
      </left>
      <right style="thin">
        <color indexed="64"/>
      </right>
      <top style="thin">
        <color theme="1" tint="0.499984740745262"/>
      </top>
      <bottom style="thin">
        <color theme="1" tint="0.499984740745262"/>
      </bottom>
      <diagonal/>
    </border>
    <border>
      <left style="thin">
        <color indexed="64"/>
      </left>
      <right style="thin">
        <color theme="1" tint="0.499984740745262"/>
      </right>
      <top style="thin">
        <color theme="1" tint="0.499984740745262"/>
      </top>
      <bottom/>
      <diagonal/>
    </border>
    <border>
      <left style="thin">
        <color theme="1" tint="0.499984740745262"/>
      </left>
      <right style="thin">
        <color indexed="64"/>
      </right>
      <top/>
      <bottom style="thin">
        <color theme="1" tint="0.499984740745262"/>
      </bottom>
      <diagonal/>
    </border>
    <border>
      <left style="medium">
        <color indexed="64"/>
      </left>
      <right style="thin">
        <color indexed="64"/>
      </right>
      <top/>
      <bottom style="thin">
        <color indexed="64"/>
      </bottom>
      <diagonal/>
    </border>
    <border>
      <left style="thin">
        <color indexed="64"/>
      </left>
      <right style="thin">
        <color theme="1" tint="0.499984740745262"/>
      </right>
      <top/>
      <bottom/>
      <diagonal/>
    </border>
    <border>
      <left style="thin">
        <color theme="1" tint="0.499984740745262"/>
      </left>
      <right style="thin">
        <color indexed="64"/>
      </right>
      <top style="thin">
        <color theme="1" tint="0.499984740745262"/>
      </top>
      <bottom/>
      <diagonal/>
    </border>
    <border>
      <left style="medium">
        <color indexed="64"/>
      </left>
      <right/>
      <top style="thin">
        <color auto="1"/>
      </top>
      <bottom style="thin">
        <color auto="1"/>
      </bottom>
      <diagonal/>
    </border>
    <border>
      <left/>
      <right style="medium">
        <color indexed="64"/>
      </right>
      <top style="thin">
        <color indexed="64"/>
      </top>
      <bottom style="thin">
        <color indexed="64"/>
      </bottom>
      <diagonal/>
    </border>
    <border>
      <left style="thin">
        <color indexed="64"/>
      </left>
      <right style="thin">
        <color theme="1" tint="0.499984740745262"/>
      </right>
      <top/>
      <bottom style="thin">
        <color indexed="64"/>
      </bottom>
      <diagonal/>
    </border>
    <border>
      <left style="thin">
        <color auto="1"/>
      </left>
      <right style="thin">
        <color auto="1"/>
      </right>
      <top style="thin">
        <color auto="1"/>
      </top>
      <bottom style="double">
        <color indexed="64"/>
      </bottom>
      <diagonal/>
    </border>
    <border>
      <left/>
      <right style="thin">
        <color auto="1"/>
      </right>
      <top style="thin">
        <color auto="1"/>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style="thin">
        <color indexed="64"/>
      </left>
      <right style="hair">
        <color indexed="64"/>
      </right>
      <top/>
      <bottom style="thin">
        <color indexed="64"/>
      </bottom>
      <diagonal/>
    </border>
    <border>
      <left/>
      <right style="hair">
        <color indexed="64"/>
      </right>
      <top/>
      <bottom style="thin">
        <color indexed="64"/>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bottom style="thin">
        <color indexed="0"/>
      </bottom>
      <diagonal/>
    </border>
    <border>
      <left/>
      <right style="hair">
        <color indexed="64"/>
      </right>
      <top/>
      <bottom style="thin">
        <color indexed="0"/>
      </bottom>
      <diagonal/>
    </border>
    <border>
      <left style="hair">
        <color indexed="64"/>
      </left>
      <right style="hair">
        <color indexed="64"/>
      </right>
      <top/>
      <bottom style="thin">
        <color indexed="0"/>
      </bottom>
      <diagonal/>
    </border>
    <border>
      <left/>
      <right style="thin">
        <color indexed="64"/>
      </right>
      <top/>
      <bottom style="thin">
        <color indexed="0"/>
      </bottom>
      <diagonal/>
    </border>
    <border>
      <left style="hair">
        <color indexed="64"/>
      </left>
      <right style="hair">
        <color indexed="64"/>
      </right>
      <top/>
      <bottom style="hair">
        <color indexed="64"/>
      </bottom>
      <diagonal/>
    </border>
    <border>
      <left style="hair">
        <color indexed="64"/>
      </left>
      <right style="hair">
        <color indexed="64"/>
      </right>
      <top/>
      <bottom style="thin">
        <color indexed="64"/>
      </bottom>
      <diagonal/>
    </border>
  </borders>
  <cellStyleXfs count="9">
    <xf numFmtId="0" fontId="0" fillId="0" borderId="0">
      <alignment vertical="center"/>
    </xf>
    <xf numFmtId="0" fontId="5" fillId="0" borderId="0">
      <alignment vertical="center"/>
    </xf>
    <xf numFmtId="0" fontId="9" fillId="0" borderId="0">
      <alignment vertical="center"/>
    </xf>
    <xf numFmtId="0" fontId="5" fillId="0" borderId="0">
      <alignment vertical="center"/>
    </xf>
    <xf numFmtId="0" fontId="5" fillId="0" borderId="0">
      <alignment vertical="center"/>
    </xf>
    <xf numFmtId="41" fontId="26" fillId="0" borderId="0" applyFont="0" applyFill="0" applyBorder="0" applyAlignment="0" applyProtection="0">
      <alignment vertical="center"/>
    </xf>
    <xf numFmtId="0" fontId="9" fillId="0" borderId="0">
      <alignment vertical="center"/>
    </xf>
    <xf numFmtId="0" fontId="9" fillId="0" borderId="0">
      <alignment vertical="center"/>
    </xf>
    <xf numFmtId="0" fontId="94" fillId="0" borderId="0"/>
  </cellStyleXfs>
  <cellXfs count="665">
    <xf numFmtId="0" fontId="0" fillId="0" borderId="0" xfId="0">
      <alignment vertical="center"/>
    </xf>
    <xf numFmtId="0" fontId="0" fillId="0" borderId="0" xfId="0" quotePrefix="1">
      <alignment vertical="center"/>
    </xf>
    <xf numFmtId="0" fontId="2" fillId="0" borderId="0" xfId="0" quotePrefix="1" applyFont="1" applyAlignment="1">
      <alignment horizontal="centerContinuous" vertical="center"/>
    </xf>
    <xf numFmtId="0" fontId="2" fillId="0" borderId="0" xfId="0" applyFont="1" applyAlignment="1">
      <alignment horizontal="centerContinuous" vertical="center"/>
    </xf>
    <xf numFmtId="0" fontId="0" fillId="0" borderId="2" xfId="0" quotePrefix="1" applyBorder="1">
      <alignment vertical="center"/>
    </xf>
    <xf numFmtId="0" fontId="3" fillId="0" borderId="3" xfId="0" applyFont="1" applyBorder="1">
      <alignment vertical="center"/>
    </xf>
    <xf numFmtId="0" fontId="3" fillId="0" borderId="4" xfId="0" applyFont="1" applyBorder="1">
      <alignment vertical="center"/>
    </xf>
    <xf numFmtId="0" fontId="4" fillId="0" borderId="5" xfId="0" quotePrefix="1" applyFont="1" applyBorder="1" applyAlignment="1">
      <alignment horizontal="center" vertical="center"/>
    </xf>
    <xf numFmtId="176" fontId="0" fillId="0" borderId="0" xfId="0" applyNumberFormat="1">
      <alignment vertical="center"/>
    </xf>
    <xf numFmtId="0" fontId="4" fillId="0" borderId="5" xfId="0" quotePrefix="1" applyFont="1" applyBorder="1" applyAlignment="1">
      <alignment horizontal="center" vertical="center" wrapText="1"/>
    </xf>
    <xf numFmtId="0" fontId="3" fillId="0" borderId="5" xfId="0" quotePrefix="1" applyFont="1" applyBorder="1" applyAlignment="1">
      <alignment vertical="center" wrapText="1"/>
    </xf>
    <xf numFmtId="0" fontId="3" fillId="0" borderId="5" xfId="0" applyFont="1" applyBorder="1" applyAlignment="1">
      <alignment vertical="center" wrapText="1"/>
    </xf>
    <xf numFmtId="176" fontId="3" fillId="0" borderId="5" xfId="0" applyNumberFormat="1" applyFont="1" applyBorder="1" applyAlignment="1">
      <alignment vertical="center" wrapText="1"/>
    </xf>
    <xf numFmtId="0" fontId="0" fillId="0" borderId="5" xfId="0" quotePrefix="1" applyBorder="1" applyAlignment="1">
      <alignment vertical="center" wrapText="1"/>
    </xf>
    <xf numFmtId="0" fontId="7" fillId="2" borderId="0" xfId="1" applyFont="1" applyFill="1" applyAlignment="1">
      <alignment horizontal="center" vertical="center"/>
    </xf>
    <xf numFmtId="0" fontId="8" fillId="2" borderId="0" xfId="1" applyFont="1" applyFill="1">
      <alignment vertical="center"/>
    </xf>
    <xf numFmtId="0" fontId="8" fillId="2" borderId="0" xfId="1" applyFont="1" applyFill="1" applyAlignment="1">
      <alignment horizontal="center" vertical="center"/>
    </xf>
    <xf numFmtId="0" fontId="10" fillId="2" borderId="11" xfId="1" applyFont="1" applyFill="1" applyBorder="1" applyAlignment="1">
      <alignment vertical="center" wrapText="1"/>
    </xf>
    <xf numFmtId="0" fontId="10" fillId="2" borderId="12" xfId="1" applyFont="1" applyFill="1" applyBorder="1" applyAlignment="1">
      <alignment vertical="center" wrapText="1"/>
    </xf>
    <xf numFmtId="179" fontId="12" fillId="2" borderId="0" xfId="1" applyNumberFormat="1" applyFont="1" applyFill="1" applyAlignment="1">
      <alignment vertical="center" shrinkToFit="1"/>
    </xf>
    <xf numFmtId="179" fontId="12" fillId="2" borderId="0" xfId="1" applyNumberFormat="1" applyFont="1" applyFill="1" applyAlignment="1">
      <alignment horizontal="center" vertical="center" shrinkToFit="1"/>
    </xf>
    <xf numFmtId="0" fontId="13" fillId="2" borderId="0" xfId="1" applyFont="1" applyFill="1">
      <alignment vertical="center"/>
    </xf>
    <xf numFmtId="0" fontId="10" fillId="2" borderId="16" xfId="1" applyFont="1" applyFill="1" applyBorder="1" applyAlignment="1">
      <alignment vertical="center" wrapText="1"/>
    </xf>
    <xf numFmtId="0" fontId="10" fillId="2" borderId="17" xfId="1" applyFont="1" applyFill="1" applyBorder="1" applyAlignment="1">
      <alignment vertical="center" wrapText="1"/>
    </xf>
    <xf numFmtId="0" fontId="14" fillId="2" borderId="19" xfId="1" applyFont="1" applyFill="1" applyBorder="1">
      <alignment vertical="center"/>
    </xf>
    <xf numFmtId="0" fontId="14" fillId="2" borderId="0" xfId="1" applyFont="1" applyFill="1">
      <alignment vertical="center"/>
    </xf>
    <xf numFmtId="0" fontId="14" fillId="2" borderId="22" xfId="1" applyFont="1" applyFill="1" applyBorder="1">
      <alignment vertical="center"/>
    </xf>
    <xf numFmtId="0" fontId="17" fillId="2" borderId="17" xfId="1" applyFont="1" applyFill="1" applyBorder="1" applyAlignment="1">
      <alignment horizontal="center" vertical="center" wrapText="1"/>
    </xf>
    <xf numFmtId="0" fontId="12" fillId="2" borderId="22" xfId="1" applyFont="1" applyFill="1" applyBorder="1">
      <alignment vertical="center"/>
    </xf>
    <xf numFmtId="0" fontId="18" fillId="2" borderId="0" xfId="1" applyFont="1" applyFill="1">
      <alignment vertical="center"/>
    </xf>
    <xf numFmtId="0" fontId="18" fillId="2" borderId="0" xfId="1" applyFont="1" applyFill="1" applyAlignment="1">
      <alignment horizontal="center" vertical="center"/>
    </xf>
    <xf numFmtId="0" fontId="17" fillId="2" borderId="0" xfId="1" applyFont="1" applyFill="1" applyAlignment="1">
      <alignment horizontal="center" vertical="center" wrapText="1"/>
    </xf>
    <xf numFmtId="0" fontId="18" fillId="2" borderId="0" xfId="1" applyFont="1" applyFill="1" applyAlignment="1">
      <alignment vertical="center" wrapText="1"/>
    </xf>
    <xf numFmtId="0" fontId="11" fillId="2" borderId="19" xfId="1" applyFont="1" applyFill="1" applyBorder="1">
      <alignment vertical="center"/>
    </xf>
    <xf numFmtId="0" fontId="11" fillId="2" borderId="0" xfId="1" applyFont="1" applyFill="1">
      <alignment vertical="center"/>
    </xf>
    <xf numFmtId="0" fontId="11" fillId="2" borderId="22" xfId="1" applyFont="1" applyFill="1" applyBorder="1">
      <alignment vertical="center"/>
    </xf>
    <xf numFmtId="0" fontId="18" fillId="2" borderId="0" xfId="1" applyFont="1" applyFill="1" applyAlignment="1">
      <alignment horizontal="right" vertical="center"/>
    </xf>
    <xf numFmtId="0" fontId="19" fillId="2" borderId="7" xfId="3" applyFont="1" applyFill="1" applyBorder="1" applyAlignment="1">
      <alignment horizontal="center" vertical="center"/>
    </xf>
    <xf numFmtId="0" fontId="12" fillId="2" borderId="19" xfId="1" applyFont="1" applyFill="1" applyBorder="1">
      <alignment vertical="center"/>
    </xf>
    <xf numFmtId="0" fontId="12" fillId="2" borderId="0" xfId="1" applyFont="1" applyFill="1">
      <alignment vertical="center"/>
    </xf>
    <xf numFmtId="0" fontId="12" fillId="2" borderId="0" xfId="1" applyFont="1" applyFill="1" applyAlignment="1">
      <alignment horizontal="left" vertical="center"/>
    </xf>
    <xf numFmtId="0" fontId="12" fillId="2" borderId="0" xfId="1" applyFont="1" applyFill="1" applyAlignment="1">
      <alignment horizontal="distributed" vertical="center"/>
    </xf>
    <xf numFmtId="0" fontId="12" fillId="2" borderId="0" xfId="1" applyFont="1" applyFill="1" applyAlignment="1">
      <alignment horizontal="center" vertical="center"/>
    </xf>
    <xf numFmtId="0" fontId="18" fillId="2" borderId="19" xfId="1" applyFont="1" applyFill="1" applyBorder="1">
      <alignment vertical="center"/>
    </xf>
    <xf numFmtId="0" fontId="25" fillId="2" borderId="0" xfId="1" applyFont="1" applyFill="1">
      <alignment vertical="center"/>
    </xf>
    <xf numFmtId="0" fontId="22" fillId="2" borderId="0" xfId="1" applyFont="1" applyFill="1">
      <alignment vertical="center"/>
    </xf>
    <xf numFmtId="0" fontId="11" fillId="2" borderId="24" xfId="1" applyFont="1" applyFill="1" applyBorder="1">
      <alignment vertical="center"/>
    </xf>
    <xf numFmtId="0" fontId="12" fillId="2" borderId="23" xfId="1" applyFont="1" applyFill="1" applyBorder="1" applyAlignment="1">
      <alignment horizontal="left" vertical="center"/>
    </xf>
    <xf numFmtId="0" fontId="12" fillId="2" borderId="25" xfId="1" applyFont="1" applyFill="1" applyBorder="1" applyAlignment="1">
      <alignment horizontal="left" vertical="center"/>
    </xf>
    <xf numFmtId="0" fontId="12" fillId="2" borderId="16" xfId="1" applyFont="1" applyFill="1" applyBorder="1" applyAlignment="1">
      <alignment horizontal="left" vertical="center"/>
    </xf>
    <xf numFmtId="0" fontId="12" fillId="2" borderId="0" xfId="1" quotePrefix="1" applyFont="1" applyFill="1">
      <alignment vertical="center"/>
    </xf>
    <xf numFmtId="0" fontId="12" fillId="2" borderId="23" xfId="1" applyFont="1" applyFill="1" applyBorder="1">
      <alignment vertical="center"/>
    </xf>
    <xf numFmtId="0" fontId="15" fillId="2" borderId="26" xfId="1" applyFont="1" applyFill="1" applyBorder="1">
      <alignment vertical="center"/>
    </xf>
    <xf numFmtId="0" fontId="15" fillId="2" borderId="27" xfId="1" applyFont="1" applyFill="1" applyBorder="1">
      <alignment vertical="center"/>
    </xf>
    <xf numFmtId="0" fontId="12" fillId="2" borderId="27" xfId="1" applyFont="1" applyFill="1" applyBorder="1">
      <alignment vertical="center"/>
    </xf>
    <xf numFmtId="0" fontId="21" fillId="2" borderId="27" xfId="1" applyFont="1" applyFill="1" applyBorder="1" applyAlignment="1">
      <alignment vertical="center" wrapText="1"/>
    </xf>
    <xf numFmtId="0" fontId="12" fillId="2" borderId="27" xfId="1" applyFont="1" applyFill="1" applyBorder="1" applyAlignment="1">
      <alignment horizontal="distributed" vertical="center"/>
    </xf>
    <xf numFmtId="184" fontId="12" fillId="2" borderId="27" xfId="1" applyNumberFormat="1" applyFont="1" applyFill="1" applyBorder="1">
      <alignment vertical="center"/>
    </xf>
    <xf numFmtId="0" fontId="15" fillId="2" borderId="28" xfId="1" applyFont="1" applyFill="1" applyBorder="1">
      <alignment vertical="center"/>
    </xf>
    <xf numFmtId="0" fontId="15" fillId="2" borderId="0" xfId="1" applyFont="1" applyFill="1">
      <alignment vertical="center"/>
    </xf>
    <xf numFmtId="184" fontId="12" fillId="2" borderId="0" xfId="1" applyNumberFormat="1" applyFont="1" applyFill="1">
      <alignment vertical="center"/>
    </xf>
    <xf numFmtId="0" fontId="7" fillId="2" borderId="0" xfId="1" applyFont="1" applyFill="1">
      <alignment vertical="center"/>
    </xf>
    <xf numFmtId="184" fontId="28" fillId="2" borderId="0" xfId="1" applyNumberFormat="1" applyFont="1" applyFill="1">
      <alignment vertical="center"/>
    </xf>
    <xf numFmtId="0" fontId="7" fillId="2" borderId="0" xfId="1" applyFont="1" applyFill="1" applyAlignment="1">
      <alignment horizontal="right" vertical="center"/>
    </xf>
    <xf numFmtId="0" fontId="7" fillId="2" borderId="0" xfId="1" applyFont="1" applyFill="1" applyAlignment="1">
      <alignment horizontal="left" vertical="center"/>
    </xf>
    <xf numFmtId="0" fontId="30" fillId="2" borderId="0" xfId="1" applyFont="1" applyFill="1">
      <alignment vertical="center"/>
    </xf>
    <xf numFmtId="0" fontId="31" fillId="2" borderId="0" xfId="1" applyFont="1" applyFill="1">
      <alignment vertical="center"/>
    </xf>
    <xf numFmtId="0" fontId="32" fillId="2" borderId="0" xfId="1" applyFont="1" applyFill="1" applyAlignment="1">
      <alignment horizontal="distributed" vertical="center"/>
    </xf>
    <xf numFmtId="0" fontId="32" fillId="2" borderId="0" xfId="1" applyFont="1" applyFill="1" applyAlignment="1">
      <alignment horizontal="right" vertical="center"/>
    </xf>
    <xf numFmtId="0" fontId="32" fillId="2" borderId="0" xfId="1" applyFont="1" applyFill="1" applyAlignment="1">
      <alignment horizontal="left" vertical="center"/>
    </xf>
    <xf numFmtId="0" fontId="34" fillId="2" borderId="0" xfId="1" applyFont="1" applyFill="1" applyAlignment="1">
      <alignment horizontal="distributed" vertical="center"/>
    </xf>
    <xf numFmtId="0" fontId="36" fillId="2" borderId="0" xfId="1" applyFont="1" applyFill="1" applyAlignment="1">
      <alignment horizontal="right" vertical="center"/>
    </xf>
    <xf numFmtId="0" fontId="37" fillId="2" borderId="0" xfId="1" applyFont="1" applyFill="1" applyAlignment="1">
      <alignment horizontal="distributed" vertical="center"/>
    </xf>
    <xf numFmtId="0" fontId="36" fillId="2" borderId="0" xfId="1" applyFont="1" applyFill="1" applyAlignment="1">
      <alignment horizontal="left" vertical="center"/>
    </xf>
    <xf numFmtId="0" fontId="38" fillId="2" borderId="0" xfId="1" applyFont="1" applyFill="1">
      <alignment vertical="center"/>
    </xf>
    <xf numFmtId="0" fontId="39" fillId="2" borderId="0" xfId="1" applyFont="1" applyFill="1">
      <alignment vertical="center"/>
    </xf>
    <xf numFmtId="0" fontId="40" fillId="2" borderId="0" xfId="1" applyFont="1" applyFill="1">
      <alignment vertical="center"/>
    </xf>
    <xf numFmtId="0" fontId="42" fillId="0" borderId="0" xfId="1" applyFont="1">
      <alignment vertical="center"/>
    </xf>
    <xf numFmtId="0" fontId="40" fillId="2" borderId="0" xfId="1" applyFont="1" applyFill="1" applyAlignment="1">
      <alignment horizontal="distributed" vertical="center"/>
    </xf>
    <xf numFmtId="0" fontId="11" fillId="2" borderId="20" xfId="1" applyFont="1" applyFill="1" applyBorder="1">
      <alignment vertical="center"/>
    </xf>
    <xf numFmtId="181" fontId="11" fillId="2" borderId="0" xfId="1" applyNumberFormat="1" applyFont="1" applyFill="1" applyAlignment="1">
      <alignment horizontal="center" vertical="center" shrinkToFit="1"/>
    </xf>
    <xf numFmtId="0" fontId="16" fillId="2" borderId="0" xfId="1" applyFont="1" applyFill="1">
      <alignment vertical="center"/>
    </xf>
    <xf numFmtId="0" fontId="15" fillId="2" borderId="0" xfId="1" applyFont="1" applyFill="1" applyAlignment="1">
      <alignment horizontal="center" vertical="center"/>
    </xf>
    <xf numFmtId="0" fontId="16" fillId="2" borderId="17" xfId="1" applyFont="1" applyFill="1" applyBorder="1">
      <alignment vertical="center"/>
    </xf>
    <xf numFmtId="0" fontId="11" fillId="2" borderId="0" xfId="1" applyFont="1" applyFill="1" applyAlignment="1">
      <alignment horizontal="distributed" vertical="center"/>
    </xf>
    <xf numFmtId="0" fontId="11" fillId="2" borderId="17" xfId="1" applyFont="1" applyFill="1" applyBorder="1">
      <alignment vertical="center"/>
    </xf>
    <xf numFmtId="0" fontId="43" fillId="2" borderId="20" xfId="1" applyFont="1" applyFill="1" applyBorder="1">
      <alignment vertical="center"/>
    </xf>
    <xf numFmtId="0" fontId="18" fillId="2" borderId="0" xfId="1" applyFont="1" applyFill="1" applyAlignment="1">
      <alignment horizontal="center" vertical="center" wrapText="1"/>
    </xf>
    <xf numFmtId="0" fontId="18" fillId="2" borderId="7" xfId="1" applyFont="1" applyFill="1" applyBorder="1" applyAlignment="1">
      <alignment horizontal="center" vertical="center"/>
    </xf>
    <xf numFmtId="0" fontId="18" fillId="2" borderId="7" xfId="1" applyFont="1" applyFill="1" applyBorder="1" applyAlignment="1">
      <alignment horizontal="center" vertical="center" wrapText="1"/>
    </xf>
    <xf numFmtId="0" fontId="12" fillId="2" borderId="20" xfId="1" applyFont="1" applyFill="1" applyBorder="1">
      <alignment vertical="center"/>
    </xf>
    <xf numFmtId="183" fontId="19" fillId="2" borderId="7" xfId="3" applyNumberFormat="1" applyFont="1" applyFill="1" applyBorder="1" applyAlignment="1">
      <alignment horizontal="center" vertical="center"/>
    </xf>
    <xf numFmtId="0" fontId="19" fillId="2" borderId="6" xfId="3" applyFont="1" applyFill="1" applyBorder="1" applyAlignment="1">
      <alignment horizontal="center" vertical="center"/>
    </xf>
    <xf numFmtId="182" fontId="20" fillId="2" borderId="7" xfId="3" applyNumberFormat="1" applyFont="1" applyFill="1" applyBorder="1" applyAlignment="1">
      <alignment horizontal="center" vertical="center"/>
    </xf>
    <xf numFmtId="189" fontId="18" fillId="2" borderId="7" xfId="3" applyNumberFormat="1" applyFont="1" applyFill="1" applyBorder="1" applyAlignment="1">
      <alignment horizontal="right" vertical="center"/>
    </xf>
    <xf numFmtId="189" fontId="19" fillId="2" borderId="7" xfId="3" applyNumberFormat="1" applyFont="1" applyFill="1" applyBorder="1" applyAlignment="1">
      <alignment horizontal="right" vertical="center"/>
    </xf>
    <xf numFmtId="0" fontId="8" fillId="2" borderId="0" xfId="1" quotePrefix="1" applyFont="1" applyFill="1">
      <alignment vertical="center"/>
    </xf>
    <xf numFmtId="190" fontId="18" fillId="2" borderId="7" xfId="3" applyNumberFormat="1" applyFont="1" applyFill="1" applyBorder="1" applyAlignment="1">
      <alignment horizontal="right" vertical="center"/>
    </xf>
    <xf numFmtId="190" fontId="19" fillId="2" borderId="7" xfId="3" applyNumberFormat="1" applyFont="1" applyFill="1" applyBorder="1" applyAlignment="1">
      <alignment horizontal="right" vertical="center"/>
    </xf>
    <xf numFmtId="0" fontId="46" fillId="2" borderId="0" xfId="4" applyFont="1" applyFill="1" applyAlignment="1">
      <alignment horizontal="center" vertical="center"/>
    </xf>
    <xf numFmtId="3" fontId="47" fillId="2" borderId="0" xfId="4" applyNumberFormat="1" applyFont="1" applyFill="1">
      <alignment vertical="center"/>
    </xf>
    <xf numFmtId="3" fontId="47" fillId="2" borderId="0" xfId="4" applyNumberFormat="1" applyFont="1" applyFill="1" applyAlignment="1"/>
    <xf numFmtId="3" fontId="48" fillId="2" borderId="0" xfId="4" applyNumberFormat="1" applyFont="1" applyFill="1" applyAlignment="1"/>
    <xf numFmtId="0" fontId="49" fillId="2" borderId="0" xfId="4" applyFont="1" applyFill="1" applyAlignment="1">
      <alignment horizontal="left" vertical="center"/>
    </xf>
    <xf numFmtId="0" fontId="49" fillId="2" borderId="0" xfId="4" applyFont="1" applyFill="1">
      <alignment vertical="center"/>
    </xf>
    <xf numFmtId="0" fontId="50" fillId="2" borderId="0" xfId="4" applyFont="1" applyFill="1">
      <alignment vertical="center"/>
    </xf>
    <xf numFmtId="0" fontId="51" fillId="2" borderId="0" xfId="4" applyFont="1" applyFill="1">
      <alignment vertical="center"/>
    </xf>
    <xf numFmtId="0" fontId="52" fillId="2" borderId="0" xfId="4" applyFont="1" applyFill="1">
      <alignment vertical="center"/>
    </xf>
    <xf numFmtId="0" fontId="53" fillId="2" borderId="27" xfId="4" applyFont="1" applyFill="1" applyBorder="1">
      <alignment vertical="center"/>
    </xf>
    <xf numFmtId="0" fontId="54" fillId="2" borderId="0" xfId="4" applyFont="1" applyFill="1" applyAlignment="1">
      <alignment horizontal="left" vertical="center"/>
    </xf>
    <xf numFmtId="3" fontId="47" fillId="2" borderId="0" xfId="4" applyNumberFormat="1" applyFont="1" applyFill="1" applyAlignment="1">
      <alignment horizontal="center"/>
    </xf>
    <xf numFmtId="3" fontId="25" fillId="2" borderId="0" xfId="4" applyNumberFormat="1" applyFont="1" applyFill="1" applyAlignment="1">
      <alignment horizontal="center"/>
    </xf>
    <xf numFmtId="3" fontId="55" fillId="2" borderId="31" xfId="4" applyNumberFormat="1" applyFont="1" applyFill="1" applyBorder="1" applyAlignment="1">
      <alignment horizontal="center" vertical="center" wrapText="1"/>
    </xf>
    <xf numFmtId="0" fontId="57" fillId="2" borderId="0" xfId="4" applyFont="1" applyFill="1">
      <alignment vertical="center"/>
    </xf>
    <xf numFmtId="0" fontId="7" fillId="2" borderId="0" xfId="4" applyFont="1" applyFill="1">
      <alignment vertical="center"/>
    </xf>
    <xf numFmtId="0" fontId="7" fillId="2" borderId="0" xfId="4" quotePrefix="1" applyFont="1" applyFill="1" applyAlignment="1">
      <alignment horizontal="center" vertical="center"/>
    </xf>
    <xf numFmtId="3" fontId="17" fillId="2" borderId="0" xfId="4" applyNumberFormat="1" applyFont="1" applyFill="1" applyAlignment="1">
      <alignment horizontal="center"/>
    </xf>
    <xf numFmtId="3" fontId="48" fillId="2" borderId="31" xfId="4" applyNumberFormat="1" applyFont="1" applyFill="1" applyBorder="1" applyAlignment="1">
      <alignment horizontal="center" vertical="center" wrapText="1"/>
    </xf>
    <xf numFmtId="0" fontId="8" fillId="2" borderId="38" xfId="4" quotePrefix="1" applyFont="1" applyFill="1" applyBorder="1" applyAlignment="1">
      <alignment horizontal="distributed" vertical="center" wrapText="1" indent="2"/>
    </xf>
    <xf numFmtId="176" fontId="8" fillId="3" borderId="38" xfId="4" applyNumberFormat="1" applyFont="1" applyFill="1" applyBorder="1" applyAlignment="1">
      <alignment vertical="center" wrapText="1"/>
    </xf>
    <xf numFmtId="0" fontId="8" fillId="3" borderId="39" xfId="4" applyFont="1" applyFill="1" applyBorder="1" applyAlignment="1">
      <alignment vertical="center" wrapText="1"/>
    </xf>
    <xf numFmtId="0" fontId="8" fillId="2" borderId="38" xfId="4" applyFont="1" applyFill="1" applyBorder="1" applyAlignment="1">
      <alignment vertical="center" wrapText="1"/>
    </xf>
    <xf numFmtId="9" fontId="8" fillId="2" borderId="40" xfId="4" quotePrefix="1" applyNumberFormat="1" applyFont="1" applyFill="1" applyBorder="1" applyAlignment="1">
      <alignment horizontal="center" vertical="center"/>
    </xf>
    <xf numFmtId="191" fontId="8" fillId="2" borderId="40" xfId="4" quotePrefix="1" applyNumberFormat="1" applyFont="1" applyFill="1" applyBorder="1" applyAlignment="1">
      <alignment horizontal="right" vertical="center" shrinkToFit="1"/>
    </xf>
    <xf numFmtId="0" fontId="8" fillId="2" borderId="40" xfId="4" quotePrefix="1" applyFont="1" applyFill="1" applyBorder="1" applyAlignment="1">
      <alignment horizontal="left" vertical="center"/>
    </xf>
    <xf numFmtId="0" fontId="8" fillId="2" borderId="38" xfId="4" quotePrefix="1" applyFont="1" applyFill="1" applyBorder="1" applyAlignment="1">
      <alignment horizontal="left" vertical="center" indent="1"/>
    </xf>
    <xf numFmtId="0" fontId="8" fillId="2" borderId="41" xfId="4" quotePrefix="1" applyFont="1" applyFill="1" applyBorder="1" applyAlignment="1">
      <alignment vertical="center" wrapText="1"/>
    </xf>
    <xf numFmtId="0" fontId="7" fillId="2" borderId="0" xfId="4" quotePrefix="1" applyFont="1" applyFill="1" applyAlignment="1">
      <alignment vertical="center" wrapText="1"/>
    </xf>
    <xf numFmtId="3" fontId="61" fillId="2" borderId="0" xfId="4" applyNumberFormat="1" applyFont="1" applyFill="1" applyAlignment="1">
      <alignment horizontal="left" vertical="center"/>
    </xf>
    <xf numFmtId="185" fontId="48" fillId="2" borderId="31" xfId="4" applyNumberFormat="1" applyFont="1" applyFill="1" applyBorder="1">
      <alignment vertical="center"/>
    </xf>
    <xf numFmtId="0" fontId="49" fillId="2" borderId="0" xfId="4" quotePrefix="1" applyFont="1" applyFill="1" applyAlignment="1">
      <alignment horizontal="left" vertical="center"/>
    </xf>
    <xf numFmtId="0" fontId="8" fillId="2" borderId="43" xfId="4" quotePrefix="1" applyFont="1" applyFill="1" applyBorder="1" applyAlignment="1">
      <alignment horizontal="distributed" vertical="center" wrapText="1" indent="2"/>
    </xf>
    <xf numFmtId="176" fontId="8" fillId="2" borderId="43" xfId="4" applyNumberFormat="1" applyFont="1" applyFill="1" applyBorder="1" applyAlignment="1">
      <alignment vertical="center" wrapText="1"/>
    </xf>
    <xf numFmtId="0" fontId="8" fillId="2" borderId="44" xfId="4" applyFont="1" applyFill="1" applyBorder="1" applyAlignment="1">
      <alignment vertical="center" wrapText="1"/>
    </xf>
    <xf numFmtId="0" fontId="8" fillId="2" borderId="43" xfId="4" applyFont="1" applyFill="1" applyBorder="1" applyAlignment="1">
      <alignment vertical="center" wrapText="1"/>
    </xf>
    <xf numFmtId="9" fontId="8" fillId="2" borderId="45" xfId="4" quotePrefix="1" applyNumberFormat="1" applyFont="1" applyFill="1" applyBorder="1" applyAlignment="1">
      <alignment horizontal="center" vertical="center"/>
    </xf>
    <xf numFmtId="191" fontId="8" fillId="2" borderId="45" xfId="4" quotePrefix="1" applyNumberFormat="1" applyFont="1" applyFill="1" applyBorder="1" applyAlignment="1">
      <alignment horizontal="right" vertical="center" shrinkToFit="1"/>
    </xf>
    <xf numFmtId="0" fontId="8" fillId="2" borderId="45" xfId="4" quotePrefix="1" applyFont="1" applyFill="1" applyBorder="1" applyAlignment="1">
      <alignment horizontal="left" vertical="center"/>
    </xf>
    <xf numFmtId="0" fontId="8" fillId="2" borderId="43" xfId="4" quotePrefix="1" applyFont="1" applyFill="1" applyBorder="1" applyAlignment="1">
      <alignment horizontal="left" vertical="center" indent="1"/>
    </xf>
    <xf numFmtId="0" fontId="8" fillId="2" borderId="46" xfId="4" quotePrefix="1" applyFont="1" applyFill="1" applyBorder="1" applyAlignment="1">
      <alignment vertical="center" wrapText="1"/>
    </xf>
    <xf numFmtId="41" fontId="25" fillId="2" borderId="7" xfId="4" applyNumberFormat="1" applyFont="1" applyFill="1" applyBorder="1" applyAlignment="1">
      <alignment horizontal="right" vertical="center" shrinkToFit="1"/>
    </xf>
    <xf numFmtId="10" fontId="63" fillId="2" borderId="7" xfId="4" applyNumberFormat="1" applyFont="1" applyFill="1" applyBorder="1" applyAlignment="1">
      <alignment horizontal="center" vertical="center"/>
    </xf>
    <xf numFmtId="0" fontId="8" fillId="2" borderId="47" xfId="4" quotePrefix="1" applyFont="1" applyFill="1" applyBorder="1" applyAlignment="1">
      <alignment horizontal="distributed" vertical="center" wrapText="1" indent="4"/>
    </xf>
    <xf numFmtId="176" fontId="8" fillId="2" borderId="47" xfId="4" applyNumberFormat="1" applyFont="1" applyFill="1" applyBorder="1" applyAlignment="1">
      <alignment vertical="center" wrapText="1"/>
    </xf>
    <xf numFmtId="0" fontId="8" fillId="2" borderId="48" xfId="4" applyFont="1" applyFill="1" applyBorder="1" applyAlignment="1">
      <alignment vertical="center" wrapText="1"/>
    </xf>
    <xf numFmtId="0" fontId="8" fillId="2" borderId="47" xfId="4" applyFont="1" applyFill="1" applyBorder="1" applyAlignment="1">
      <alignment vertical="center" wrapText="1"/>
    </xf>
    <xf numFmtId="9" fontId="8" fillId="2" borderId="49" xfId="4" quotePrefix="1" applyNumberFormat="1" applyFont="1" applyFill="1" applyBorder="1" applyAlignment="1">
      <alignment horizontal="center" vertical="center"/>
    </xf>
    <xf numFmtId="191" fontId="8" fillId="2" borderId="49" xfId="4" quotePrefix="1" applyNumberFormat="1" applyFont="1" applyFill="1" applyBorder="1" applyAlignment="1">
      <alignment horizontal="right" vertical="center" shrinkToFit="1"/>
    </xf>
    <xf numFmtId="0" fontId="8" fillId="2" borderId="49" xfId="4" quotePrefix="1" applyFont="1" applyFill="1" applyBorder="1" applyAlignment="1">
      <alignment horizontal="left" vertical="center"/>
    </xf>
    <xf numFmtId="0" fontId="8" fillId="2" borderId="47" xfId="4" quotePrefix="1" applyFont="1" applyFill="1" applyBorder="1" applyAlignment="1">
      <alignment horizontal="left" vertical="center" indent="1"/>
    </xf>
    <xf numFmtId="0" fontId="8" fillId="2" borderId="50" xfId="4" quotePrefix="1" applyFont="1" applyFill="1" applyBorder="1" applyAlignment="1">
      <alignment vertical="center" wrapText="1"/>
    </xf>
    <xf numFmtId="3" fontId="64" fillId="2" borderId="0" xfId="4" applyNumberFormat="1" applyFont="1" applyFill="1">
      <alignment vertical="center"/>
    </xf>
    <xf numFmtId="3" fontId="65" fillId="2" borderId="0" xfId="4" applyNumberFormat="1" applyFont="1" applyFill="1" applyAlignment="1">
      <alignment horizontal="right" vertical="top"/>
    </xf>
    <xf numFmtId="3" fontId="65" fillId="2" borderId="0" xfId="4" applyNumberFormat="1" applyFont="1" applyFill="1" applyAlignment="1"/>
    <xf numFmtId="0" fontId="8" fillId="2" borderId="41" xfId="4" quotePrefix="1" applyFont="1" applyFill="1" applyBorder="1" applyAlignment="1">
      <alignment horizontal="left" vertical="center" wrapText="1"/>
    </xf>
    <xf numFmtId="3" fontId="17" fillId="2" borderId="0" xfId="4" applyNumberFormat="1" applyFont="1" applyFill="1">
      <alignment vertical="center"/>
    </xf>
    <xf numFmtId="3" fontId="17" fillId="2" borderId="0" xfId="4" applyNumberFormat="1" applyFont="1" applyFill="1" applyAlignment="1"/>
    <xf numFmtId="49" fontId="8" fillId="2" borderId="45" xfId="4" quotePrefix="1" applyNumberFormat="1" applyFont="1" applyFill="1" applyBorder="1" applyAlignment="1">
      <alignment horizontal="distributed" vertical="center" shrinkToFit="1"/>
    </xf>
    <xf numFmtId="4" fontId="67" fillId="2" borderId="0" xfId="4" applyNumberFormat="1" applyFont="1" applyFill="1" applyAlignment="1">
      <alignment horizontal="center" vertical="center"/>
    </xf>
    <xf numFmtId="3" fontId="67" fillId="2" borderId="0" xfId="4" applyNumberFormat="1" applyFont="1" applyFill="1" applyAlignment="1">
      <alignment horizontal="center" vertical="center"/>
    </xf>
    <xf numFmtId="3" fontId="20" fillId="2" borderId="53" xfId="7" applyNumberFormat="1" applyFont="1" applyFill="1" applyBorder="1" applyAlignment="1">
      <alignment horizontal="center" vertical="center" wrapText="1"/>
    </xf>
    <xf numFmtId="3" fontId="61" fillId="2" borderId="0" xfId="4" applyNumberFormat="1" applyFont="1" applyFill="1" applyAlignment="1">
      <alignment horizontal="center" vertical="center"/>
    </xf>
    <xf numFmtId="10" fontId="8" fillId="2" borderId="45" xfId="4" quotePrefix="1" applyNumberFormat="1" applyFont="1" applyFill="1" applyBorder="1" applyAlignment="1">
      <alignment horizontal="right" vertical="center" shrinkToFit="1"/>
    </xf>
    <xf numFmtId="0" fontId="8" fillId="2" borderId="46" xfId="4" quotePrefix="1" applyFont="1" applyFill="1" applyBorder="1" applyAlignment="1">
      <alignment horizontal="left" vertical="center" wrapText="1"/>
    </xf>
    <xf numFmtId="3" fontId="20" fillId="2" borderId="56" xfId="4" applyNumberFormat="1" applyFont="1" applyFill="1" applyBorder="1" applyAlignment="1">
      <alignment horizontal="center" vertical="center"/>
    </xf>
    <xf numFmtId="3" fontId="17" fillId="2" borderId="0" xfId="4" applyNumberFormat="1" applyFont="1" applyFill="1" applyAlignment="1">
      <alignment horizontal="center" vertical="center"/>
    </xf>
    <xf numFmtId="10" fontId="72" fillId="2" borderId="45" xfId="4" applyNumberFormat="1" applyFont="1" applyFill="1" applyBorder="1" applyAlignment="1">
      <alignment horizontal="right" vertical="center" shrinkToFit="1"/>
    </xf>
    <xf numFmtId="0" fontId="19" fillId="2" borderId="23" xfId="4" applyFont="1" applyFill="1" applyBorder="1">
      <alignment vertical="center"/>
    </xf>
    <xf numFmtId="3" fontId="17" fillId="2" borderId="57" xfId="4" applyNumberFormat="1" applyFont="1" applyFill="1" applyBorder="1" applyAlignment="1">
      <alignment horizontal="center" vertical="center" shrinkToFit="1"/>
    </xf>
    <xf numFmtId="3" fontId="17" fillId="2" borderId="58" xfId="4" applyNumberFormat="1" applyFont="1" applyFill="1" applyBorder="1" applyAlignment="1">
      <alignment horizontal="center" vertical="center" shrinkToFit="1"/>
    </xf>
    <xf numFmtId="3" fontId="17" fillId="2" borderId="59" xfId="4" applyNumberFormat="1" applyFont="1" applyFill="1" applyBorder="1" applyAlignment="1">
      <alignment horizontal="center" vertical="center" wrapText="1" shrinkToFit="1"/>
    </xf>
    <xf numFmtId="3" fontId="17" fillId="2" borderId="0" xfId="4" applyNumberFormat="1" applyFont="1" applyFill="1" applyAlignment="1">
      <alignment horizontal="center" vertical="center" shrinkToFit="1"/>
    </xf>
    <xf numFmtId="192" fontId="8" fillId="2" borderId="45" xfId="4" quotePrefix="1" applyNumberFormat="1" applyFont="1" applyFill="1" applyBorder="1" applyAlignment="1">
      <alignment horizontal="right" vertical="center" shrinkToFit="1"/>
    </xf>
    <xf numFmtId="3" fontId="65" fillId="2" borderId="60" xfId="4" applyNumberFormat="1" applyFont="1" applyFill="1" applyBorder="1">
      <alignment vertical="center"/>
    </xf>
    <xf numFmtId="10" fontId="63" fillId="2" borderId="61" xfId="4" applyNumberFormat="1" applyFont="1" applyFill="1" applyBorder="1" applyAlignment="1">
      <alignment horizontal="center" vertical="center"/>
    </xf>
    <xf numFmtId="10" fontId="63" fillId="2" borderId="55" xfId="4" applyNumberFormat="1" applyFont="1" applyFill="1" applyBorder="1" applyAlignment="1">
      <alignment horizontal="center" vertical="center"/>
    </xf>
    <xf numFmtId="10" fontId="63" fillId="2" borderId="56" xfId="4" applyNumberFormat="1" applyFont="1" applyFill="1" applyBorder="1" applyAlignment="1">
      <alignment horizontal="center" vertical="center"/>
    </xf>
    <xf numFmtId="10" fontId="17" fillId="2" borderId="0" xfId="4" applyNumberFormat="1" applyFont="1" applyFill="1" applyAlignment="1">
      <alignment horizontal="center" vertical="center"/>
    </xf>
    <xf numFmtId="185" fontId="73" fillId="2" borderId="51" xfId="4" applyNumberFormat="1" applyFont="1" applyFill="1" applyBorder="1" applyAlignment="1">
      <alignment horizontal="center" vertical="center"/>
    </xf>
    <xf numFmtId="3" fontId="47" fillId="2" borderId="52" xfId="4" applyNumberFormat="1" applyFont="1" applyFill="1" applyBorder="1">
      <alignment vertical="center"/>
    </xf>
    <xf numFmtId="3" fontId="47" fillId="2" borderId="58" xfId="4" applyNumberFormat="1" applyFont="1" applyFill="1" applyBorder="1">
      <alignment vertical="center"/>
    </xf>
    <xf numFmtId="3" fontId="47" fillId="2" borderId="59" xfId="4" applyNumberFormat="1" applyFont="1" applyFill="1" applyBorder="1">
      <alignment vertical="center"/>
    </xf>
    <xf numFmtId="3" fontId="69" fillId="2" borderId="47" xfId="4" applyNumberFormat="1" applyFont="1" applyFill="1" applyBorder="1" applyAlignment="1">
      <alignment horizontal="center"/>
    </xf>
    <xf numFmtId="3" fontId="47" fillId="2" borderId="55" xfId="4" applyNumberFormat="1" applyFont="1" applyFill="1" applyBorder="1">
      <alignment vertical="center"/>
    </xf>
    <xf numFmtId="3" fontId="47" fillId="2" borderId="56" xfId="4" applyNumberFormat="1" applyFont="1" applyFill="1" applyBorder="1">
      <alignment vertical="center"/>
    </xf>
    <xf numFmtId="176" fontId="8" fillId="2" borderId="43" xfId="4" applyNumberFormat="1" applyFont="1" applyFill="1" applyBorder="1" applyAlignment="1">
      <alignment horizontal="right" vertical="center" wrapText="1"/>
    </xf>
    <xf numFmtId="0" fontId="8" fillId="2" borderId="44" xfId="4" applyFont="1" applyFill="1" applyBorder="1" applyAlignment="1">
      <alignment horizontal="right" vertical="center" wrapText="1"/>
    </xf>
    <xf numFmtId="191" fontId="72" fillId="2" borderId="45" xfId="4" applyNumberFormat="1" applyFont="1" applyFill="1" applyBorder="1" applyAlignment="1">
      <alignment horizontal="right" vertical="center" shrinkToFit="1"/>
    </xf>
    <xf numFmtId="185" fontId="72" fillId="2" borderId="45" xfId="4" applyNumberFormat="1" applyFont="1" applyFill="1" applyBorder="1">
      <alignment vertical="center"/>
    </xf>
    <xf numFmtId="185" fontId="73" fillId="2" borderId="16" xfId="4" applyNumberFormat="1" applyFont="1" applyFill="1" applyBorder="1" applyAlignment="1">
      <alignment horizontal="center" vertical="center"/>
    </xf>
    <xf numFmtId="3" fontId="71" fillId="2" borderId="62" xfId="4" applyNumberFormat="1" applyFont="1" applyFill="1" applyBorder="1" applyAlignment="1">
      <alignment vertical="distributed"/>
    </xf>
    <xf numFmtId="3" fontId="71" fillId="2" borderId="63" xfId="4" applyNumberFormat="1" applyFont="1" applyFill="1" applyBorder="1" applyAlignment="1">
      <alignment vertical="distributed"/>
    </xf>
    <xf numFmtId="3" fontId="71" fillId="2" borderId="64" xfId="4" applyNumberFormat="1" applyFont="1" applyFill="1" applyBorder="1" applyAlignment="1">
      <alignment vertical="distributed"/>
    </xf>
    <xf numFmtId="3" fontId="61" fillId="2" borderId="0" xfId="4" applyNumberFormat="1" applyFont="1" applyFill="1" applyAlignment="1">
      <alignment horizontal="right" vertical="distributed"/>
    </xf>
    <xf numFmtId="185" fontId="49" fillId="2" borderId="0" xfId="4" applyNumberFormat="1" applyFont="1" applyFill="1">
      <alignment vertical="center"/>
    </xf>
    <xf numFmtId="185" fontId="50" fillId="2" borderId="0" xfId="4" applyNumberFormat="1" applyFont="1" applyFill="1">
      <alignment vertical="center"/>
    </xf>
    <xf numFmtId="185" fontId="72" fillId="2" borderId="67" xfId="4" applyNumberFormat="1" applyFont="1" applyFill="1" applyBorder="1">
      <alignment vertical="center"/>
    </xf>
    <xf numFmtId="9" fontId="8" fillId="2" borderId="68" xfId="4" quotePrefix="1" applyNumberFormat="1" applyFont="1" applyFill="1" applyBorder="1" applyAlignment="1">
      <alignment horizontal="center" vertical="center"/>
    </xf>
    <xf numFmtId="10" fontId="72" fillId="2" borderId="68" xfId="4" applyNumberFormat="1" applyFont="1" applyFill="1" applyBorder="1" applyAlignment="1">
      <alignment horizontal="right" vertical="center" shrinkToFit="1"/>
    </xf>
    <xf numFmtId="10" fontId="72" fillId="2" borderId="68" xfId="4" applyNumberFormat="1" applyFont="1" applyFill="1" applyBorder="1" applyAlignment="1">
      <alignment horizontal="center" vertical="center" shrinkToFit="1"/>
    </xf>
    <xf numFmtId="186" fontId="8" fillId="2" borderId="69" xfId="4" quotePrefix="1" applyNumberFormat="1" applyFont="1" applyFill="1" applyBorder="1" applyAlignment="1">
      <alignment horizontal="left" vertical="center"/>
    </xf>
    <xf numFmtId="185" fontId="74" fillId="2" borderId="20" xfId="4" quotePrefix="1" applyNumberFormat="1" applyFont="1" applyFill="1" applyBorder="1">
      <alignment vertical="center"/>
    </xf>
    <xf numFmtId="185" fontId="75" fillId="2" borderId="20" xfId="4" applyNumberFormat="1" applyFont="1" applyFill="1" applyBorder="1" applyAlignment="1">
      <alignment horizontal="right" vertical="center"/>
    </xf>
    <xf numFmtId="185" fontId="76" fillId="2" borderId="20" xfId="4" applyNumberFormat="1" applyFont="1" applyFill="1" applyBorder="1">
      <alignment vertical="center"/>
    </xf>
    <xf numFmtId="185" fontId="75" fillId="2" borderId="20" xfId="4" applyNumberFormat="1" applyFont="1" applyFill="1" applyBorder="1">
      <alignment vertical="center"/>
    </xf>
    <xf numFmtId="185" fontId="72" fillId="2" borderId="71" xfId="4" applyNumberFormat="1" applyFont="1" applyFill="1" applyBorder="1">
      <alignment vertical="center"/>
    </xf>
    <xf numFmtId="10" fontId="8" fillId="2" borderId="74" xfId="4" quotePrefix="1" applyNumberFormat="1" applyFont="1" applyFill="1" applyBorder="1" applyAlignment="1">
      <alignment horizontal="center" vertical="center" shrinkToFit="1"/>
    </xf>
    <xf numFmtId="9" fontId="8" fillId="2" borderId="74" xfId="4" quotePrefix="1" applyNumberFormat="1" applyFont="1" applyFill="1" applyBorder="1" applyAlignment="1">
      <alignment horizontal="center" vertical="center"/>
    </xf>
    <xf numFmtId="49" fontId="72" fillId="2" borderId="74" xfId="4" applyNumberFormat="1" applyFont="1" applyFill="1" applyBorder="1" applyAlignment="1">
      <alignment vertical="center" shrinkToFit="1"/>
    </xf>
    <xf numFmtId="193" fontId="72" fillId="2" borderId="74" xfId="4" applyNumberFormat="1" applyFont="1" applyFill="1" applyBorder="1" applyAlignment="1">
      <alignment horizontal="center" vertical="center" shrinkToFit="1"/>
    </xf>
    <xf numFmtId="186" fontId="8" fillId="2" borderId="74" xfId="4" quotePrefix="1" applyNumberFormat="1" applyFont="1" applyFill="1" applyBorder="1" applyAlignment="1">
      <alignment horizontal="left" vertical="center"/>
    </xf>
    <xf numFmtId="185" fontId="74" fillId="2" borderId="17" xfId="4" quotePrefix="1" applyNumberFormat="1" applyFont="1" applyFill="1" applyBorder="1">
      <alignment vertical="center"/>
    </xf>
    <xf numFmtId="185" fontId="74" fillId="2" borderId="17" xfId="4" applyNumberFormat="1" applyFont="1" applyFill="1" applyBorder="1">
      <alignment vertical="center"/>
    </xf>
    <xf numFmtId="185" fontId="77" fillId="2" borderId="17" xfId="4" quotePrefix="1" applyNumberFormat="1" applyFont="1" applyFill="1" applyBorder="1" applyAlignment="1">
      <alignment vertical="top"/>
    </xf>
    <xf numFmtId="191" fontId="15" fillId="2" borderId="45" xfId="4" quotePrefix="1" applyNumberFormat="1" applyFont="1" applyFill="1" applyBorder="1" applyAlignment="1">
      <alignment horizontal="right" vertical="center" shrinkToFit="1"/>
    </xf>
    <xf numFmtId="10" fontId="78" fillId="2" borderId="45" xfId="4" quotePrefix="1" applyNumberFormat="1" applyFont="1" applyFill="1" applyBorder="1" applyAlignment="1">
      <alignment horizontal="right" vertical="center"/>
    </xf>
    <xf numFmtId="177" fontId="63" fillId="2" borderId="53" xfId="4" applyNumberFormat="1" applyFont="1" applyFill="1" applyBorder="1" applyAlignment="1">
      <alignment horizontal="center" vertical="center"/>
    </xf>
    <xf numFmtId="3" fontId="17" fillId="2" borderId="0" xfId="4" applyNumberFormat="1" applyFont="1" applyFill="1" applyAlignment="1">
      <alignment vertical="distributed"/>
    </xf>
    <xf numFmtId="176" fontId="66" fillId="2" borderId="43" xfId="4" quotePrefix="1" applyNumberFormat="1" applyFont="1" applyFill="1" applyBorder="1" applyAlignment="1">
      <alignment horizontal="left" vertical="center"/>
    </xf>
    <xf numFmtId="176" fontId="66" fillId="2" borderId="46" xfId="4" quotePrefix="1" applyNumberFormat="1" applyFont="1" applyFill="1" applyBorder="1" applyAlignment="1">
      <alignment horizontal="left" vertical="center"/>
    </xf>
    <xf numFmtId="177" fontId="63" fillId="2" borderId="56" xfId="4" applyNumberFormat="1" applyFont="1" applyFill="1" applyBorder="1" applyAlignment="1">
      <alignment horizontal="center" vertical="center"/>
    </xf>
    <xf numFmtId="192" fontId="8" fillId="2" borderId="45" xfId="4" quotePrefix="1" applyNumberFormat="1" applyFont="1" applyFill="1" applyBorder="1" applyAlignment="1">
      <alignment horizontal="left" vertical="center"/>
    </xf>
    <xf numFmtId="0" fontId="19" fillId="2" borderId="8" xfId="4" applyFont="1" applyFill="1" applyBorder="1" applyAlignment="1">
      <alignment vertical="center" wrapText="1"/>
    </xf>
    <xf numFmtId="194" fontId="63" fillId="2" borderId="64" xfId="4" applyNumberFormat="1" applyFont="1" applyFill="1" applyBorder="1" applyAlignment="1">
      <alignment horizontal="center" vertical="center"/>
    </xf>
    <xf numFmtId="0" fontId="8" fillId="2" borderId="43" xfId="4" quotePrefix="1" applyFont="1" applyFill="1" applyBorder="1" applyAlignment="1">
      <alignment horizontal="center" vertical="center" shrinkToFit="1"/>
    </xf>
    <xf numFmtId="10" fontId="8" fillId="2" borderId="45" xfId="4" quotePrefix="1" applyNumberFormat="1" applyFont="1" applyFill="1" applyBorder="1" applyAlignment="1">
      <alignment horizontal="left" vertical="center"/>
    </xf>
    <xf numFmtId="3" fontId="82" fillId="2" borderId="52" xfId="4" applyNumberFormat="1" applyFont="1" applyFill="1" applyBorder="1">
      <alignment vertical="center"/>
    </xf>
    <xf numFmtId="4" fontId="63" fillId="2" borderId="53" xfId="4" applyNumberFormat="1" applyFont="1" applyFill="1" applyBorder="1" applyAlignment="1">
      <alignment horizontal="center" vertical="center"/>
    </xf>
    <xf numFmtId="176" fontId="8" fillId="3" borderId="43" xfId="4" applyNumberFormat="1" applyFont="1" applyFill="1" applyBorder="1" applyAlignment="1">
      <alignment vertical="center" wrapText="1"/>
    </xf>
    <xf numFmtId="0" fontId="8" fillId="3" borderId="44" xfId="4" applyFont="1" applyFill="1" applyBorder="1" applyAlignment="1">
      <alignment vertical="center" wrapText="1"/>
    </xf>
    <xf numFmtId="3" fontId="71" fillId="2" borderId="31" xfId="4" applyNumberFormat="1" applyFont="1" applyFill="1" applyBorder="1">
      <alignment vertical="center"/>
    </xf>
    <xf numFmtId="4" fontId="58" fillId="2" borderId="78" xfId="4" applyNumberFormat="1" applyFont="1" applyFill="1" applyBorder="1" applyAlignment="1">
      <alignment horizontal="center" vertical="center"/>
    </xf>
    <xf numFmtId="3" fontId="23" fillId="2" borderId="58" xfId="4" applyNumberFormat="1" applyFont="1" applyFill="1" applyBorder="1">
      <alignment vertical="center"/>
    </xf>
    <xf numFmtId="4" fontId="58" fillId="2" borderId="80" xfId="4" applyNumberFormat="1" applyFont="1" applyFill="1" applyBorder="1" applyAlignment="1">
      <alignment horizontal="center" vertical="center"/>
    </xf>
    <xf numFmtId="176" fontId="8" fillId="2" borderId="29" xfId="4" applyNumberFormat="1" applyFont="1" applyFill="1" applyBorder="1" applyAlignment="1">
      <alignment vertical="center" wrapText="1"/>
    </xf>
    <xf numFmtId="0" fontId="8" fillId="2" borderId="30" xfId="4" applyFont="1" applyFill="1" applyBorder="1" applyAlignment="1">
      <alignment vertical="center" wrapText="1"/>
    </xf>
    <xf numFmtId="0" fontId="8" fillId="2" borderId="29" xfId="4" applyFont="1" applyFill="1" applyBorder="1" applyAlignment="1">
      <alignment vertical="center" wrapText="1"/>
    </xf>
    <xf numFmtId="9" fontId="8" fillId="2" borderId="21" xfId="4" quotePrefix="1" applyNumberFormat="1" applyFont="1" applyFill="1" applyBorder="1" applyAlignment="1">
      <alignment horizontal="center" vertical="center"/>
    </xf>
    <xf numFmtId="191" fontId="8" fillId="2" borderId="21" xfId="4" quotePrefix="1" applyNumberFormat="1" applyFont="1" applyFill="1" applyBorder="1" applyAlignment="1">
      <alignment horizontal="right" vertical="center" shrinkToFit="1"/>
    </xf>
    <xf numFmtId="0" fontId="8" fillId="2" borderId="21" xfId="4" quotePrefix="1" applyFont="1" applyFill="1" applyBorder="1" applyAlignment="1">
      <alignment horizontal="left" vertical="center"/>
    </xf>
    <xf numFmtId="3" fontId="47" fillId="2" borderId="0" xfId="4" applyNumberFormat="1" applyFont="1" applyFill="1" applyAlignment="1">
      <alignment vertical="distributed"/>
    </xf>
    <xf numFmtId="0" fontId="49" fillId="2" borderId="0" xfId="4" quotePrefix="1" applyFont="1" applyFill="1">
      <alignment vertical="center"/>
    </xf>
    <xf numFmtId="0" fontId="49" fillId="2" borderId="0" xfId="4" quotePrefix="1" applyFont="1" applyFill="1" applyAlignment="1">
      <alignment vertical="center" wrapText="1"/>
    </xf>
    <xf numFmtId="3" fontId="71" fillId="2" borderId="31" xfId="4" applyNumberFormat="1" applyFont="1" applyFill="1" applyBorder="1" applyAlignment="1">
      <alignment horizontal="left" vertical="center"/>
    </xf>
    <xf numFmtId="10" fontId="8" fillId="2" borderId="21" xfId="4" quotePrefix="1" applyNumberFormat="1" applyFont="1" applyFill="1" applyBorder="1" applyAlignment="1">
      <alignment horizontal="left" vertical="center"/>
    </xf>
    <xf numFmtId="3" fontId="82" fillId="2" borderId="55" xfId="4" applyNumberFormat="1" applyFont="1" applyFill="1" applyBorder="1" applyAlignment="1">
      <alignment vertical="center" wrapText="1"/>
    </xf>
    <xf numFmtId="176" fontId="8" fillId="3" borderId="29" xfId="4" applyNumberFormat="1" applyFont="1" applyFill="1" applyBorder="1" applyAlignment="1">
      <alignment vertical="center" wrapText="1"/>
    </xf>
    <xf numFmtId="0" fontId="8" fillId="3" borderId="30" xfId="4" applyFont="1" applyFill="1" applyBorder="1" applyAlignment="1">
      <alignment vertical="center" wrapText="1"/>
    </xf>
    <xf numFmtId="0" fontId="19" fillId="2" borderId="0" xfId="4" applyFont="1" applyFill="1" applyAlignment="1">
      <alignment horizontal="center" vertical="center" textRotation="255"/>
    </xf>
    <xf numFmtId="3" fontId="20" fillId="2" borderId="0" xfId="4" applyNumberFormat="1" applyFont="1" applyFill="1" applyAlignment="1">
      <alignment horizontal="center" vertical="center"/>
    </xf>
    <xf numFmtId="3" fontId="82" fillId="2" borderId="0" xfId="4" applyNumberFormat="1" applyFont="1" applyFill="1" applyAlignment="1">
      <alignment horizontal="center" vertical="center" wrapText="1"/>
    </xf>
    <xf numFmtId="177" fontId="63" fillId="2" borderId="0" xfId="4" applyNumberFormat="1" applyFont="1" applyFill="1" applyAlignment="1">
      <alignment horizontal="center" vertical="center"/>
    </xf>
    <xf numFmtId="186" fontId="48" fillId="2" borderId="31" xfId="4" applyNumberFormat="1" applyFont="1" applyFill="1" applyBorder="1">
      <alignment vertical="center"/>
    </xf>
    <xf numFmtId="0" fontId="8" fillId="2" borderId="0" xfId="4" quotePrefix="1" applyFont="1" applyFill="1" applyAlignment="1">
      <alignment horizontal="left" vertical="center" wrapText="1" indent="1"/>
    </xf>
    <xf numFmtId="176" fontId="54" fillId="4" borderId="29" xfId="4" applyNumberFormat="1" applyFont="1" applyFill="1" applyBorder="1" applyAlignment="1">
      <alignment vertical="center" wrapText="1"/>
    </xf>
    <xf numFmtId="0" fontId="54" fillId="4" borderId="30" xfId="4" applyFont="1" applyFill="1" applyBorder="1" applyAlignment="1">
      <alignment vertical="center" wrapText="1"/>
    </xf>
    <xf numFmtId="0" fontId="54" fillId="2" borderId="29" xfId="4" applyFont="1" applyFill="1" applyBorder="1" applyAlignment="1">
      <alignment vertical="center" wrapText="1"/>
    </xf>
    <xf numFmtId="0" fontId="54" fillId="2" borderId="21" xfId="4" quotePrefix="1" applyFont="1" applyFill="1" applyBorder="1" applyAlignment="1">
      <alignment horizontal="left" vertical="center"/>
    </xf>
    <xf numFmtId="191" fontId="54" fillId="2" borderId="21" xfId="4" quotePrefix="1" applyNumberFormat="1" applyFont="1" applyFill="1" applyBorder="1" applyAlignment="1">
      <alignment horizontal="right" vertical="center" shrinkToFit="1"/>
    </xf>
    <xf numFmtId="0" fontId="54" fillId="2" borderId="29" xfId="4" quotePrefix="1" applyFont="1" applyFill="1" applyBorder="1" applyAlignment="1">
      <alignment horizontal="left" vertical="center" indent="1"/>
    </xf>
    <xf numFmtId="0" fontId="54" fillId="2" borderId="85" xfId="4" quotePrefix="1" applyFont="1" applyFill="1" applyBorder="1" applyAlignment="1">
      <alignment vertical="center" wrapText="1"/>
    </xf>
    <xf numFmtId="0" fontId="7" fillId="2" borderId="19" xfId="4" quotePrefix="1" applyFont="1" applyFill="1" applyBorder="1" applyAlignment="1">
      <alignment vertical="center" wrapText="1"/>
    </xf>
    <xf numFmtId="0" fontId="18" fillId="2" borderId="7" xfId="4" applyFont="1" applyFill="1" applyBorder="1" applyAlignment="1">
      <alignment horizontal="center" vertical="center" shrinkToFit="1"/>
    </xf>
    <xf numFmtId="185" fontId="77" fillId="2" borderId="30" xfId="4" applyNumberFormat="1" applyFont="1" applyFill="1" applyBorder="1" applyAlignment="1">
      <alignment horizontal="center" vertical="center" shrinkToFit="1"/>
    </xf>
    <xf numFmtId="185" fontId="75" fillId="2" borderId="7" xfId="4" applyNumberFormat="1" applyFont="1" applyFill="1" applyBorder="1" applyAlignment="1">
      <alignment horizontal="center" vertical="center" shrinkToFit="1"/>
    </xf>
    <xf numFmtId="3" fontId="47" fillId="2" borderId="7" xfId="4" applyNumberFormat="1" applyFont="1" applyFill="1" applyBorder="1" applyAlignment="1">
      <alignment horizontal="center" vertical="center" shrinkToFit="1"/>
    </xf>
    <xf numFmtId="176" fontId="54" fillId="3" borderId="29" xfId="4" applyNumberFormat="1" applyFont="1" applyFill="1" applyBorder="1" applyAlignment="1">
      <alignment vertical="center" wrapText="1"/>
    </xf>
    <xf numFmtId="0" fontId="8" fillId="2" borderId="29" xfId="4" quotePrefix="1" applyFont="1" applyFill="1" applyBorder="1" applyAlignment="1">
      <alignment horizontal="right" vertical="center" indent="1"/>
    </xf>
    <xf numFmtId="0" fontId="8" fillId="2" borderId="85" xfId="4" quotePrefix="1" applyFont="1" applyFill="1" applyBorder="1">
      <alignment vertical="center"/>
    </xf>
    <xf numFmtId="3" fontId="87" fillId="2" borderId="6" xfId="4" applyNumberFormat="1" applyFont="1" applyFill="1" applyBorder="1">
      <alignment vertical="center"/>
    </xf>
    <xf numFmtId="185" fontId="88" fillId="2" borderId="7" xfId="4" applyNumberFormat="1" applyFont="1" applyFill="1" applyBorder="1">
      <alignment vertical="center"/>
    </xf>
    <xf numFmtId="185" fontId="71" fillId="2" borderId="7" xfId="4" applyNumberFormat="1" applyFont="1" applyFill="1" applyBorder="1">
      <alignment vertical="center"/>
    </xf>
    <xf numFmtId="3" fontId="88" fillId="2" borderId="7" xfId="4" applyNumberFormat="1" applyFont="1" applyFill="1" applyBorder="1">
      <alignment vertical="center"/>
    </xf>
    <xf numFmtId="0" fontId="20" fillId="2" borderId="87" xfId="4" applyFont="1" applyFill="1" applyBorder="1">
      <alignment vertical="center"/>
    </xf>
    <xf numFmtId="185" fontId="47" fillId="2" borderId="88" xfId="4" applyNumberFormat="1" applyFont="1" applyFill="1" applyBorder="1">
      <alignment vertical="center"/>
    </xf>
    <xf numFmtId="185" fontId="47" fillId="2" borderId="87" xfId="4" applyNumberFormat="1" applyFont="1" applyFill="1" applyBorder="1">
      <alignment vertical="center"/>
    </xf>
    <xf numFmtId="3" fontId="47" fillId="2" borderId="87" xfId="4" applyNumberFormat="1" applyFont="1" applyFill="1" applyBorder="1">
      <alignment vertical="center"/>
    </xf>
    <xf numFmtId="176" fontId="54" fillId="5" borderId="91" xfId="4" applyNumberFormat="1" applyFont="1" applyFill="1" applyBorder="1" applyAlignment="1">
      <alignment vertical="center" wrapText="1"/>
    </xf>
    <xf numFmtId="0" fontId="54" fillId="5" borderId="92" xfId="4" applyFont="1" applyFill="1" applyBorder="1" applyAlignment="1">
      <alignment vertical="center" wrapText="1"/>
    </xf>
    <xf numFmtId="0" fontId="54" fillId="2" borderId="91" xfId="4" applyFont="1" applyFill="1" applyBorder="1" applyAlignment="1">
      <alignment vertical="center" wrapText="1"/>
    </xf>
    <xf numFmtId="0" fontId="54" fillId="2" borderId="91" xfId="4" quotePrefix="1" applyFont="1" applyFill="1" applyBorder="1" applyAlignment="1">
      <alignment horizontal="left" vertical="center" indent="1"/>
    </xf>
    <xf numFmtId="0" fontId="54" fillId="2" borderId="93" xfId="4" quotePrefix="1" applyFont="1" applyFill="1" applyBorder="1" applyAlignment="1">
      <alignment vertical="center" wrapText="1"/>
    </xf>
    <xf numFmtId="185" fontId="23" fillId="2" borderId="8" xfId="4" applyNumberFormat="1" applyFont="1" applyFill="1" applyBorder="1">
      <alignment vertical="center"/>
    </xf>
    <xf numFmtId="185" fontId="23" fillId="2" borderId="15" xfId="4" applyNumberFormat="1" applyFont="1" applyFill="1" applyBorder="1">
      <alignment vertical="center"/>
    </xf>
    <xf numFmtId="185" fontId="89" fillId="2" borderId="15" xfId="4" applyNumberFormat="1" applyFont="1" applyFill="1" applyBorder="1">
      <alignment vertical="center"/>
    </xf>
    <xf numFmtId="0" fontId="88" fillId="2" borderId="0" xfId="4" applyFont="1" applyFill="1">
      <alignment vertical="center"/>
    </xf>
    <xf numFmtId="0" fontId="7" fillId="2" borderId="0" xfId="4" quotePrefix="1" applyFont="1" applyFill="1" applyAlignment="1">
      <alignment horizontal="distributed" vertical="center" wrapText="1"/>
    </xf>
    <xf numFmtId="176" fontId="7" fillId="2" borderId="0" xfId="4" applyNumberFormat="1" applyFont="1" applyFill="1" applyAlignment="1">
      <alignment vertical="center" wrapText="1"/>
    </xf>
    <xf numFmtId="0" fontId="7" fillId="2" borderId="0" xfId="4" applyFont="1" applyFill="1" applyAlignment="1">
      <alignment vertical="center" wrapText="1"/>
    </xf>
    <xf numFmtId="0" fontId="7" fillId="2" borderId="0" xfId="4" quotePrefix="1" applyFont="1" applyFill="1" applyAlignment="1">
      <alignment horizontal="left" vertical="center"/>
    </xf>
    <xf numFmtId="0" fontId="7" fillId="2" borderId="0" xfId="4" quotePrefix="1" applyFont="1" applyFill="1" applyAlignment="1">
      <alignment horizontal="left" vertical="center" indent="1"/>
    </xf>
    <xf numFmtId="185" fontId="48" fillId="2" borderId="0" xfId="4" applyNumberFormat="1" applyFont="1" applyFill="1">
      <alignment vertical="center"/>
    </xf>
    <xf numFmtId="186" fontId="28" fillId="2" borderId="0" xfId="4" quotePrefix="1" applyNumberFormat="1" applyFont="1" applyFill="1" applyAlignment="1">
      <alignment horizontal="right" vertical="center"/>
    </xf>
    <xf numFmtId="3" fontId="28" fillId="2" borderId="0" xfId="4" applyNumberFormat="1" applyFont="1" applyFill="1">
      <alignment vertical="center"/>
    </xf>
    <xf numFmtId="0" fontId="28" fillId="2" borderId="0" xfId="4" applyFont="1" applyFill="1">
      <alignment vertical="center"/>
    </xf>
    <xf numFmtId="0" fontId="14" fillId="2" borderId="0" xfId="4" quotePrefix="1" applyFont="1" applyFill="1">
      <alignment vertical="center"/>
    </xf>
    <xf numFmtId="0" fontId="7" fillId="2" borderId="0" xfId="4" quotePrefix="1" applyFont="1" applyFill="1">
      <alignment vertical="center"/>
    </xf>
    <xf numFmtId="186" fontId="7" fillId="2" borderId="0" xfId="4" applyNumberFormat="1" applyFont="1" applyFill="1" applyAlignment="1">
      <alignment horizontal="right" vertical="center"/>
    </xf>
    <xf numFmtId="186" fontId="14" fillId="2" borderId="0" xfId="4" quotePrefix="1" applyNumberFormat="1" applyFont="1" applyFill="1">
      <alignment vertical="center"/>
    </xf>
    <xf numFmtId="0" fontId="7" fillId="2" borderId="0" xfId="4" applyFont="1" applyFill="1" applyAlignment="1">
      <alignment horizontal="left" vertical="center"/>
    </xf>
    <xf numFmtId="191" fontId="7" fillId="2" borderId="0" xfId="4" applyNumberFormat="1" applyFont="1" applyFill="1" applyAlignment="1">
      <alignment horizontal="right" vertical="center" shrinkToFit="1"/>
    </xf>
    <xf numFmtId="185" fontId="75" fillId="2" borderId="0" xfId="4" applyNumberFormat="1" applyFont="1" applyFill="1">
      <alignment vertical="center"/>
    </xf>
    <xf numFmtId="185" fontId="75" fillId="2" borderId="0" xfId="4" applyNumberFormat="1" applyFont="1" applyFill="1" applyAlignment="1">
      <alignment horizontal="center" vertical="center"/>
    </xf>
    <xf numFmtId="3" fontId="47" fillId="2" borderId="0" xfId="4" applyNumberFormat="1" applyFont="1" applyFill="1" applyAlignment="1">
      <alignment horizontal="center" vertical="center"/>
    </xf>
    <xf numFmtId="3" fontId="14" fillId="2" borderId="7" xfId="4" applyNumberFormat="1" applyFont="1" applyFill="1" applyBorder="1">
      <alignment vertical="center"/>
    </xf>
    <xf numFmtId="9" fontId="24" fillId="2" borderId="0" xfId="4" applyNumberFormat="1" applyFont="1" applyFill="1" applyAlignment="1">
      <alignment horizontal="center" vertical="center"/>
    </xf>
    <xf numFmtId="176" fontId="90" fillId="2" borderId="7" xfId="4" quotePrefix="1" applyNumberFormat="1" applyFont="1" applyFill="1" applyBorder="1" applyAlignment="1">
      <alignment horizontal="center" vertical="center"/>
    </xf>
    <xf numFmtId="185" fontId="91" fillId="2" borderId="0" xfId="4" applyNumberFormat="1" applyFont="1" applyFill="1">
      <alignment vertical="center"/>
    </xf>
    <xf numFmtId="3" fontId="43" fillId="2" borderId="7" xfId="4" applyNumberFormat="1" applyFont="1" applyFill="1" applyBorder="1">
      <alignment vertical="center"/>
    </xf>
    <xf numFmtId="0" fontId="92" fillId="2" borderId="0" xfId="4" applyFont="1" applyFill="1" applyAlignment="1">
      <alignment horizontal="center" vertical="center"/>
    </xf>
    <xf numFmtId="185" fontId="77" fillId="2" borderId="0" xfId="4" applyNumberFormat="1" applyFont="1" applyFill="1">
      <alignment vertical="center"/>
    </xf>
    <xf numFmtId="195" fontId="75" fillId="2" borderId="0" xfId="4" applyNumberFormat="1" applyFont="1" applyFill="1">
      <alignment vertical="center"/>
    </xf>
    <xf numFmtId="195" fontId="80" fillId="2" borderId="0" xfId="4" applyNumberFormat="1" applyFont="1" applyFill="1">
      <alignment vertical="center"/>
    </xf>
    <xf numFmtId="195" fontId="47" fillId="2" borderId="0" xfId="4" applyNumberFormat="1" applyFont="1" applyFill="1" applyAlignment="1"/>
    <xf numFmtId="0" fontId="24" fillId="2" borderId="0" xfId="4" applyFont="1" applyFill="1" applyAlignment="1">
      <alignment horizontal="center" vertical="center"/>
    </xf>
    <xf numFmtId="185" fontId="47" fillId="2" borderId="0" xfId="4" applyNumberFormat="1" applyFont="1" applyFill="1" applyAlignment="1"/>
    <xf numFmtId="196" fontId="47" fillId="2" borderId="0" xfId="4" applyNumberFormat="1" applyFont="1" applyFill="1" applyAlignment="1">
      <alignment horizontal="right"/>
    </xf>
    <xf numFmtId="176" fontId="90" fillId="2" borderId="87" xfId="4" quotePrefix="1" applyNumberFormat="1" applyFont="1" applyFill="1" applyBorder="1" applyAlignment="1">
      <alignment horizontal="center" vertical="center"/>
    </xf>
    <xf numFmtId="185" fontId="48" fillId="2" borderId="0" xfId="4" applyNumberFormat="1" applyFont="1" applyFill="1" applyAlignment="1"/>
    <xf numFmtId="186" fontId="7" fillId="2" borderId="0" xfId="4" applyNumberFormat="1" applyFont="1" applyFill="1" applyAlignment="1">
      <alignment horizontal="left" vertical="center"/>
    </xf>
    <xf numFmtId="3" fontId="7" fillId="2" borderId="0" xfId="4" applyNumberFormat="1" applyFont="1" applyFill="1">
      <alignment vertical="center"/>
    </xf>
    <xf numFmtId="176" fontId="90" fillId="2" borderId="8" xfId="4" quotePrefix="1" applyNumberFormat="1" applyFont="1" applyFill="1" applyBorder="1" applyAlignment="1">
      <alignment horizontal="center" vertical="center"/>
    </xf>
    <xf numFmtId="0" fontId="7" fillId="2" borderId="0" xfId="4" applyFont="1" applyFill="1" applyAlignment="1">
      <alignment horizontal="left" vertical="center" shrinkToFit="1"/>
    </xf>
    <xf numFmtId="0" fontId="62" fillId="2" borderId="7" xfId="1" quotePrefix="1" applyFont="1" applyFill="1" applyBorder="1" applyAlignment="1">
      <alignment horizontal="center" vertical="center" wrapText="1"/>
    </xf>
    <xf numFmtId="186" fontId="24" fillId="2" borderId="0" xfId="1" applyNumberFormat="1" applyFont="1" applyFill="1">
      <alignment vertical="center"/>
    </xf>
    <xf numFmtId="176" fontId="62" fillId="2" borderId="29" xfId="1" quotePrefix="1" applyNumberFormat="1" applyFont="1" applyFill="1" applyBorder="1" applyAlignment="1">
      <alignment horizontal="right" vertical="center" wrapText="1"/>
    </xf>
    <xf numFmtId="176" fontId="62" fillId="2" borderId="21" xfId="1" quotePrefix="1" applyNumberFormat="1" applyFont="1" applyFill="1" applyBorder="1" applyAlignment="1">
      <alignment vertical="center" wrapText="1"/>
    </xf>
    <xf numFmtId="176" fontId="62" fillId="2" borderId="21" xfId="1" quotePrefix="1" applyNumberFormat="1" applyFont="1" applyFill="1" applyBorder="1" applyAlignment="1">
      <alignment horizontal="distributed" vertical="center" wrapText="1"/>
    </xf>
    <xf numFmtId="176" fontId="62" fillId="2" borderId="30" xfId="1" quotePrefix="1" applyNumberFormat="1" applyFont="1" applyFill="1" applyBorder="1" applyAlignment="1">
      <alignment vertical="center" wrapText="1"/>
    </xf>
    <xf numFmtId="176" fontId="7" fillId="2" borderId="7" xfId="1" quotePrefix="1" applyNumberFormat="1" applyFont="1" applyFill="1" applyBorder="1" applyAlignment="1">
      <alignment vertical="center" wrapText="1"/>
    </xf>
    <xf numFmtId="176" fontId="7" fillId="2" borderId="7" xfId="1" applyNumberFormat="1" applyFont="1" applyFill="1" applyBorder="1" applyAlignment="1">
      <alignment horizontal="center" vertical="center" wrapText="1"/>
    </xf>
    <xf numFmtId="176" fontId="7" fillId="2" borderId="7" xfId="1" applyNumberFormat="1" applyFont="1" applyFill="1" applyBorder="1" applyAlignment="1">
      <alignment vertical="center" wrapText="1"/>
    </xf>
    <xf numFmtId="176" fontId="7" fillId="2" borderId="29" xfId="1" applyNumberFormat="1" applyFont="1" applyFill="1" applyBorder="1" applyAlignment="1">
      <alignment vertical="center" wrapText="1"/>
    </xf>
    <xf numFmtId="176" fontId="7" fillId="2" borderId="30" xfId="1" applyNumberFormat="1" applyFont="1" applyFill="1" applyBorder="1" applyAlignment="1">
      <alignment vertical="center" wrapText="1"/>
    </xf>
    <xf numFmtId="176" fontId="93" fillId="2" borderId="29" xfId="1" quotePrefix="1" applyNumberFormat="1" applyFont="1" applyFill="1" applyBorder="1" applyAlignment="1">
      <alignment horizontal="right" vertical="center" wrapText="1"/>
    </xf>
    <xf numFmtId="176" fontId="93" fillId="2" borderId="21" xfId="1" quotePrefix="1" applyNumberFormat="1" applyFont="1" applyFill="1" applyBorder="1" applyAlignment="1">
      <alignment horizontal="center" vertical="center" wrapText="1"/>
    </xf>
    <xf numFmtId="176" fontId="7" fillId="2" borderId="30" xfId="1" quotePrefix="1" applyNumberFormat="1" applyFont="1" applyFill="1" applyBorder="1" applyAlignment="1">
      <alignment vertical="center" wrapText="1"/>
    </xf>
    <xf numFmtId="176" fontId="7" fillId="2" borderId="7" xfId="3" applyNumberFormat="1" applyFont="1" applyFill="1" applyBorder="1" applyAlignment="1">
      <alignment horizontal="right" vertical="center" wrapText="1"/>
    </xf>
    <xf numFmtId="176" fontId="7" fillId="2" borderId="7" xfId="3" applyNumberFormat="1" applyFont="1" applyFill="1" applyBorder="1" applyAlignment="1">
      <alignment vertical="center" wrapText="1"/>
    </xf>
    <xf numFmtId="176" fontId="7" fillId="6" borderId="7" xfId="1" quotePrefix="1" applyNumberFormat="1" applyFont="1" applyFill="1" applyBorder="1" applyAlignment="1">
      <alignment vertical="center" wrapText="1"/>
    </xf>
    <xf numFmtId="176" fontId="7" fillId="6" borderId="7" xfId="1" applyNumberFormat="1" applyFont="1" applyFill="1" applyBorder="1" applyAlignment="1">
      <alignment horizontal="center" vertical="center" wrapText="1"/>
    </xf>
    <xf numFmtId="176" fontId="7" fillId="6" borderId="7" xfId="1" applyNumberFormat="1" applyFont="1" applyFill="1" applyBorder="1" applyAlignment="1">
      <alignment vertical="center" wrapText="1"/>
    </xf>
    <xf numFmtId="176" fontId="7" fillId="2" borderId="29" xfId="1" quotePrefix="1" applyNumberFormat="1" applyFont="1" applyFill="1" applyBorder="1" applyAlignment="1">
      <alignment horizontal="left" vertical="center" wrapText="1" indent="1"/>
    </xf>
    <xf numFmtId="176" fontId="7" fillId="2" borderId="21" xfId="1" quotePrefix="1" applyNumberFormat="1" applyFont="1" applyFill="1" applyBorder="1" applyAlignment="1">
      <alignment vertical="center" wrapText="1"/>
    </xf>
    <xf numFmtId="0" fontId="7" fillId="2" borderId="21" xfId="1" quotePrefix="1" applyFont="1" applyFill="1" applyBorder="1" applyAlignment="1">
      <alignment vertical="center" wrapText="1"/>
    </xf>
    <xf numFmtId="0" fontId="93" fillId="2" borderId="21" xfId="1" quotePrefix="1" applyFont="1" applyFill="1" applyBorder="1" applyAlignment="1">
      <alignment horizontal="center" vertical="center" wrapText="1"/>
    </xf>
    <xf numFmtId="176" fontId="7" fillId="2" borderId="29" xfId="1" applyNumberFormat="1" applyFont="1" applyFill="1" applyBorder="1" applyAlignment="1">
      <alignment horizontal="right" vertical="center" wrapText="1"/>
    </xf>
    <xf numFmtId="176" fontId="7" fillId="2" borderId="30" xfId="1" applyNumberFormat="1" applyFont="1" applyFill="1" applyBorder="1" applyAlignment="1">
      <alignment horizontal="left" vertical="center" wrapText="1"/>
    </xf>
    <xf numFmtId="176" fontId="7" fillId="2" borderId="29" xfId="1" quotePrefix="1" applyNumberFormat="1" applyFont="1" applyFill="1" applyBorder="1" applyAlignment="1">
      <alignment horizontal="center" vertical="center" wrapText="1"/>
    </xf>
    <xf numFmtId="176" fontId="7" fillId="2" borderId="21" xfId="1" quotePrefix="1" applyNumberFormat="1" applyFont="1" applyFill="1" applyBorder="1" applyAlignment="1">
      <alignment horizontal="center" vertical="center" wrapText="1"/>
    </xf>
    <xf numFmtId="176" fontId="7" fillId="2" borderId="30" xfId="1" quotePrefix="1" applyNumberFormat="1" applyFont="1" applyFill="1" applyBorder="1" applyAlignment="1">
      <alignment horizontal="center" vertical="center" wrapText="1"/>
    </xf>
    <xf numFmtId="176" fontId="19" fillId="2" borderId="0" xfId="1" applyNumberFormat="1" applyFont="1" applyFill="1">
      <alignment vertical="center"/>
    </xf>
    <xf numFmtId="176" fontId="93" fillId="2" borderId="29" xfId="1" quotePrefix="1" applyNumberFormat="1" applyFont="1" applyFill="1" applyBorder="1" applyAlignment="1">
      <alignment vertical="center" wrapText="1"/>
    </xf>
    <xf numFmtId="0" fontId="7" fillId="2" borderId="0" xfId="1" applyFont="1" applyFill="1" applyAlignment="1">
      <alignment horizontal="left" vertical="center" indent="1"/>
    </xf>
    <xf numFmtId="0" fontId="3" fillId="2" borderId="3" xfId="0" applyFont="1" applyFill="1" applyBorder="1">
      <alignment vertical="center"/>
    </xf>
    <xf numFmtId="0" fontId="3" fillId="2" borderId="5" xfId="0" applyFont="1" applyFill="1" applyBorder="1" applyAlignment="1">
      <alignment vertical="center" wrapText="1"/>
    </xf>
    <xf numFmtId="0" fontId="0" fillId="2" borderId="0" xfId="0" applyFill="1">
      <alignment vertical="center"/>
    </xf>
    <xf numFmtId="188" fontId="41" fillId="2" borderId="0" xfId="1" applyNumberFormat="1" applyFont="1" applyFill="1" applyAlignment="1">
      <alignment horizontal="center" vertical="center"/>
    </xf>
    <xf numFmtId="0" fontId="40" fillId="2" borderId="0" xfId="1" applyFont="1" applyFill="1" applyAlignment="1">
      <alignment horizontal="distributed" vertical="center"/>
    </xf>
    <xf numFmtId="0" fontId="29" fillId="2" borderId="0" xfId="1" applyFont="1" applyFill="1" applyAlignment="1">
      <alignment horizontal="center" vertical="center"/>
    </xf>
    <xf numFmtId="0" fontId="32" fillId="2" borderId="0" xfId="1" applyFont="1" applyFill="1" applyAlignment="1">
      <alignment horizontal="right" vertical="center"/>
    </xf>
    <xf numFmtId="0" fontId="33" fillId="2" borderId="0" xfId="1" applyFont="1" applyFill="1" applyAlignment="1">
      <alignment horizontal="distributed" vertical="center" indent="1"/>
    </xf>
    <xf numFmtId="0" fontId="32" fillId="2" borderId="0" xfId="1" applyFont="1" applyFill="1" applyAlignment="1">
      <alignment horizontal="left" vertical="center"/>
    </xf>
    <xf numFmtId="0" fontId="35" fillId="2" borderId="0" xfId="1" applyFont="1" applyFill="1" applyAlignment="1">
      <alignment horizontal="distributed" vertical="center"/>
    </xf>
    <xf numFmtId="0" fontId="37" fillId="2" borderId="0" xfId="1" applyFont="1" applyFill="1" applyAlignment="1">
      <alignment horizontal="distributed" vertical="center"/>
    </xf>
    <xf numFmtId="0" fontId="6" fillId="2" borderId="0" xfId="1" applyFont="1" applyFill="1" applyAlignment="1">
      <alignment horizontal="center" vertical="center"/>
    </xf>
    <xf numFmtId="0" fontId="7" fillId="2" borderId="0" xfId="1" applyFont="1" applyFill="1" applyAlignment="1">
      <alignment horizontal="center" vertical="center"/>
    </xf>
    <xf numFmtId="0" fontId="10" fillId="2" borderId="9" xfId="1" applyFont="1" applyFill="1" applyBorder="1" applyAlignment="1">
      <alignment horizontal="center" vertical="center" textRotation="255"/>
    </xf>
    <xf numFmtId="0" fontId="10" fillId="2" borderId="10" xfId="1" applyFont="1" applyFill="1" applyBorder="1" applyAlignment="1">
      <alignment horizontal="center" vertical="center" textRotation="255"/>
    </xf>
    <xf numFmtId="0" fontId="10" fillId="2" borderId="14" xfId="1" applyFont="1" applyFill="1" applyBorder="1" applyAlignment="1">
      <alignment horizontal="center" vertical="center" textRotation="255"/>
    </xf>
    <xf numFmtId="0" fontId="10" fillId="2" borderId="15" xfId="1" applyFont="1" applyFill="1" applyBorder="1" applyAlignment="1">
      <alignment horizontal="center" vertical="center" textRotation="255"/>
    </xf>
    <xf numFmtId="0" fontId="10" fillId="2" borderId="11" xfId="1" applyFont="1" applyFill="1" applyBorder="1" applyAlignment="1">
      <alignment horizontal="center" vertical="top"/>
    </xf>
    <xf numFmtId="0" fontId="10" fillId="2" borderId="12" xfId="1" applyFont="1" applyFill="1" applyBorder="1" applyAlignment="1">
      <alignment horizontal="center" vertical="top"/>
    </xf>
    <xf numFmtId="0" fontId="10" fillId="2" borderId="10" xfId="1" applyFont="1" applyFill="1" applyBorder="1" applyAlignment="1">
      <alignment horizontal="center" vertical="top"/>
    </xf>
    <xf numFmtId="0" fontId="10" fillId="2" borderId="16" xfId="1" applyFont="1" applyFill="1" applyBorder="1" applyAlignment="1">
      <alignment horizontal="center" vertical="top"/>
    </xf>
    <xf numFmtId="0" fontId="10" fillId="2" borderId="17" xfId="1" applyFont="1" applyFill="1" applyBorder="1" applyAlignment="1">
      <alignment horizontal="center" vertical="top"/>
    </xf>
    <xf numFmtId="0" fontId="10" fillId="2" borderId="15" xfId="1" applyFont="1" applyFill="1" applyBorder="1" applyAlignment="1">
      <alignment horizontal="center" vertical="top"/>
    </xf>
    <xf numFmtId="0" fontId="10" fillId="2" borderId="11" xfId="1" applyFont="1" applyFill="1" applyBorder="1" applyAlignment="1">
      <alignment horizontal="center" vertical="center" textRotation="255" wrapText="1"/>
    </xf>
    <xf numFmtId="0" fontId="10" fillId="2" borderId="10" xfId="1" applyFont="1" applyFill="1" applyBorder="1" applyAlignment="1">
      <alignment horizontal="center" vertical="center" textRotation="255" wrapText="1"/>
    </xf>
    <xf numFmtId="0" fontId="10" fillId="2" borderId="16" xfId="1" applyFont="1" applyFill="1" applyBorder="1" applyAlignment="1">
      <alignment horizontal="center" vertical="center" textRotation="255" wrapText="1"/>
    </xf>
    <xf numFmtId="0" fontId="10" fillId="2" borderId="15" xfId="1" applyFont="1" applyFill="1" applyBorder="1" applyAlignment="1">
      <alignment horizontal="center" vertical="center" textRotation="255" wrapText="1"/>
    </xf>
    <xf numFmtId="0" fontId="10" fillId="2" borderId="11"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16" xfId="1" applyFont="1" applyFill="1" applyBorder="1" applyAlignment="1">
      <alignment horizontal="center" vertical="center" wrapText="1"/>
    </xf>
    <xf numFmtId="0" fontId="10" fillId="2" borderId="17" xfId="1" applyFont="1" applyFill="1" applyBorder="1" applyAlignment="1">
      <alignment horizontal="center" vertical="center" wrapText="1"/>
    </xf>
    <xf numFmtId="0" fontId="10" fillId="2" borderId="15" xfId="1" applyFont="1" applyFill="1" applyBorder="1" applyAlignment="1">
      <alignment horizontal="center" vertical="center" wrapText="1"/>
    </xf>
    <xf numFmtId="0" fontId="10" fillId="2" borderId="11" xfId="1" applyFont="1" applyFill="1" applyBorder="1" applyAlignment="1">
      <alignment horizontal="center" vertical="center" textRotation="255"/>
    </xf>
    <xf numFmtId="0" fontId="10" fillId="2" borderId="16" xfId="1" applyFont="1" applyFill="1" applyBorder="1" applyAlignment="1">
      <alignment horizontal="center" vertical="center" textRotation="255"/>
    </xf>
    <xf numFmtId="0" fontId="10" fillId="2" borderId="12" xfId="1" applyFont="1" applyFill="1" applyBorder="1" applyAlignment="1">
      <alignment horizontal="center" vertical="center" textRotation="255"/>
    </xf>
    <xf numFmtId="0" fontId="10" fillId="2" borderId="17" xfId="1" applyFont="1" applyFill="1" applyBorder="1" applyAlignment="1">
      <alignment horizontal="center" vertical="center" textRotation="255"/>
    </xf>
    <xf numFmtId="178" fontId="11" fillId="2" borderId="11" xfId="1" applyNumberFormat="1" applyFont="1" applyFill="1" applyBorder="1" applyAlignment="1">
      <alignment horizontal="center" vertical="center" shrinkToFit="1"/>
    </xf>
    <xf numFmtId="178" fontId="11" fillId="2" borderId="12" xfId="1" applyNumberFormat="1" applyFont="1" applyFill="1" applyBorder="1" applyAlignment="1">
      <alignment horizontal="center" vertical="center" shrinkToFit="1"/>
    </xf>
    <xf numFmtId="178" fontId="11" fillId="2" borderId="13" xfId="1" applyNumberFormat="1" applyFont="1" applyFill="1" applyBorder="1" applyAlignment="1">
      <alignment horizontal="center" vertical="center" shrinkToFit="1"/>
    </xf>
    <xf numFmtId="178" fontId="11" fillId="2" borderId="16" xfId="1" applyNumberFormat="1" applyFont="1" applyFill="1" applyBorder="1" applyAlignment="1">
      <alignment horizontal="center" vertical="center" shrinkToFit="1"/>
    </xf>
    <xf numFmtId="178" fontId="11" fillId="2" borderId="17" xfId="1" applyNumberFormat="1" applyFont="1" applyFill="1" applyBorder="1" applyAlignment="1">
      <alignment horizontal="center" vertical="center" shrinkToFit="1"/>
    </xf>
    <xf numFmtId="178" fontId="11" fillId="2" borderId="18" xfId="1" applyNumberFormat="1" applyFont="1" applyFill="1" applyBorder="1" applyAlignment="1">
      <alignment horizontal="center" vertical="center" shrinkToFit="1"/>
    </xf>
    <xf numFmtId="180" fontId="11" fillId="2" borderId="21" xfId="1" applyNumberFormat="1" applyFont="1" applyFill="1" applyBorder="1" applyAlignment="1">
      <alignment horizontal="center" shrinkToFit="1"/>
    </xf>
    <xf numFmtId="0" fontId="15" fillId="2" borderId="20" xfId="1" applyFont="1" applyFill="1" applyBorder="1" applyAlignment="1">
      <alignment horizontal="left" vertical="center"/>
    </xf>
    <xf numFmtId="0" fontId="11" fillId="2" borderId="17" xfId="1" applyFont="1" applyFill="1" applyBorder="1" applyAlignment="1">
      <alignment horizontal="distributed" vertical="center"/>
    </xf>
    <xf numFmtId="0" fontId="11" fillId="2" borderId="17" xfId="1" applyFont="1" applyFill="1" applyBorder="1" applyAlignment="1">
      <alignment horizontal="left" vertical="center"/>
    </xf>
    <xf numFmtId="184" fontId="12" fillId="2" borderId="0" xfId="1" applyNumberFormat="1" applyFont="1" applyFill="1">
      <alignment vertical="center"/>
    </xf>
    <xf numFmtId="184" fontId="12" fillId="2" borderId="22" xfId="1" applyNumberFormat="1" applyFont="1" applyFill="1" applyBorder="1">
      <alignment vertical="center"/>
    </xf>
    <xf numFmtId="0" fontId="21" fillId="2" borderId="0" xfId="3" applyFont="1" applyFill="1" applyAlignment="1">
      <alignment horizontal="right" vertical="center" wrapText="1"/>
    </xf>
    <xf numFmtId="0" fontId="22" fillId="2" borderId="0" xfId="3" applyFont="1" applyFill="1" applyAlignment="1">
      <alignment horizontal="center" vertical="center" wrapText="1"/>
    </xf>
    <xf numFmtId="0" fontId="12" fillId="2" borderId="0" xfId="1" applyFont="1" applyFill="1" applyAlignment="1">
      <alignment horizontal="distributed" vertical="center"/>
    </xf>
    <xf numFmtId="0" fontId="12" fillId="2" borderId="0" xfId="1" applyFont="1" applyFill="1" applyAlignment="1">
      <alignment horizontal="center" vertical="center"/>
    </xf>
    <xf numFmtId="185" fontId="25" fillId="2" borderId="6" xfId="1" applyNumberFormat="1" applyFont="1" applyFill="1" applyBorder="1">
      <alignment vertical="center"/>
    </xf>
    <xf numFmtId="185" fontId="25" fillId="2" borderId="8" xfId="1" applyNumberFormat="1" applyFont="1" applyFill="1" applyBorder="1">
      <alignment vertical="center"/>
    </xf>
    <xf numFmtId="0" fontId="25" fillId="2" borderId="6" xfId="3" applyFont="1" applyFill="1" applyBorder="1" applyAlignment="1">
      <alignment horizontal="center" vertical="center"/>
    </xf>
    <xf numFmtId="0" fontId="25" fillId="2" borderId="8" xfId="3" applyFont="1" applyFill="1" applyBorder="1" applyAlignment="1">
      <alignment horizontal="center" vertical="center"/>
    </xf>
    <xf numFmtId="0" fontId="12" fillId="2" borderId="0" xfId="1" applyFont="1" applyFill="1">
      <alignment vertical="center"/>
    </xf>
    <xf numFmtId="0" fontId="12" fillId="2" borderId="22" xfId="1" applyFont="1" applyFill="1" applyBorder="1">
      <alignment vertical="center"/>
    </xf>
    <xf numFmtId="0" fontId="27" fillId="2" borderId="0" xfId="1" applyFont="1" applyFill="1" applyAlignment="1">
      <alignment horizontal="distributed" vertical="center"/>
    </xf>
    <xf numFmtId="0" fontId="27" fillId="2" borderId="0" xfId="1" applyFont="1" applyFill="1" applyAlignment="1">
      <alignment horizontal="center" vertical="center"/>
    </xf>
    <xf numFmtId="184" fontId="27" fillId="2" borderId="0" xfId="1" applyNumberFormat="1" applyFont="1" applyFill="1">
      <alignment vertical="center"/>
    </xf>
    <xf numFmtId="0" fontId="25" fillId="2" borderId="6" xfId="1" applyFont="1" applyFill="1" applyBorder="1" applyAlignment="1">
      <alignment horizontal="center" vertical="center"/>
    </xf>
    <xf numFmtId="0" fontId="25" fillId="2" borderId="8" xfId="1" applyFont="1" applyFill="1" applyBorder="1" applyAlignment="1">
      <alignment horizontal="center" vertical="center"/>
    </xf>
    <xf numFmtId="0" fontId="28" fillId="2" borderId="29" xfId="1" applyFont="1" applyFill="1" applyBorder="1" applyAlignment="1">
      <alignment horizontal="center" vertical="center"/>
    </xf>
    <xf numFmtId="0" fontId="28" fillId="2" borderId="21" xfId="1" applyFont="1" applyFill="1" applyBorder="1" applyAlignment="1">
      <alignment horizontal="center" vertical="center"/>
    </xf>
    <xf numFmtId="184" fontId="28" fillId="2" borderId="21" xfId="1" applyNumberFormat="1" applyFont="1" applyFill="1" applyBorder="1" applyAlignment="1">
      <alignment horizontal="right" vertical="center"/>
    </xf>
    <xf numFmtId="184" fontId="28" fillId="2" borderId="30" xfId="1" applyNumberFormat="1" applyFont="1" applyFill="1" applyBorder="1" applyAlignment="1">
      <alignment horizontal="right" vertical="center"/>
    </xf>
    <xf numFmtId="187" fontId="14" fillId="2" borderId="29" xfId="1" applyNumberFormat="1" applyFont="1" applyFill="1" applyBorder="1">
      <alignment vertical="center"/>
    </xf>
    <xf numFmtId="187" fontId="14" fillId="2" borderId="21" xfId="1" applyNumberFormat="1" applyFont="1" applyFill="1" applyBorder="1">
      <alignment vertical="center"/>
    </xf>
    <xf numFmtId="0" fontId="14" fillId="2" borderId="21" xfId="1" applyFont="1" applyFill="1" applyBorder="1" applyAlignment="1">
      <alignment horizontal="center" vertical="center"/>
    </xf>
    <xf numFmtId="0" fontId="14" fillId="2" borderId="30" xfId="1" applyFont="1" applyFill="1" applyBorder="1" applyAlignment="1">
      <alignment horizontal="center" vertical="center"/>
    </xf>
    <xf numFmtId="0" fontId="62" fillId="2" borderId="29" xfId="4" applyFont="1" applyFill="1" applyBorder="1" applyAlignment="1">
      <alignment horizontal="center" vertical="center"/>
    </xf>
    <xf numFmtId="0" fontId="62" fillId="2" borderId="30" xfId="4" applyFont="1" applyFill="1" applyBorder="1" applyAlignment="1">
      <alignment horizontal="center" vertical="center"/>
    </xf>
    <xf numFmtId="0" fontId="8" fillId="2" borderId="45" xfId="4" quotePrefix="1" applyFont="1" applyFill="1" applyBorder="1" applyAlignment="1">
      <alignment horizontal="distributed" vertical="center" shrinkToFit="1"/>
    </xf>
    <xf numFmtId="0" fontId="8" fillId="2" borderId="49" xfId="4" quotePrefix="1" applyFont="1" applyFill="1" applyBorder="1" applyAlignment="1">
      <alignment horizontal="distributed" vertical="center" shrinkToFit="1"/>
    </xf>
    <xf numFmtId="0" fontId="44" fillId="2" borderId="0" xfId="4" applyFont="1" applyFill="1" applyAlignment="1">
      <alignment horizontal="center" vertical="center"/>
    </xf>
    <xf numFmtId="0" fontId="45" fillId="2" borderId="0" xfId="4" applyFont="1" applyFill="1" applyAlignment="1">
      <alignment horizontal="center" vertical="center"/>
    </xf>
    <xf numFmtId="0" fontId="53" fillId="2" borderId="27" xfId="4" applyFont="1" applyFill="1" applyBorder="1" applyAlignment="1">
      <alignment horizontal="right" vertical="center"/>
    </xf>
    <xf numFmtId="3" fontId="23" fillId="2" borderId="0" xfId="4" applyNumberFormat="1" applyFont="1" applyFill="1" applyAlignment="1">
      <alignment horizontal="center" vertical="center"/>
    </xf>
    <xf numFmtId="3" fontId="56" fillId="2" borderId="31" xfId="4" applyNumberFormat="1" applyFont="1" applyFill="1" applyBorder="1" applyAlignment="1">
      <alignment horizontal="center" vertical="center"/>
    </xf>
    <xf numFmtId="0" fontId="53" fillId="2" borderId="32" xfId="4" quotePrefix="1" applyFont="1" applyFill="1" applyBorder="1" applyAlignment="1">
      <alignment horizontal="center" vertical="center" wrapText="1"/>
    </xf>
    <xf numFmtId="0" fontId="53" fillId="2" borderId="33" xfId="4" quotePrefix="1" applyFont="1" applyFill="1" applyBorder="1" applyAlignment="1">
      <alignment horizontal="center" vertical="center" wrapText="1"/>
    </xf>
    <xf numFmtId="0" fontId="53" fillId="2" borderId="34" xfId="4" quotePrefix="1" applyFont="1" applyFill="1" applyBorder="1" applyAlignment="1">
      <alignment horizontal="center" vertical="center" wrapText="1"/>
    </xf>
    <xf numFmtId="0" fontId="53" fillId="2" borderId="35" xfId="4" quotePrefix="1" applyFont="1" applyFill="1" applyBorder="1" applyAlignment="1">
      <alignment horizontal="center" vertical="center" wrapText="1"/>
    </xf>
    <xf numFmtId="0" fontId="53" fillId="2" borderId="34" xfId="4" quotePrefix="1" applyFont="1" applyFill="1" applyBorder="1" applyAlignment="1">
      <alignment horizontal="center" vertical="center"/>
    </xf>
    <xf numFmtId="0" fontId="53" fillId="2" borderId="33" xfId="4" quotePrefix="1" applyFont="1" applyFill="1" applyBorder="1" applyAlignment="1">
      <alignment horizontal="center" vertical="center"/>
    </xf>
    <xf numFmtId="0" fontId="53" fillId="2" borderId="36" xfId="4" quotePrefix="1" applyFont="1" applyFill="1" applyBorder="1" applyAlignment="1">
      <alignment horizontal="center" vertical="center"/>
    </xf>
    <xf numFmtId="3" fontId="58" fillId="2" borderId="29" xfId="4" applyNumberFormat="1" applyFont="1" applyFill="1" applyBorder="1" applyAlignment="1">
      <alignment horizontal="center" vertical="center"/>
    </xf>
    <xf numFmtId="3" fontId="58" fillId="2" borderId="21" xfId="4" applyNumberFormat="1" applyFont="1" applyFill="1" applyBorder="1" applyAlignment="1">
      <alignment horizontal="center" vertical="center"/>
    </xf>
    <xf numFmtId="3" fontId="58" fillId="2" borderId="30" xfId="4" applyNumberFormat="1" applyFont="1" applyFill="1" applyBorder="1" applyAlignment="1">
      <alignment horizontal="center" vertical="center"/>
    </xf>
    <xf numFmtId="49" fontId="8" fillId="2" borderId="45" xfId="4" quotePrefix="1" applyNumberFormat="1" applyFont="1" applyFill="1" applyBorder="1" applyAlignment="1">
      <alignment horizontal="distributed" vertical="center" shrinkToFit="1"/>
    </xf>
    <xf numFmtId="0" fontId="66" fillId="2" borderId="43" xfId="4" quotePrefix="1" applyFont="1" applyFill="1" applyBorder="1" applyAlignment="1">
      <alignment horizontal="left" vertical="center"/>
    </xf>
    <xf numFmtId="0" fontId="66" fillId="2" borderId="46" xfId="4" quotePrefix="1" applyFont="1" applyFill="1" applyBorder="1" applyAlignment="1">
      <alignment horizontal="left" vertical="center"/>
    </xf>
    <xf numFmtId="3" fontId="69" fillId="2" borderId="29" xfId="7" applyNumberFormat="1" applyFont="1" applyFill="1" applyBorder="1" applyAlignment="1">
      <alignment horizontal="center" vertical="center" wrapText="1"/>
    </xf>
    <xf numFmtId="3" fontId="69" fillId="2" borderId="21" xfId="7" applyNumberFormat="1" applyFont="1" applyFill="1" applyBorder="1" applyAlignment="1">
      <alignment horizontal="center" vertical="center" wrapText="1"/>
    </xf>
    <xf numFmtId="3" fontId="69" fillId="2" borderId="30" xfId="7" applyNumberFormat="1" applyFont="1" applyFill="1" applyBorder="1" applyAlignment="1">
      <alignment horizontal="center" vertical="center" wrapText="1"/>
    </xf>
    <xf numFmtId="0" fontId="8" fillId="2" borderId="6" xfId="4" quotePrefix="1" applyFont="1" applyFill="1" applyBorder="1" applyAlignment="1">
      <alignment horizontal="center" vertical="center" textRotation="255"/>
    </xf>
    <xf numFmtId="0" fontId="8" fillId="2" borderId="1" xfId="4" quotePrefix="1" applyFont="1" applyFill="1" applyBorder="1" applyAlignment="1">
      <alignment horizontal="center" vertical="center" textRotation="255"/>
    </xf>
    <xf numFmtId="0" fontId="8" fillId="2" borderId="8" xfId="4" quotePrefix="1" applyFont="1" applyFill="1" applyBorder="1" applyAlignment="1">
      <alignment horizontal="center" vertical="center" textRotation="255"/>
    </xf>
    <xf numFmtId="49" fontId="8" fillId="2" borderId="40" xfId="4" quotePrefix="1" applyNumberFormat="1" applyFont="1" applyFill="1" applyBorder="1" applyAlignment="1">
      <alignment horizontal="distributed" vertical="center" shrinkToFit="1"/>
    </xf>
    <xf numFmtId="0" fontId="68" fillId="2" borderId="38" xfId="4" quotePrefix="1" applyFont="1" applyFill="1" applyBorder="1" applyAlignment="1">
      <alignment horizontal="left" vertical="center"/>
    </xf>
    <xf numFmtId="0" fontId="68" fillId="2" borderId="41" xfId="4" quotePrefix="1" applyFont="1" applyFill="1" applyBorder="1" applyAlignment="1">
      <alignment horizontal="left" vertical="center"/>
    </xf>
    <xf numFmtId="3" fontId="70" fillId="2" borderId="51" xfId="7" applyNumberFormat="1" applyFont="1" applyFill="1" applyBorder="1" applyAlignment="1">
      <alignment horizontal="center" vertical="center" wrapText="1"/>
    </xf>
    <xf numFmtId="3" fontId="70" fillId="2" borderId="52" xfId="7" applyNumberFormat="1" applyFont="1" applyFill="1" applyBorder="1" applyAlignment="1">
      <alignment horizontal="center" vertical="center" wrapText="1"/>
    </xf>
    <xf numFmtId="3" fontId="71" fillId="2" borderId="54" xfId="4" applyNumberFormat="1" applyFont="1" applyFill="1" applyBorder="1" applyAlignment="1">
      <alignment horizontal="center" vertical="center" wrapText="1"/>
    </xf>
    <xf numFmtId="3" fontId="71" fillId="2" borderId="55" xfId="4" applyNumberFormat="1" applyFont="1" applyFill="1" applyBorder="1" applyAlignment="1">
      <alignment horizontal="center" vertical="center" wrapText="1"/>
    </xf>
    <xf numFmtId="0" fontId="8" fillId="2" borderId="6" xfId="4" quotePrefix="1" applyFont="1" applyFill="1" applyBorder="1" applyAlignment="1">
      <alignment horizontal="distributed" vertical="center" textRotation="255" wrapText="1"/>
    </xf>
    <xf numFmtId="0" fontId="8" fillId="2" borderId="1" xfId="4" quotePrefix="1" applyFont="1" applyFill="1" applyBorder="1" applyAlignment="1">
      <alignment horizontal="distributed" vertical="center" textRotation="255" wrapText="1"/>
    </xf>
    <xf numFmtId="0" fontId="8" fillId="2" borderId="8" xfId="4" quotePrefix="1" applyFont="1" applyFill="1" applyBorder="1" applyAlignment="1">
      <alignment horizontal="distributed" vertical="center" textRotation="255" wrapText="1"/>
    </xf>
    <xf numFmtId="0" fontId="8" fillId="2" borderId="40" xfId="4" quotePrefix="1" applyFont="1" applyFill="1" applyBorder="1" applyAlignment="1">
      <alignment horizontal="distributed" vertical="center" shrinkToFit="1"/>
    </xf>
    <xf numFmtId="0" fontId="66" fillId="2" borderId="43" xfId="3" quotePrefix="1" applyFont="1" applyFill="1" applyBorder="1" applyAlignment="1">
      <alignment horizontal="left" vertical="center"/>
    </xf>
    <xf numFmtId="0" fontId="66" fillId="2" borderId="46" xfId="3" quotePrefix="1" applyFont="1" applyFill="1" applyBorder="1" applyAlignment="1">
      <alignment horizontal="left" vertical="center"/>
    </xf>
    <xf numFmtId="49" fontId="8" fillId="2" borderId="49" xfId="4" quotePrefix="1" applyNumberFormat="1" applyFont="1" applyFill="1" applyBorder="1" applyAlignment="1">
      <alignment horizontal="distributed" vertical="center" shrinkToFit="1"/>
    </xf>
    <xf numFmtId="0" fontId="68" fillId="2" borderId="47" xfId="4" quotePrefix="1" applyFont="1" applyFill="1" applyBorder="1" applyAlignment="1">
      <alignment horizontal="left" vertical="center"/>
    </xf>
    <xf numFmtId="0" fontId="68" fillId="2" borderId="50" xfId="4" quotePrefix="1" applyFont="1" applyFill="1" applyBorder="1" applyAlignment="1">
      <alignment horizontal="left" vertical="center"/>
    </xf>
    <xf numFmtId="176" fontId="66" fillId="2" borderId="43" xfId="3" quotePrefix="1" applyNumberFormat="1" applyFont="1" applyFill="1" applyBorder="1" applyAlignment="1">
      <alignment horizontal="left" vertical="center"/>
    </xf>
    <xf numFmtId="176" fontId="66" fillId="2" borderId="46" xfId="3" quotePrefix="1" applyNumberFormat="1" applyFont="1" applyFill="1" applyBorder="1" applyAlignment="1">
      <alignment horizontal="left" vertical="center"/>
    </xf>
    <xf numFmtId="0" fontId="19" fillId="2" borderId="6" xfId="4" applyFont="1" applyFill="1" applyBorder="1" applyAlignment="1">
      <alignment horizontal="center" vertical="center" wrapText="1"/>
    </xf>
    <xf numFmtId="0" fontId="19" fillId="2" borderId="8" xfId="4" applyFont="1" applyFill="1" applyBorder="1" applyAlignment="1">
      <alignment horizontal="center" vertical="center" wrapText="1"/>
    </xf>
    <xf numFmtId="3" fontId="47" fillId="2" borderId="51" xfId="4" applyNumberFormat="1" applyFont="1" applyFill="1" applyBorder="1" applyAlignment="1">
      <alignment horizontal="center" vertical="center"/>
    </xf>
    <xf numFmtId="3" fontId="47" fillId="2" borderId="52" xfId="4" applyNumberFormat="1" applyFont="1" applyFill="1" applyBorder="1" applyAlignment="1">
      <alignment horizontal="center" vertical="center"/>
    </xf>
    <xf numFmtId="176" fontId="66" fillId="2" borderId="43" xfId="4" quotePrefix="1" applyNumberFormat="1" applyFont="1" applyFill="1" applyBorder="1" applyAlignment="1">
      <alignment horizontal="left" vertical="center"/>
    </xf>
    <xf numFmtId="176" fontId="66" fillId="2" borderId="46" xfId="4" quotePrefix="1" applyNumberFormat="1" applyFont="1" applyFill="1" applyBorder="1" applyAlignment="1">
      <alignment horizontal="left" vertical="center"/>
    </xf>
    <xf numFmtId="3" fontId="47" fillId="2" borderId="54" xfId="4" applyNumberFormat="1" applyFont="1" applyFill="1" applyBorder="1" applyAlignment="1">
      <alignment horizontal="center" vertical="center"/>
    </xf>
    <xf numFmtId="3" fontId="47" fillId="2" borderId="55" xfId="4" applyNumberFormat="1" applyFont="1" applyFill="1" applyBorder="1" applyAlignment="1">
      <alignment horizontal="center" vertical="center"/>
    </xf>
    <xf numFmtId="0" fontId="8" fillId="2" borderId="65" xfId="4" quotePrefix="1" applyFont="1" applyFill="1" applyBorder="1" applyAlignment="1">
      <alignment horizontal="distributed" vertical="center" wrapText="1" indent="2"/>
    </xf>
    <xf numFmtId="0" fontId="8" fillId="2" borderId="70" xfId="4" quotePrefix="1" applyFont="1" applyFill="1" applyBorder="1" applyAlignment="1">
      <alignment horizontal="distributed" vertical="center" wrapText="1" indent="2"/>
    </xf>
    <xf numFmtId="176" fontId="8" fillId="2" borderId="60" xfId="4" applyNumberFormat="1" applyFont="1" applyFill="1" applyBorder="1" applyAlignment="1">
      <alignment horizontal="right" vertical="center" wrapText="1"/>
    </xf>
    <xf numFmtId="176" fontId="8" fillId="2" borderId="71" xfId="4" applyNumberFormat="1" applyFont="1" applyFill="1" applyBorder="1" applyAlignment="1">
      <alignment horizontal="right" vertical="center" wrapText="1"/>
    </xf>
    <xf numFmtId="0" fontId="8" fillId="2" borderId="66" xfId="4" applyFont="1" applyFill="1" applyBorder="1" applyAlignment="1">
      <alignment horizontal="center" vertical="center" wrapText="1"/>
    </xf>
    <xf numFmtId="0" fontId="8" fillId="2" borderId="72" xfId="4" applyFont="1" applyFill="1" applyBorder="1" applyAlignment="1">
      <alignment horizontal="center" vertical="center" wrapText="1"/>
    </xf>
    <xf numFmtId="49" fontId="8" fillId="2" borderId="68" xfId="4" quotePrefix="1" applyNumberFormat="1" applyFont="1" applyFill="1" applyBorder="1" applyAlignment="1">
      <alignment horizontal="distributed" vertical="center" shrinkToFit="1"/>
    </xf>
    <xf numFmtId="176" fontId="8" fillId="2" borderId="43" xfId="4" quotePrefix="1" applyNumberFormat="1" applyFont="1" applyFill="1" applyBorder="1" applyAlignment="1">
      <alignment horizontal="left" vertical="center" indent="1"/>
    </xf>
    <xf numFmtId="176" fontId="8" fillId="2" borderId="46" xfId="4" quotePrefix="1" applyNumberFormat="1" applyFont="1" applyFill="1" applyBorder="1" applyAlignment="1">
      <alignment horizontal="left" vertical="center" indent="1"/>
    </xf>
    <xf numFmtId="49" fontId="8" fillId="2" borderId="73" xfId="4" quotePrefix="1" applyNumberFormat="1" applyFont="1" applyFill="1" applyBorder="1" applyAlignment="1">
      <alignment horizontal="distributed" vertical="center" shrinkToFit="1"/>
    </xf>
    <xf numFmtId="3" fontId="83" fillId="2" borderId="61" xfId="4" applyNumberFormat="1" applyFont="1" applyFill="1" applyBorder="1" applyAlignment="1">
      <alignment vertical="center" wrapText="1"/>
    </xf>
    <xf numFmtId="3" fontId="83" fillId="2" borderId="58" xfId="4" applyNumberFormat="1" applyFont="1" applyFill="1" applyBorder="1" applyAlignment="1">
      <alignment vertical="center" wrapText="1"/>
    </xf>
    <xf numFmtId="4" fontId="63" fillId="2" borderId="83" xfId="4" applyNumberFormat="1" applyFont="1" applyFill="1" applyBorder="1" applyAlignment="1">
      <alignment horizontal="center" vertical="center"/>
    </xf>
    <xf numFmtId="4" fontId="63" fillId="2" borderId="59" xfId="4" applyNumberFormat="1" applyFont="1" applyFill="1" applyBorder="1" applyAlignment="1">
      <alignment horizontal="center" vertical="center"/>
    </xf>
    <xf numFmtId="0" fontId="8" fillId="2" borderId="84" xfId="4" quotePrefix="1" applyFont="1" applyFill="1" applyBorder="1" applyAlignment="1">
      <alignment horizontal="distributed" vertical="center" wrapText="1"/>
    </xf>
    <xf numFmtId="0" fontId="8" fillId="2" borderId="21" xfId="4" quotePrefix="1" applyFont="1" applyFill="1" applyBorder="1" applyAlignment="1">
      <alignment horizontal="distributed" vertical="center" wrapText="1"/>
    </xf>
    <xf numFmtId="49" fontId="8" fillId="2" borderId="21" xfId="4" quotePrefix="1" applyNumberFormat="1" applyFont="1" applyFill="1" applyBorder="1" applyAlignment="1">
      <alignment horizontal="distributed" vertical="center" shrinkToFit="1"/>
    </xf>
    <xf numFmtId="10" fontId="68" fillId="2" borderId="29" xfId="4" quotePrefix="1" applyNumberFormat="1" applyFont="1" applyFill="1" applyBorder="1" applyAlignment="1">
      <alignment horizontal="left" vertical="center"/>
    </xf>
    <xf numFmtId="10" fontId="68" fillId="2" borderId="85" xfId="4" quotePrefix="1" applyNumberFormat="1" applyFont="1" applyFill="1" applyBorder="1" applyAlignment="1">
      <alignment horizontal="left" vertical="center"/>
    </xf>
    <xf numFmtId="0" fontId="8" fillId="2" borderId="84" xfId="4" quotePrefix="1" applyFont="1" applyFill="1" applyBorder="1" applyAlignment="1">
      <alignment horizontal="distributed" vertical="center" wrapText="1" indent="2"/>
    </xf>
    <xf numFmtId="0" fontId="8" fillId="2" borderId="21" xfId="4" quotePrefix="1" applyFont="1" applyFill="1" applyBorder="1" applyAlignment="1">
      <alignment horizontal="distributed" vertical="center" wrapText="1" indent="2"/>
    </xf>
    <xf numFmtId="3" fontId="47" fillId="2" borderId="16" xfId="4" applyNumberFormat="1" applyFont="1" applyFill="1" applyBorder="1" applyAlignment="1">
      <alignment horizontal="center" vertical="center"/>
    </xf>
    <xf numFmtId="3" fontId="47" fillId="2" borderId="75" xfId="4" applyNumberFormat="1" applyFont="1" applyFill="1" applyBorder="1" applyAlignment="1">
      <alignment horizontal="center" vertical="center"/>
    </xf>
    <xf numFmtId="176" fontId="81" fillId="2" borderId="43" xfId="3" quotePrefix="1" applyNumberFormat="1" applyFont="1" applyFill="1" applyBorder="1" applyAlignment="1">
      <alignment horizontal="left" vertical="center"/>
    </xf>
    <xf numFmtId="176" fontId="81" fillId="2" borderId="46" xfId="3" quotePrefix="1" applyNumberFormat="1" applyFont="1" applyFill="1" applyBorder="1" applyAlignment="1">
      <alignment horizontal="left" vertical="center"/>
    </xf>
    <xf numFmtId="0" fontId="19" fillId="2" borderId="1" xfId="4" applyFont="1" applyFill="1" applyBorder="1" applyAlignment="1">
      <alignment horizontal="center" vertical="center" wrapText="1"/>
    </xf>
    <xf numFmtId="3" fontId="23" fillId="2" borderId="76" xfId="4" applyNumberFormat="1" applyFont="1" applyFill="1" applyBorder="1" applyAlignment="1">
      <alignment horizontal="center" vertical="center"/>
    </xf>
    <xf numFmtId="3" fontId="23" fillId="2" borderId="77" xfId="4" applyNumberFormat="1" applyFont="1" applyFill="1" applyBorder="1" applyAlignment="1">
      <alignment horizontal="center" vertical="center"/>
    </xf>
    <xf numFmtId="3" fontId="23" fillId="2" borderId="79" xfId="4" applyNumberFormat="1" applyFont="1" applyFill="1" applyBorder="1" applyAlignment="1">
      <alignment horizontal="center" vertical="center"/>
    </xf>
    <xf numFmtId="3" fontId="23" fillId="2" borderId="82" xfId="4" applyNumberFormat="1" applyFont="1" applyFill="1" applyBorder="1" applyAlignment="1">
      <alignment horizontal="center" vertical="center"/>
    </xf>
    <xf numFmtId="3" fontId="23" fillId="2" borderId="86" xfId="4" applyNumberFormat="1" applyFont="1" applyFill="1" applyBorder="1" applyAlignment="1">
      <alignment horizontal="center" vertical="center"/>
    </xf>
    <xf numFmtId="10" fontId="68" fillId="2" borderId="47" xfId="4" quotePrefix="1" applyNumberFormat="1" applyFont="1" applyFill="1" applyBorder="1" applyAlignment="1">
      <alignment horizontal="left" vertical="center"/>
    </xf>
    <xf numFmtId="10" fontId="68" fillId="2" borderId="50" xfId="4" quotePrefix="1" applyNumberFormat="1" applyFont="1" applyFill="1" applyBorder="1" applyAlignment="1">
      <alignment horizontal="left" vertical="center"/>
    </xf>
    <xf numFmtId="0" fontId="8" fillId="2" borderId="37" xfId="4" quotePrefix="1" applyFont="1" applyFill="1" applyBorder="1" applyAlignment="1">
      <alignment horizontal="center" vertical="center" textRotation="255" wrapText="1"/>
    </xf>
    <xf numFmtId="0" fontId="8" fillId="2" borderId="42" xfId="4" quotePrefix="1" applyFont="1" applyFill="1" applyBorder="1" applyAlignment="1">
      <alignment horizontal="center" vertical="center" textRotation="255" wrapText="1"/>
    </xf>
    <xf numFmtId="0" fontId="8" fillId="2" borderId="81" xfId="4" quotePrefix="1" applyFont="1" applyFill="1" applyBorder="1" applyAlignment="1">
      <alignment horizontal="center" vertical="center" textRotation="255" wrapText="1"/>
    </xf>
    <xf numFmtId="0" fontId="60" fillId="2" borderId="29" xfId="4" applyFont="1" applyFill="1" applyBorder="1" applyAlignment="1">
      <alignment horizontal="center" vertical="center"/>
    </xf>
    <xf numFmtId="0" fontId="60" fillId="2" borderId="30" xfId="4" applyFont="1" applyFill="1" applyBorder="1" applyAlignment="1">
      <alignment horizontal="center" vertical="center"/>
    </xf>
    <xf numFmtId="186" fontId="60" fillId="2" borderId="29" xfId="4" applyNumberFormat="1" applyFont="1" applyFill="1" applyBorder="1" applyAlignment="1">
      <alignment horizontal="center" vertical="center" shrinkToFit="1"/>
    </xf>
    <xf numFmtId="186" fontId="60" fillId="2" borderId="30" xfId="4" applyNumberFormat="1" applyFont="1" applyFill="1" applyBorder="1" applyAlignment="1">
      <alignment horizontal="center" vertical="center" shrinkToFit="1"/>
    </xf>
    <xf numFmtId="10" fontId="66" fillId="2" borderId="29" xfId="4" quotePrefix="1" applyNumberFormat="1" applyFont="1" applyFill="1" applyBorder="1" applyAlignment="1">
      <alignment horizontal="left" vertical="center"/>
    </xf>
    <xf numFmtId="10" fontId="66" fillId="2" borderId="85" xfId="4" quotePrefix="1" applyNumberFormat="1" applyFont="1" applyFill="1" applyBorder="1" applyAlignment="1">
      <alignment horizontal="left" vertical="center"/>
    </xf>
    <xf numFmtId="0" fontId="54" fillId="2" borderId="84" xfId="4" quotePrefix="1" applyFont="1" applyFill="1" applyBorder="1" applyAlignment="1">
      <alignment horizontal="distributed" vertical="center" wrapText="1" indent="2"/>
    </xf>
    <xf numFmtId="0" fontId="54" fillId="2" borderId="21" xfId="4" quotePrefix="1" applyFont="1" applyFill="1" applyBorder="1" applyAlignment="1">
      <alignment horizontal="distributed" vertical="center" wrapText="1" indent="2"/>
    </xf>
    <xf numFmtId="49" fontId="54" fillId="2" borderId="21" xfId="4" quotePrefix="1" applyNumberFormat="1" applyFont="1" applyFill="1" applyBorder="1" applyAlignment="1">
      <alignment horizontal="center" vertical="center" shrinkToFit="1"/>
    </xf>
    <xf numFmtId="0" fontId="8" fillId="2" borderId="21" xfId="4" quotePrefix="1" applyFont="1" applyFill="1" applyBorder="1" applyAlignment="1">
      <alignment horizontal="distributed" vertical="center" shrinkToFit="1"/>
    </xf>
    <xf numFmtId="186" fontId="14" fillId="2" borderId="0" xfId="4" quotePrefix="1" applyNumberFormat="1" applyFont="1" applyFill="1" applyAlignment="1">
      <alignment horizontal="center" vertical="center"/>
    </xf>
    <xf numFmtId="0" fontId="7" fillId="2" borderId="29" xfId="4" applyFont="1" applyFill="1" applyBorder="1" applyAlignment="1">
      <alignment horizontal="center" vertical="center" shrinkToFit="1"/>
    </xf>
    <xf numFmtId="0" fontId="7" fillId="2" borderId="30" xfId="4" applyFont="1" applyFill="1" applyBorder="1" applyAlignment="1">
      <alignment horizontal="center" vertical="center" shrinkToFit="1"/>
    </xf>
    <xf numFmtId="176" fontId="69" fillId="2" borderId="29" xfId="4" quotePrefix="1" applyNumberFormat="1" applyFont="1" applyFill="1" applyBorder="1" applyAlignment="1">
      <alignment horizontal="center" vertical="center"/>
    </xf>
    <xf numFmtId="176" fontId="69" fillId="2" borderId="21" xfId="4" quotePrefix="1" applyNumberFormat="1" applyFont="1" applyFill="1" applyBorder="1" applyAlignment="1">
      <alignment horizontal="center" vertical="center"/>
    </xf>
    <xf numFmtId="176" fontId="69" fillId="2" borderId="30" xfId="4" quotePrefix="1" applyNumberFormat="1" applyFont="1" applyFill="1" applyBorder="1" applyAlignment="1">
      <alignment horizontal="center" vertical="center"/>
    </xf>
    <xf numFmtId="176" fontId="90" fillId="2" borderId="29" xfId="4" quotePrefix="1" applyNumberFormat="1" applyFont="1" applyFill="1" applyBorder="1" applyAlignment="1">
      <alignment horizontal="center" vertical="center"/>
    </xf>
    <xf numFmtId="176" fontId="90" fillId="2" borderId="30" xfId="4" quotePrefix="1" applyNumberFormat="1" applyFont="1" applyFill="1" applyBorder="1" applyAlignment="1">
      <alignment horizontal="center" vertical="center"/>
    </xf>
    <xf numFmtId="0" fontId="54" fillId="2" borderId="89" xfId="4" quotePrefix="1" applyFont="1" applyFill="1" applyBorder="1" applyAlignment="1">
      <alignment horizontal="distributed" vertical="center" wrapText="1" indent="2"/>
    </xf>
    <xf numFmtId="0" fontId="54" fillId="2" borderId="90" xfId="4" quotePrefix="1" applyFont="1" applyFill="1" applyBorder="1" applyAlignment="1">
      <alignment horizontal="distributed" vertical="center" wrapText="1" indent="2"/>
    </xf>
    <xf numFmtId="0" fontId="54" fillId="2" borderId="90" xfId="4" quotePrefix="1" applyFont="1" applyFill="1" applyBorder="1" applyAlignment="1">
      <alignment horizontal="left" vertical="center"/>
    </xf>
    <xf numFmtId="186" fontId="14" fillId="2" borderId="0" xfId="4" quotePrefix="1" applyNumberFormat="1" applyFont="1" applyFill="1" applyAlignment="1">
      <alignment horizontal="right" vertical="center"/>
    </xf>
    <xf numFmtId="186" fontId="14" fillId="2" borderId="0" xfId="4" quotePrefix="1" applyNumberFormat="1" applyFont="1" applyFill="1" applyAlignment="1">
      <alignment horizontal="left" vertical="center"/>
    </xf>
    <xf numFmtId="0" fontId="7" fillId="2" borderId="94" xfId="4" applyFont="1" applyFill="1" applyBorder="1" applyAlignment="1">
      <alignment horizontal="center" vertical="center" shrinkToFit="1"/>
    </xf>
    <xf numFmtId="0" fontId="7" fillId="2" borderId="88" xfId="4" applyFont="1" applyFill="1" applyBorder="1" applyAlignment="1">
      <alignment horizontal="center" vertical="center" shrinkToFit="1"/>
    </xf>
    <xf numFmtId="176" fontId="69" fillId="2" borderId="94" xfId="4" quotePrefix="1" applyNumberFormat="1" applyFont="1" applyFill="1" applyBorder="1" applyAlignment="1">
      <alignment horizontal="center" vertical="center"/>
    </xf>
    <xf numFmtId="176" fontId="69" fillId="2" borderId="95" xfId="4" quotePrefix="1" applyNumberFormat="1" applyFont="1" applyFill="1" applyBorder="1" applyAlignment="1">
      <alignment horizontal="center" vertical="center"/>
    </xf>
    <xf numFmtId="176" fontId="69" fillId="2" borderId="88" xfId="4" quotePrefix="1" applyNumberFormat="1" applyFont="1" applyFill="1" applyBorder="1" applyAlignment="1">
      <alignment horizontal="center" vertical="center"/>
    </xf>
    <xf numFmtId="176" fontId="90" fillId="2" borderId="94" xfId="4" quotePrefix="1" applyNumberFormat="1" applyFont="1" applyFill="1" applyBorder="1" applyAlignment="1">
      <alignment horizontal="center" vertical="center"/>
    </xf>
    <xf numFmtId="176" fontId="90" fillId="2" borderId="88" xfId="4" quotePrefix="1" applyNumberFormat="1" applyFont="1" applyFill="1" applyBorder="1" applyAlignment="1">
      <alignment horizontal="center" vertical="center"/>
    </xf>
    <xf numFmtId="0" fontId="7" fillId="2" borderId="16" xfId="4" applyFont="1" applyFill="1" applyBorder="1" applyAlignment="1">
      <alignment horizontal="center" vertical="center" shrinkToFit="1"/>
    </xf>
    <xf numFmtId="0" fontId="7" fillId="2" borderId="15" xfId="4" applyFont="1" applyFill="1" applyBorder="1" applyAlignment="1">
      <alignment horizontal="center" vertical="center" shrinkToFit="1"/>
    </xf>
    <xf numFmtId="176" fontId="69" fillId="2" borderId="16" xfId="4" quotePrefix="1" applyNumberFormat="1" applyFont="1" applyFill="1" applyBorder="1" applyAlignment="1">
      <alignment horizontal="center" vertical="center"/>
    </xf>
    <xf numFmtId="176" fontId="69" fillId="2" borderId="17" xfId="4" quotePrefix="1" applyNumberFormat="1" applyFont="1" applyFill="1" applyBorder="1" applyAlignment="1">
      <alignment horizontal="center" vertical="center"/>
    </xf>
    <xf numFmtId="176" fontId="69" fillId="2" borderId="15" xfId="4" quotePrefix="1" applyNumberFormat="1" applyFont="1" applyFill="1" applyBorder="1" applyAlignment="1">
      <alignment horizontal="center" vertical="center"/>
    </xf>
    <xf numFmtId="176" fontId="90" fillId="2" borderId="16" xfId="4" quotePrefix="1" applyNumberFormat="1" applyFont="1" applyFill="1" applyBorder="1" applyAlignment="1">
      <alignment horizontal="center" vertical="center"/>
    </xf>
    <xf numFmtId="176" fontId="90" fillId="2" borderId="15" xfId="4" quotePrefix="1" applyNumberFormat="1" applyFont="1" applyFill="1" applyBorder="1" applyAlignment="1">
      <alignment horizontal="center" vertical="center"/>
    </xf>
    <xf numFmtId="176" fontId="7" fillId="2" borderId="29" xfId="3" applyNumberFormat="1" applyFont="1" applyFill="1" applyBorder="1" applyAlignment="1">
      <alignment vertical="center" wrapText="1"/>
    </xf>
    <xf numFmtId="176" fontId="7" fillId="2" borderId="30" xfId="3" applyNumberFormat="1" applyFont="1" applyFill="1" applyBorder="1" applyAlignment="1">
      <alignment vertical="center" wrapText="1"/>
    </xf>
    <xf numFmtId="0" fontId="46" fillId="2" borderId="0" xfId="1" applyFont="1" applyFill="1" applyAlignment="1">
      <alignment horizontal="center" vertical="center"/>
    </xf>
    <xf numFmtId="0" fontId="54" fillId="2" borderId="17" xfId="1" applyFont="1" applyFill="1" applyBorder="1" applyAlignment="1">
      <alignment horizontal="center"/>
    </xf>
    <xf numFmtId="0" fontId="54" fillId="2" borderId="17" xfId="1" applyFont="1" applyFill="1" applyBorder="1" applyAlignment="1">
      <alignment horizontal="left"/>
    </xf>
    <xf numFmtId="0" fontId="62" fillId="2" borderId="25" xfId="1" quotePrefix="1" applyFont="1" applyFill="1" applyBorder="1" applyAlignment="1">
      <alignment horizontal="center" vertical="center"/>
    </xf>
    <xf numFmtId="0" fontId="62" fillId="2" borderId="20" xfId="1" quotePrefix="1" applyFont="1" applyFill="1" applyBorder="1" applyAlignment="1">
      <alignment horizontal="center" vertical="center"/>
    </xf>
    <xf numFmtId="0" fontId="62" fillId="2" borderId="96" xfId="1" quotePrefix="1" applyFont="1" applyFill="1" applyBorder="1" applyAlignment="1">
      <alignment horizontal="center" vertical="center"/>
    </xf>
    <xf numFmtId="0" fontId="62" fillId="2" borderId="16" xfId="1" quotePrefix="1" applyFont="1" applyFill="1" applyBorder="1" applyAlignment="1">
      <alignment horizontal="center" vertical="center"/>
    </xf>
    <xf numFmtId="0" fontId="62" fillId="2" borderId="17" xfId="1" quotePrefix="1" applyFont="1" applyFill="1" applyBorder="1" applyAlignment="1">
      <alignment horizontal="center" vertical="center"/>
    </xf>
    <xf numFmtId="0" fontId="62" fillId="2" borderId="15" xfId="1" quotePrefix="1" applyFont="1" applyFill="1" applyBorder="1" applyAlignment="1">
      <alignment horizontal="center" vertical="center"/>
    </xf>
    <xf numFmtId="0" fontId="62" fillId="2" borderId="7" xfId="1" quotePrefix="1" applyFont="1" applyFill="1" applyBorder="1" applyAlignment="1">
      <alignment horizontal="center" vertical="center"/>
    </xf>
    <xf numFmtId="0" fontId="62" fillId="2" borderId="7" xfId="1" quotePrefix="1" applyFont="1" applyFill="1" applyBorder="1" applyAlignment="1">
      <alignment horizontal="center" vertical="center" wrapText="1"/>
    </xf>
    <xf numFmtId="176" fontId="62" fillId="2" borderId="21" xfId="1" quotePrefix="1" applyNumberFormat="1" applyFont="1" applyFill="1" applyBorder="1" applyAlignment="1">
      <alignment horizontal="distributed" vertical="center" wrapText="1"/>
    </xf>
    <xf numFmtId="176" fontId="7" fillId="2" borderId="29" xfId="1" applyNumberFormat="1" applyFont="1" applyFill="1" applyBorder="1" applyAlignment="1">
      <alignment vertical="center" wrapText="1"/>
    </xf>
    <xf numFmtId="176" fontId="7" fillId="2" borderId="30" xfId="1" applyNumberFormat="1" applyFont="1" applyFill="1" applyBorder="1" applyAlignment="1">
      <alignment vertical="center" wrapText="1"/>
    </xf>
    <xf numFmtId="176" fontId="7" fillId="2" borderId="21" xfId="1" quotePrefix="1" applyNumberFormat="1" applyFont="1" applyFill="1" applyBorder="1" applyAlignment="1">
      <alignment horizontal="distributed" vertical="center" wrapText="1"/>
    </xf>
    <xf numFmtId="49" fontId="62" fillId="2" borderId="21" xfId="3" quotePrefix="1" applyNumberFormat="1" applyFont="1" applyFill="1" applyBorder="1" applyAlignment="1">
      <alignment horizontal="distributed" vertical="center" wrapText="1"/>
    </xf>
    <xf numFmtId="176" fontId="7" fillId="6" borderId="29" xfId="1" quotePrefix="1" applyNumberFormat="1" applyFont="1" applyFill="1" applyBorder="1" applyAlignment="1">
      <alignment horizontal="center" vertical="center" wrapText="1"/>
    </xf>
    <xf numFmtId="176" fontId="7" fillId="6" borderId="21" xfId="1" quotePrefix="1" applyNumberFormat="1" applyFont="1" applyFill="1" applyBorder="1" applyAlignment="1">
      <alignment horizontal="center" vertical="center" wrapText="1"/>
    </xf>
    <xf numFmtId="176" fontId="7" fillId="6" borderId="30" xfId="1" quotePrefix="1" applyNumberFormat="1" applyFont="1" applyFill="1" applyBorder="1" applyAlignment="1">
      <alignment horizontal="center" vertical="center" wrapText="1"/>
    </xf>
    <xf numFmtId="176" fontId="7" fillId="6" borderId="29" xfId="1" quotePrefix="1" applyNumberFormat="1" applyFont="1" applyFill="1" applyBorder="1" applyAlignment="1">
      <alignment vertical="center" wrapText="1"/>
    </xf>
    <xf numFmtId="176" fontId="7" fillId="6" borderId="30" xfId="1" quotePrefix="1" applyNumberFormat="1" applyFont="1" applyFill="1" applyBorder="1" applyAlignment="1">
      <alignment vertical="center" wrapText="1"/>
    </xf>
    <xf numFmtId="176" fontId="7" fillId="2" borderId="29" xfId="1" quotePrefix="1" applyNumberFormat="1" applyFont="1" applyFill="1" applyBorder="1" applyAlignment="1">
      <alignment horizontal="center" vertical="center" wrapText="1"/>
    </xf>
    <xf numFmtId="176" fontId="7" fillId="2" borderId="21" xfId="1" quotePrefix="1" applyNumberFormat="1" applyFont="1" applyFill="1" applyBorder="1" applyAlignment="1">
      <alignment horizontal="center" vertical="center" wrapText="1"/>
    </xf>
    <xf numFmtId="176" fontId="7" fillId="2" borderId="30" xfId="1" quotePrefix="1" applyNumberFormat="1" applyFont="1" applyFill="1" applyBorder="1" applyAlignment="1">
      <alignment horizontal="center" vertical="center" wrapText="1"/>
    </xf>
    <xf numFmtId="176" fontId="7" fillId="2" borderId="29" xfId="1" applyNumberFormat="1" applyFont="1" applyFill="1" applyBorder="1" applyAlignment="1">
      <alignment horizontal="center" vertical="center" wrapText="1"/>
    </xf>
    <xf numFmtId="176" fontId="7" fillId="2" borderId="30" xfId="1" applyNumberFormat="1" applyFont="1" applyFill="1" applyBorder="1" applyAlignment="1">
      <alignment horizontal="center" vertical="center" wrapText="1"/>
    </xf>
    <xf numFmtId="0" fontId="0" fillId="0" borderId="0" xfId="0" quotePrefix="1">
      <alignment vertical="center"/>
    </xf>
    <xf numFmtId="0" fontId="4" fillId="0" borderId="5" xfId="0" quotePrefix="1" applyFont="1" applyBorder="1" applyAlignment="1">
      <alignment horizontal="center" vertical="center"/>
    </xf>
    <xf numFmtId="0" fontId="4" fillId="0" borderId="5" xfId="0" quotePrefix="1" applyFont="1" applyBorder="1" applyAlignment="1">
      <alignment horizontal="center" vertical="center" wrapText="1"/>
    </xf>
    <xf numFmtId="0" fontId="4" fillId="2" borderId="5" xfId="0" quotePrefix="1" applyFont="1" applyFill="1" applyBorder="1" applyAlignment="1">
      <alignment horizontal="center" vertical="center"/>
    </xf>
    <xf numFmtId="0" fontId="95" fillId="0" borderId="0" xfId="8" applyFont="1" applyAlignment="1">
      <alignment horizontal="center" vertical="center"/>
    </xf>
    <xf numFmtId="0" fontId="94" fillId="0" borderId="0" xfId="8"/>
    <xf numFmtId="0" fontId="94" fillId="0" borderId="0" xfId="8"/>
    <xf numFmtId="0" fontId="62" fillId="2" borderId="17" xfId="1" applyFont="1" applyFill="1" applyBorder="1" applyAlignment="1">
      <alignment horizontal="left"/>
    </xf>
    <xf numFmtId="3" fontId="96" fillId="0" borderId="97" xfId="8" applyNumberFormat="1" applyFont="1" applyBorder="1" applyAlignment="1">
      <alignment horizontal="center" vertical="center"/>
    </xf>
    <xf numFmtId="3" fontId="96" fillId="0" borderId="98" xfId="8" applyNumberFormat="1" applyFont="1" applyBorder="1" applyAlignment="1">
      <alignment horizontal="center" vertical="center"/>
    </xf>
    <xf numFmtId="3" fontId="96" fillId="0" borderId="30" xfId="8" applyNumberFormat="1" applyFont="1" applyBorder="1" applyAlignment="1">
      <alignment horizontal="center" vertical="center"/>
    </xf>
    <xf numFmtId="3" fontId="97" fillId="0" borderId="99" xfId="8" applyNumberFormat="1" applyFont="1" applyBorder="1" applyAlignment="1">
      <alignment horizontal="left" vertical="center"/>
    </xf>
    <xf numFmtId="3" fontId="97" fillId="0" borderId="100" xfId="8" applyNumberFormat="1" applyFont="1" applyBorder="1" applyAlignment="1">
      <alignment horizontal="left" vertical="center"/>
    </xf>
    <xf numFmtId="3" fontId="97" fillId="0" borderId="100" xfId="8" applyNumberFormat="1" applyFont="1" applyBorder="1" applyAlignment="1">
      <alignment vertical="center"/>
    </xf>
    <xf numFmtId="3" fontId="97" fillId="0" borderId="100" xfId="8" applyNumberFormat="1" applyFont="1" applyBorder="1" applyAlignment="1">
      <alignment horizontal="center" vertical="center"/>
    </xf>
    <xf numFmtId="3" fontId="97" fillId="0" borderId="100" xfId="8" applyNumberFormat="1" applyFont="1" applyBorder="1" applyAlignment="1">
      <alignment horizontal="right" vertical="center"/>
    </xf>
    <xf numFmtId="3" fontId="97" fillId="0" borderId="101" xfId="8" applyNumberFormat="1" applyFont="1" applyBorder="1" applyAlignment="1">
      <alignment horizontal="left" vertical="center"/>
    </xf>
    <xf numFmtId="3" fontId="96" fillId="0" borderId="99" xfId="8" applyNumberFormat="1" applyFont="1" applyBorder="1" applyAlignment="1">
      <alignment horizontal="left" vertical="center"/>
    </xf>
    <xf numFmtId="3" fontId="96" fillId="0" borderId="100" xfId="8" applyNumberFormat="1" applyFont="1" applyBorder="1" applyAlignment="1">
      <alignment horizontal="left" vertical="center"/>
    </xf>
    <xf numFmtId="3" fontId="96" fillId="0" borderId="100" xfId="8" applyNumberFormat="1" applyFont="1" applyBorder="1" applyAlignment="1">
      <alignment vertical="center"/>
    </xf>
    <xf numFmtId="3" fontId="96" fillId="0" borderId="100" xfId="8" applyNumberFormat="1" applyFont="1" applyBorder="1" applyAlignment="1">
      <alignment horizontal="center" vertical="center"/>
    </xf>
    <xf numFmtId="3" fontId="96" fillId="0" borderId="100" xfId="8" applyNumberFormat="1" applyFont="1" applyBorder="1" applyAlignment="1">
      <alignment horizontal="right" vertical="center"/>
    </xf>
    <xf numFmtId="3" fontId="96" fillId="0" borderId="101" xfId="8" applyNumberFormat="1" applyFont="1" applyBorder="1" applyAlignment="1">
      <alignment horizontal="left" vertical="center"/>
    </xf>
    <xf numFmtId="0" fontId="98" fillId="0" borderId="0" xfId="8" applyFont="1"/>
    <xf numFmtId="3" fontId="97" fillId="0" borderId="102" xfId="8" applyNumberFormat="1" applyFont="1" applyBorder="1" applyAlignment="1">
      <alignment vertical="center"/>
    </xf>
    <xf numFmtId="3" fontId="97" fillId="0" borderId="103" xfId="8" applyNumberFormat="1" applyFont="1" applyBorder="1" applyAlignment="1">
      <alignment vertical="center"/>
    </xf>
    <xf numFmtId="3" fontId="97" fillId="0" borderId="15" xfId="8" applyNumberFormat="1" applyFont="1" applyBorder="1" applyAlignment="1">
      <alignment vertical="center"/>
    </xf>
    <xf numFmtId="0" fontId="94" fillId="0" borderId="0" xfId="8" applyAlignment="1">
      <alignment vertical="center"/>
    </xf>
    <xf numFmtId="3" fontId="96" fillId="0" borderId="104" xfId="8" applyNumberFormat="1" applyFont="1" applyBorder="1" applyAlignment="1">
      <alignment horizontal="center" vertical="center"/>
    </xf>
    <xf numFmtId="3" fontId="96" fillId="0" borderId="105" xfId="8" applyNumberFormat="1" applyFont="1" applyBorder="1" applyAlignment="1">
      <alignment horizontal="center" vertical="center"/>
    </xf>
    <xf numFmtId="3" fontId="96" fillId="0" borderId="106" xfId="8" applyNumberFormat="1" applyFont="1" applyBorder="1" applyAlignment="1">
      <alignment horizontal="center" vertical="center"/>
    </xf>
    <xf numFmtId="3" fontId="96" fillId="0" borderId="107" xfId="8" applyNumberFormat="1" applyFont="1" applyBorder="1" applyAlignment="1">
      <alignment horizontal="center" vertical="center"/>
    </xf>
    <xf numFmtId="3" fontId="96" fillId="0" borderId="96" xfId="8" applyNumberFormat="1" applyFont="1" applyBorder="1" applyAlignment="1">
      <alignment horizontal="center" vertical="center"/>
    </xf>
    <xf numFmtId="3" fontId="96" fillId="0" borderId="108" xfId="8" applyNumberFormat="1" applyFont="1" applyBorder="1" applyAlignment="1">
      <alignment horizontal="center" vertical="center"/>
    </xf>
    <xf numFmtId="3" fontId="96" fillId="0" borderId="109" xfId="8" applyNumberFormat="1" applyFont="1" applyBorder="1" applyAlignment="1">
      <alignment horizontal="center" vertical="center"/>
    </xf>
    <xf numFmtId="3" fontId="96" fillId="0" borderId="110" xfId="8" applyNumberFormat="1" applyFont="1" applyBorder="1" applyAlignment="1">
      <alignment horizontal="center" vertical="center"/>
    </xf>
    <xf numFmtId="3" fontId="96" fillId="0" borderId="109" xfId="8" applyNumberFormat="1" applyFont="1" applyBorder="1" applyAlignment="1">
      <alignment horizontal="center" vertical="center"/>
    </xf>
    <xf numFmtId="3" fontId="96" fillId="0" borderId="111" xfId="8" applyNumberFormat="1" applyFont="1" applyBorder="1" applyAlignment="1">
      <alignment horizontal="center" vertical="center"/>
    </xf>
    <xf numFmtId="3" fontId="97" fillId="0" borderId="112" xfId="8" applyNumberFormat="1" applyFont="1" applyBorder="1" applyAlignment="1">
      <alignment vertical="center"/>
    </xf>
    <xf numFmtId="3" fontId="97" fillId="0" borderId="112" xfId="8" applyNumberFormat="1" applyFont="1" applyBorder="1" applyAlignment="1">
      <alignment horizontal="right" vertical="center"/>
    </xf>
    <xf numFmtId="197" fontId="97" fillId="0" borderId="100" xfId="8" applyNumberFormat="1" applyFont="1" applyBorder="1" applyAlignment="1">
      <alignment vertical="center"/>
    </xf>
    <xf numFmtId="3" fontId="97" fillId="0" borderId="102" xfId="8" applyNumberFormat="1" applyFont="1" applyBorder="1" applyAlignment="1">
      <alignment horizontal="left" vertical="center"/>
    </xf>
    <xf numFmtId="3" fontId="97" fillId="0" borderId="103" xfId="8" applyNumberFormat="1" applyFont="1" applyBorder="1" applyAlignment="1">
      <alignment horizontal="left" vertical="center"/>
    </xf>
    <xf numFmtId="197" fontId="97" fillId="0" borderId="103" xfId="8" applyNumberFormat="1" applyFont="1" applyBorder="1" applyAlignment="1">
      <alignment vertical="center"/>
    </xf>
    <xf numFmtId="3" fontId="97" fillId="0" borderId="103" xfId="8" applyNumberFormat="1" applyFont="1" applyBorder="1" applyAlignment="1">
      <alignment horizontal="center" vertical="center"/>
    </xf>
    <xf numFmtId="3" fontId="97" fillId="0" borderId="113" xfId="8" applyNumberFormat="1" applyFont="1" applyBorder="1" applyAlignment="1">
      <alignment vertical="center"/>
    </xf>
    <xf numFmtId="3" fontId="97" fillId="0" borderId="103" xfId="8" applyNumberFormat="1" applyFont="1" applyBorder="1" applyAlignment="1">
      <alignment horizontal="right" vertical="center"/>
    </xf>
    <xf numFmtId="3" fontId="97" fillId="0" borderId="113" xfId="8" applyNumberFormat="1" applyFont="1" applyBorder="1" applyAlignment="1">
      <alignment horizontal="right" vertical="center"/>
    </xf>
    <xf numFmtId="3" fontId="97" fillId="0" borderId="15" xfId="8" applyNumberFormat="1" applyFont="1" applyBorder="1" applyAlignment="1">
      <alignment horizontal="left" vertical="center"/>
    </xf>
    <xf numFmtId="0" fontId="4" fillId="0" borderId="7" xfId="0" quotePrefix="1" applyFont="1" applyBorder="1" applyAlignment="1">
      <alignment horizontal="center" vertical="center"/>
    </xf>
    <xf numFmtId="0" fontId="4" fillId="0" borderId="7" xfId="0" quotePrefix="1" applyFont="1" applyBorder="1" applyAlignment="1">
      <alignment horizontal="center" vertical="center" wrapText="1"/>
    </xf>
    <xf numFmtId="0" fontId="4" fillId="0" borderId="7" xfId="0" quotePrefix="1" applyFont="1" applyBorder="1" applyAlignment="1">
      <alignment horizontal="center" vertical="center" wrapText="1"/>
    </xf>
    <xf numFmtId="0" fontId="4" fillId="0" borderId="7" xfId="0" quotePrefix="1" applyFont="1" applyBorder="1" applyAlignment="1">
      <alignment vertical="center" wrapText="1"/>
    </xf>
    <xf numFmtId="0" fontId="4" fillId="0" borderId="7" xfId="0" applyFont="1" applyBorder="1" applyAlignment="1">
      <alignment vertical="center" wrapText="1"/>
    </xf>
    <xf numFmtId="176" fontId="4" fillId="0" borderId="7" xfId="0" applyNumberFormat="1" applyFont="1" applyBorder="1" applyAlignment="1">
      <alignment vertical="center" wrapText="1"/>
    </xf>
    <xf numFmtId="0" fontId="4" fillId="0" borderId="0" xfId="0" quotePrefix="1" applyFont="1">
      <alignment vertical="center"/>
    </xf>
    <xf numFmtId="0" fontId="4" fillId="0" borderId="0" xfId="0" applyFont="1">
      <alignment vertical="center"/>
    </xf>
    <xf numFmtId="176" fontId="4" fillId="0" borderId="0" xfId="0" applyNumberFormat="1" applyFont="1">
      <alignment vertical="center"/>
    </xf>
    <xf numFmtId="0" fontId="4" fillId="7" borderId="7" xfId="0" quotePrefix="1" applyFont="1" applyFill="1" applyBorder="1" applyAlignment="1">
      <alignment vertical="center" wrapText="1"/>
    </xf>
    <xf numFmtId="0" fontId="4" fillId="7" borderId="7" xfId="0" applyFont="1" applyFill="1" applyBorder="1" applyAlignment="1">
      <alignment vertical="center" wrapText="1"/>
    </xf>
    <xf numFmtId="176" fontId="4" fillId="7" borderId="7" xfId="0" applyNumberFormat="1" applyFont="1" applyFill="1" applyBorder="1" applyAlignment="1">
      <alignment vertical="center" wrapText="1"/>
    </xf>
    <xf numFmtId="0" fontId="4" fillId="7" borderId="0" xfId="0" quotePrefix="1" applyFont="1" applyFill="1">
      <alignment vertical="center"/>
    </xf>
    <xf numFmtId="0" fontId="4" fillId="7" borderId="0" xfId="0" applyFont="1" applyFill="1">
      <alignment vertical="center"/>
    </xf>
    <xf numFmtId="176" fontId="4" fillId="7" borderId="0" xfId="0" applyNumberFormat="1" applyFont="1" applyFill="1">
      <alignment vertical="center"/>
    </xf>
    <xf numFmtId="0" fontId="3" fillId="0" borderId="7" xfId="0" quotePrefix="1" applyFont="1" applyBorder="1" applyAlignment="1">
      <alignment vertical="center" wrapText="1"/>
    </xf>
    <xf numFmtId="0" fontId="3" fillId="0" borderId="7" xfId="0" applyFont="1" applyBorder="1" applyAlignment="1">
      <alignment vertical="center" wrapText="1"/>
    </xf>
    <xf numFmtId="176" fontId="3" fillId="0" borderId="7" xfId="0" applyNumberFormat="1" applyFont="1" applyBorder="1" applyAlignment="1">
      <alignment vertical="center" wrapText="1"/>
    </xf>
    <xf numFmtId="0" fontId="3" fillId="8" borderId="7" xfId="0" quotePrefix="1" applyFont="1" applyFill="1" applyBorder="1" applyAlignment="1">
      <alignment vertical="center" wrapText="1"/>
    </xf>
    <xf numFmtId="0" fontId="3" fillId="8" borderId="7" xfId="0" applyFont="1" applyFill="1" applyBorder="1" applyAlignment="1">
      <alignment vertical="center" wrapText="1"/>
    </xf>
    <xf numFmtId="176" fontId="3" fillId="8" borderId="7" xfId="0" applyNumberFormat="1" applyFont="1" applyFill="1" applyBorder="1" applyAlignment="1">
      <alignment vertical="center" wrapText="1"/>
    </xf>
    <xf numFmtId="0" fontId="0" fillId="8" borderId="0" xfId="0" applyFill="1">
      <alignment vertical="center"/>
    </xf>
    <xf numFmtId="176" fontId="0" fillId="8" borderId="0" xfId="0" applyNumberFormat="1" applyFill="1">
      <alignment vertical="center"/>
    </xf>
    <xf numFmtId="0" fontId="3" fillId="9" borderId="7" xfId="0" quotePrefix="1" applyFont="1" applyFill="1" applyBorder="1" applyAlignment="1">
      <alignment vertical="center" wrapText="1"/>
    </xf>
    <xf numFmtId="0" fontId="3" fillId="9" borderId="7" xfId="0" applyFont="1" applyFill="1" applyBorder="1" applyAlignment="1">
      <alignment vertical="center" wrapText="1"/>
    </xf>
    <xf numFmtId="176" fontId="3" fillId="9" borderId="7" xfId="0" applyNumberFormat="1" applyFont="1" applyFill="1" applyBorder="1" applyAlignment="1">
      <alignment vertical="center" wrapText="1"/>
    </xf>
    <xf numFmtId="0" fontId="0" fillId="9" borderId="0" xfId="0" applyFill="1">
      <alignment vertical="center"/>
    </xf>
    <xf numFmtId="176" fontId="0" fillId="9" borderId="0" xfId="0" applyNumberFormat="1" applyFill="1">
      <alignment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7" xfId="0" quotePrefix="1" applyFont="1" applyBorder="1" applyAlignment="1">
      <alignment horizontal="center" vertical="center"/>
    </xf>
    <xf numFmtId="0" fontId="0" fillId="0" borderId="7" xfId="0" quotePrefix="1" applyBorder="1" applyAlignment="1">
      <alignment vertical="center" wrapText="1"/>
    </xf>
    <xf numFmtId="0" fontId="3" fillId="0" borderId="7" xfId="0" applyFont="1" applyBorder="1" applyAlignment="1">
      <alignment horizontal="center" vertical="center" wrapText="1"/>
    </xf>
    <xf numFmtId="0" fontId="0" fillId="0" borderId="7" xfId="0" quotePrefix="1" applyBorder="1" applyAlignment="1">
      <alignment horizontal="center" vertical="center" wrapText="1"/>
    </xf>
    <xf numFmtId="0" fontId="0" fillId="0" borderId="0" xfId="0" applyAlignment="1">
      <alignment horizontal="center" vertical="center"/>
    </xf>
  </cellXfs>
  <cellStyles count="9">
    <cellStyle name="쉼표 [0] 2" xfId="5" xr:uid="{00000000-0005-0000-0000-000000000000}"/>
    <cellStyle name="표준" xfId="0" builtinId="0"/>
    <cellStyle name="표준 2" xfId="1" xr:uid="{00000000-0005-0000-0000-000002000000}"/>
    <cellStyle name="표준 2 2" xfId="2" xr:uid="{00000000-0005-0000-0000-000003000000}"/>
    <cellStyle name="표준 2 2 2" xfId="3" xr:uid="{00000000-0005-0000-0000-000004000000}"/>
    <cellStyle name="표준 2 2 2 2" xfId="4" xr:uid="{00000000-0005-0000-0000-000005000000}"/>
    <cellStyle name="표준 2 2 2 2 2" xfId="7" xr:uid="{00000000-0005-0000-0000-000006000000}"/>
    <cellStyle name="표준 2 2 2 3" xfId="6" xr:uid="{00000000-0005-0000-0000-000007000000}"/>
    <cellStyle name="표준 3" xfId="8" xr:uid="{07BA7A6B-B0FD-43E6-8CDC-89867371DC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KIAPI\Downloads\00_&#48156;&#51452;\SDV%20&#44277;&#49324;&#48156;&#51452;%20&#44277;&#45236;&#50669;\3.%20SDV%20&#51204;&#51109;&#48512;&#54408;%20&#48372;&#50504;&#54217;&#44032;%20&#51648;&#50896;&#49468;&#53552;%20(&#44592;&#44228;&#49444;&#48708;).xlsx" TargetMode="External"/><Relationship Id="rId1" Type="http://schemas.openxmlformats.org/officeDocument/2006/relationships/externalLinkPath" Target="3.%20SDV%20&#51204;&#51109;&#48512;&#54408;%20&#48372;&#50504;&#54217;&#44032;%20&#51648;&#50896;&#49468;&#53552;%20(&#44592;&#44228;&#49444;&#4870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기계설비 공종별집계표"/>
      <sheetName val="기계설비 공종별내역서"/>
      <sheetName val=" 공사설정 "/>
    </sheetNames>
    <sheetDataSet>
      <sheetData sheetId="0"/>
      <sheetData sheetId="1">
        <row r="27">
          <cell r="F27">
            <v>0</v>
          </cell>
          <cell r="H27">
            <v>0</v>
          </cell>
          <cell r="J27">
            <v>0</v>
          </cell>
        </row>
        <row r="51">
          <cell r="F51">
            <v>0</v>
          </cell>
          <cell r="H51">
            <v>0</v>
          </cell>
          <cell r="J51">
            <v>0</v>
          </cell>
        </row>
        <row r="75">
          <cell r="F75">
            <v>0</v>
          </cell>
          <cell r="H75">
            <v>0</v>
          </cell>
          <cell r="J75">
            <v>0</v>
          </cell>
        </row>
        <row r="147">
          <cell r="F147">
            <v>0</v>
          </cell>
          <cell r="H147">
            <v>0</v>
          </cell>
          <cell r="J147">
            <v>0</v>
          </cell>
        </row>
        <row r="243">
          <cell r="F243">
            <v>0</v>
          </cell>
          <cell r="H243">
            <v>0</v>
          </cell>
          <cell r="J243">
            <v>0</v>
          </cell>
        </row>
        <row r="267">
          <cell r="F267">
            <v>0</v>
          </cell>
          <cell r="H267">
            <v>0</v>
          </cell>
          <cell r="J267">
            <v>0</v>
          </cell>
        </row>
        <row r="291">
          <cell r="F291">
            <v>0</v>
          </cell>
          <cell r="H291">
            <v>0</v>
          </cell>
          <cell r="J291">
            <v>0</v>
          </cell>
        </row>
        <row r="315">
          <cell r="F315">
            <v>0</v>
          </cell>
          <cell r="H315">
            <v>0</v>
          </cell>
          <cell r="J315">
            <v>0</v>
          </cell>
        </row>
        <row r="363">
          <cell r="F363">
            <v>0</v>
          </cell>
          <cell r="H363">
            <v>0</v>
          </cell>
          <cell r="J363">
            <v>0</v>
          </cell>
        </row>
        <row r="387">
          <cell r="F387">
            <v>0</v>
          </cell>
          <cell r="H387">
            <v>0</v>
          </cell>
          <cell r="J387">
            <v>0</v>
          </cell>
        </row>
      </sheetData>
      <sheetData sheetId="2"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9CCFF"/>
    <pageSetUpPr fitToPage="1"/>
  </sheetPr>
  <dimension ref="A3:O17"/>
  <sheetViews>
    <sheetView view="pageBreakPreview" zoomScale="68" zoomScaleNormal="100" zoomScaleSheetLayoutView="68" workbookViewId="0">
      <selection activeCell="Q13" sqref="Q13"/>
    </sheetView>
  </sheetViews>
  <sheetFormatPr defaultColWidth="13.25" defaultRowHeight="41.25" customHeight="1"/>
  <cols>
    <col min="1" max="1" width="13.25" style="65" customWidth="1"/>
    <col min="2" max="16384" width="13.25" style="65"/>
  </cols>
  <sheetData>
    <row r="3" spans="1:15" ht="41.25" customHeight="1">
      <c r="A3" s="359" t="str">
        <f>+'총괄 원가'!C2</f>
        <v>SDV 전장부품 보안평가 지원센터</v>
      </c>
      <c r="B3" s="359"/>
      <c r="C3" s="359"/>
      <c r="D3" s="359"/>
      <c r="E3" s="359"/>
      <c r="F3" s="359"/>
      <c r="G3" s="359"/>
      <c r="H3" s="359"/>
      <c r="I3" s="359"/>
      <c r="J3" s="359"/>
      <c r="K3" s="359"/>
      <c r="L3" s="359"/>
      <c r="M3" s="359"/>
      <c r="N3" s="359"/>
      <c r="O3" s="359"/>
    </row>
    <row r="4" spans="1:15" ht="41.25" customHeight="1">
      <c r="A4" s="359"/>
      <c r="B4" s="359"/>
      <c r="C4" s="359"/>
      <c r="D4" s="359"/>
      <c r="E4" s="359"/>
      <c r="F4" s="359"/>
      <c r="G4" s="359"/>
      <c r="H4" s="359"/>
      <c r="I4" s="359"/>
      <c r="J4" s="359"/>
      <c r="K4" s="359"/>
      <c r="L4" s="359"/>
      <c r="M4" s="359"/>
      <c r="N4" s="359"/>
      <c r="O4" s="359"/>
    </row>
    <row r="5" spans="1:15" ht="41.25" customHeight="1">
      <c r="A5" s="66"/>
      <c r="B5" s="66"/>
      <c r="C5" s="67"/>
      <c r="D5" s="67"/>
      <c r="E5" s="360" t="s">
        <v>1063</v>
      </c>
      <c r="F5" s="361" t="s">
        <v>1176</v>
      </c>
      <c r="G5" s="361"/>
      <c r="H5" s="361"/>
      <c r="I5" s="361"/>
      <c r="J5" s="361"/>
      <c r="K5" s="362" t="s">
        <v>1065</v>
      </c>
      <c r="L5" s="67"/>
      <c r="M5" s="67"/>
      <c r="N5" s="67"/>
      <c r="O5" s="66"/>
    </row>
    <row r="6" spans="1:15" ht="41.25" customHeight="1">
      <c r="A6" s="66"/>
      <c r="B6" s="66"/>
      <c r="C6" s="67"/>
      <c r="D6" s="67"/>
      <c r="E6" s="360"/>
      <c r="F6" s="361"/>
      <c r="G6" s="361"/>
      <c r="H6" s="361"/>
      <c r="I6" s="361"/>
      <c r="J6" s="361"/>
      <c r="K6" s="362"/>
      <c r="L6" s="67"/>
      <c r="M6" s="67"/>
      <c r="N6" s="67"/>
      <c r="O6" s="66"/>
    </row>
    <row r="7" spans="1:15" ht="41.25" customHeight="1">
      <c r="A7" s="66"/>
      <c r="B7" s="66"/>
      <c r="C7" s="67"/>
      <c r="D7" s="67"/>
      <c r="E7" s="68"/>
      <c r="F7" s="70"/>
      <c r="G7" s="70"/>
      <c r="H7" s="70"/>
      <c r="I7" s="70"/>
      <c r="J7" s="70"/>
      <c r="K7" s="69"/>
      <c r="L7" s="67"/>
      <c r="M7" s="67"/>
      <c r="N7" s="67"/>
      <c r="O7" s="66"/>
    </row>
    <row r="8" spans="1:15" ht="41.25" customHeight="1">
      <c r="E8" s="363" t="s">
        <v>1066</v>
      </c>
      <c r="F8" s="363"/>
      <c r="G8" s="363"/>
      <c r="H8" s="363"/>
      <c r="I8" s="363"/>
      <c r="J8" s="363"/>
      <c r="K8" s="363"/>
    </row>
    <row r="9" spans="1:15" ht="41.25" customHeight="1">
      <c r="E9" s="363"/>
      <c r="F9" s="363"/>
      <c r="G9" s="363"/>
      <c r="H9" s="363"/>
      <c r="I9" s="363"/>
      <c r="J9" s="363"/>
      <c r="K9" s="363"/>
    </row>
    <row r="10" spans="1:15" ht="41.25" customHeight="1">
      <c r="E10" s="71"/>
      <c r="F10" s="71"/>
      <c r="G10" s="364"/>
      <c r="H10" s="364"/>
      <c r="I10" s="364"/>
      <c r="J10" s="73"/>
      <c r="K10" s="73"/>
    </row>
    <row r="11" spans="1:15" ht="41.25" customHeight="1">
      <c r="E11" s="71"/>
      <c r="F11" s="71"/>
      <c r="G11" s="72"/>
      <c r="H11" s="72"/>
      <c r="I11" s="72"/>
      <c r="J11" s="73"/>
      <c r="K11" s="73"/>
    </row>
    <row r="12" spans="1:15" ht="41.25" customHeight="1">
      <c r="E12" s="74"/>
      <c r="F12" s="74"/>
      <c r="G12" s="74"/>
      <c r="H12" s="74"/>
      <c r="I12" s="74"/>
      <c r="J12" s="74"/>
      <c r="K12" s="74"/>
    </row>
    <row r="15" spans="1:15" ht="41.25" customHeight="1">
      <c r="A15" s="75"/>
      <c r="B15" s="75"/>
      <c r="C15" s="75"/>
      <c r="D15" s="75"/>
      <c r="E15" s="75"/>
      <c r="F15" s="76"/>
      <c r="G15" s="357">
        <v>2025</v>
      </c>
      <c r="H15" s="357"/>
      <c r="I15" s="357"/>
      <c r="J15" s="76"/>
      <c r="K15" s="75"/>
      <c r="L15" s="75"/>
      <c r="M15" s="75"/>
      <c r="N15" s="77"/>
      <c r="O15" s="75"/>
    </row>
    <row r="16" spans="1:15" ht="41.25" customHeight="1">
      <c r="A16" s="75"/>
      <c r="B16" s="75"/>
      <c r="C16" s="75"/>
      <c r="D16" s="75"/>
      <c r="E16" s="75"/>
      <c r="F16" s="358"/>
      <c r="G16" s="358"/>
      <c r="H16" s="358"/>
      <c r="I16" s="358"/>
      <c r="J16" s="358"/>
      <c r="K16" s="75"/>
      <c r="L16" s="75"/>
      <c r="M16" s="75"/>
      <c r="N16" s="75"/>
      <c r="O16" s="75"/>
    </row>
    <row r="17" spans="1:15" ht="41.25" customHeight="1">
      <c r="A17" s="75"/>
      <c r="B17" s="75"/>
      <c r="C17" s="75"/>
      <c r="D17" s="75"/>
      <c r="E17" s="75"/>
      <c r="F17" s="78"/>
      <c r="G17" s="78"/>
      <c r="H17" s="78"/>
      <c r="I17" s="78"/>
      <c r="J17" s="78"/>
      <c r="K17" s="75"/>
      <c r="L17" s="75"/>
      <c r="M17" s="75"/>
      <c r="N17" s="75"/>
      <c r="O17" s="75"/>
    </row>
  </sheetData>
  <mergeCells count="8">
    <mergeCell ref="G15:I15"/>
    <mergeCell ref="F16:J16"/>
    <mergeCell ref="A3:O4"/>
    <mergeCell ref="E5:E6"/>
    <mergeCell ref="F5:J6"/>
    <mergeCell ref="K5:K6"/>
    <mergeCell ref="E8:K9"/>
    <mergeCell ref="G10:I10"/>
  </mergeCells>
  <phoneticPr fontId="1" type="noConversion"/>
  <printOptions horizontalCentered="1" verticalCentered="1"/>
  <pageMargins left="0.78740157480314965" right="0.39370078740157483" top="0.78740157480314965" bottom="0.39370078740157483" header="0" footer="0"/>
  <pageSetup paperSize="9" scale="6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BU25"/>
  <sheetViews>
    <sheetView view="pageBreakPreview" topLeftCell="I2" zoomScaleNormal="100" zoomScaleSheetLayoutView="100" workbookViewId="0">
      <selection activeCell="O19" sqref="O19:Z20"/>
    </sheetView>
  </sheetViews>
  <sheetFormatPr defaultColWidth="3.375" defaultRowHeight="28.5" customHeight="1"/>
  <cols>
    <col min="1" max="47" width="3.375" style="15"/>
    <col min="48" max="48" width="16.625" style="16" customWidth="1"/>
    <col min="49" max="52" width="16.625" style="15" customWidth="1"/>
    <col min="53" max="16384" width="3.375" style="15"/>
  </cols>
  <sheetData>
    <row r="1" spans="2:73" ht="72" customHeight="1" thickBot="1">
      <c r="B1" s="365" t="s">
        <v>1067</v>
      </c>
      <c r="C1" s="365"/>
      <c r="D1" s="365"/>
      <c r="E1" s="365"/>
      <c r="F1" s="365"/>
      <c r="G1" s="365"/>
      <c r="H1" s="365"/>
      <c r="I1" s="365"/>
      <c r="J1" s="366"/>
      <c r="K1" s="365"/>
      <c r="L1" s="365"/>
      <c r="M1" s="365"/>
      <c r="N1" s="365"/>
      <c r="O1" s="365"/>
      <c r="P1" s="365"/>
      <c r="Q1" s="365"/>
      <c r="R1" s="365"/>
      <c r="S1" s="365"/>
      <c r="T1" s="365"/>
      <c r="U1" s="365"/>
      <c r="V1" s="365"/>
      <c r="W1" s="365"/>
      <c r="X1" s="365"/>
      <c r="Y1" s="365"/>
      <c r="Z1" s="365"/>
      <c r="AA1" s="365"/>
      <c r="AB1" s="365"/>
      <c r="AC1" s="365"/>
      <c r="AD1" s="365"/>
      <c r="AE1" s="365"/>
      <c r="AF1" s="365"/>
      <c r="AG1" s="365"/>
      <c r="AH1" s="365"/>
      <c r="AI1" s="365"/>
      <c r="AJ1" s="365"/>
      <c r="AK1" s="365"/>
      <c r="AL1" s="365"/>
      <c r="AM1" s="365"/>
      <c r="AN1" s="365"/>
      <c r="AO1" s="365"/>
      <c r="AP1" s="365"/>
      <c r="AQ1" s="365"/>
      <c r="AR1" s="365"/>
      <c r="AS1" s="365"/>
      <c r="AT1" s="365"/>
    </row>
    <row r="2" spans="2:73" s="21" customFormat="1" ht="42" customHeight="1">
      <c r="B2" s="367" t="s">
        <v>1049</v>
      </c>
      <c r="C2" s="368"/>
      <c r="D2" s="371"/>
      <c r="E2" s="372"/>
      <c r="F2" s="372"/>
      <c r="G2" s="372"/>
      <c r="H2" s="372"/>
      <c r="I2" s="373"/>
      <c r="J2" s="377" t="s">
        <v>1050</v>
      </c>
      <c r="K2" s="378"/>
      <c r="L2" s="381"/>
      <c r="M2" s="382"/>
      <c r="N2" s="382"/>
      <c r="O2" s="382"/>
      <c r="P2" s="382"/>
      <c r="Q2" s="383"/>
      <c r="R2" s="377" t="s">
        <v>1051</v>
      </c>
      <c r="S2" s="378"/>
      <c r="T2" s="17"/>
      <c r="U2" s="18"/>
      <c r="V2" s="18"/>
      <c r="W2" s="18"/>
      <c r="X2" s="18"/>
      <c r="Y2" s="18"/>
      <c r="Z2" s="387" t="s">
        <v>1052</v>
      </c>
      <c r="AA2" s="368"/>
      <c r="AB2" s="387"/>
      <c r="AC2" s="389"/>
      <c r="AD2" s="389"/>
      <c r="AE2" s="389"/>
      <c r="AF2" s="389"/>
      <c r="AG2" s="368"/>
      <c r="AH2" s="391">
        <v>2025</v>
      </c>
      <c r="AI2" s="392"/>
      <c r="AJ2" s="392"/>
      <c r="AK2" s="392"/>
      <c r="AL2" s="392"/>
      <c r="AM2" s="392"/>
      <c r="AN2" s="392"/>
      <c r="AO2" s="392"/>
      <c r="AP2" s="392"/>
      <c r="AQ2" s="392"/>
      <c r="AR2" s="392"/>
      <c r="AS2" s="392"/>
      <c r="AT2" s="393"/>
      <c r="AU2" s="19"/>
      <c r="AV2" s="20"/>
    </row>
    <row r="3" spans="2:73" s="21" customFormat="1" ht="42" customHeight="1">
      <c r="B3" s="369"/>
      <c r="C3" s="370"/>
      <c r="D3" s="374"/>
      <c r="E3" s="375"/>
      <c r="F3" s="375"/>
      <c r="G3" s="375"/>
      <c r="H3" s="375"/>
      <c r="I3" s="376"/>
      <c r="J3" s="379"/>
      <c r="K3" s="380"/>
      <c r="L3" s="384"/>
      <c r="M3" s="385"/>
      <c r="N3" s="385"/>
      <c r="O3" s="385"/>
      <c r="P3" s="385"/>
      <c r="Q3" s="386"/>
      <c r="R3" s="379"/>
      <c r="S3" s="380"/>
      <c r="T3" s="22"/>
      <c r="U3" s="23"/>
      <c r="V3" s="23"/>
      <c r="W3" s="23"/>
      <c r="X3" s="23"/>
      <c r="Y3" s="23"/>
      <c r="Z3" s="388"/>
      <c r="AA3" s="370"/>
      <c r="AB3" s="388"/>
      <c r="AC3" s="390"/>
      <c r="AD3" s="390"/>
      <c r="AE3" s="390"/>
      <c r="AF3" s="390"/>
      <c r="AG3" s="370"/>
      <c r="AH3" s="394"/>
      <c r="AI3" s="395"/>
      <c r="AJ3" s="395"/>
      <c r="AK3" s="395"/>
      <c r="AL3" s="395"/>
      <c r="AM3" s="395"/>
      <c r="AN3" s="395"/>
      <c r="AO3" s="395"/>
      <c r="AP3" s="395"/>
      <c r="AQ3" s="395"/>
      <c r="AR3" s="395"/>
      <c r="AS3" s="395"/>
      <c r="AT3" s="396"/>
      <c r="AU3" s="19"/>
      <c r="AV3" s="20"/>
    </row>
    <row r="4" spans="2:73" ht="30" customHeight="1">
      <c r="B4" s="24"/>
      <c r="C4" s="79"/>
      <c r="D4" s="397">
        <v>2025</v>
      </c>
      <c r="E4" s="397"/>
      <c r="F4" s="397"/>
      <c r="G4" s="397"/>
      <c r="H4" s="397"/>
      <c r="I4" s="397"/>
      <c r="J4" s="398"/>
      <c r="K4" s="398"/>
      <c r="L4" s="398"/>
      <c r="M4" s="398"/>
      <c r="N4" s="398"/>
      <c r="O4" s="398"/>
      <c r="P4" s="398"/>
      <c r="Q4" s="398"/>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6"/>
    </row>
    <row r="5" spans="2:73" ht="30" customHeight="1">
      <c r="B5" s="24"/>
      <c r="C5" s="34"/>
      <c r="D5" s="80"/>
      <c r="E5" s="80"/>
      <c r="F5" s="80"/>
      <c r="G5" s="79"/>
      <c r="H5" s="79"/>
      <c r="I5" s="79"/>
      <c r="J5" s="34"/>
      <c r="K5" s="81"/>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25"/>
      <c r="AQ5" s="25"/>
      <c r="AR5" s="25"/>
      <c r="AS5" s="25"/>
      <c r="AT5" s="26"/>
    </row>
    <row r="6" spans="2:73" ht="30.75" customHeight="1">
      <c r="B6" s="24"/>
      <c r="C6" s="25"/>
      <c r="D6" s="25"/>
      <c r="E6" s="82"/>
      <c r="F6" s="27" t="s">
        <v>1053</v>
      </c>
      <c r="G6" s="399" t="s">
        <v>1054</v>
      </c>
      <c r="H6" s="399"/>
      <c r="I6" s="399"/>
      <c r="J6" s="399"/>
      <c r="K6" s="83" t="s">
        <v>1055</v>
      </c>
      <c r="L6" s="399" t="str">
        <f>+'총괄 원가'!C2</f>
        <v>SDV 전장부품 보안평가 지원센터</v>
      </c>
      <c r="M6" s="399"/>
      <c r="N6" s="399"/>
      <c r="O6" s="399"/>
      <c r="P6" s="399"/>
      <c r="Q6" s="399"/>
      <c r="R6" s="399"/>
      <c r="S6" s="399"/>
      <c r="T6" s="399"/>
      <c r="U6" s="399"/>
      <c r="V6" s="399"/>
      <c r="W6" s="399"/>
      <c r="X6" s="399"/>
      <c r="Y6" s="399"/>
      <c r="Z6" s="399"/>
      <c r="AA6" s="399"/>
      <c r="AB6" s="399"/>
      <c r="AC6" s="399"/>
      <c r="AD6" s="399"/>
      <c r="AE6" s="399"/>
      <c r="AF6" s="399"/>
      <c r="AG6" s="399"/>
      <c r="AH6" s="34"/>
      <c r="AI6" s="34"/>
      <c r="AJ6" s="34"/>
      <c r="AK6" s="34"/>
      <c r="AL6" s="34"/>
      <c r="AM6" s="34"/>
      <c r="AN6" s="34"/>
      <c r="AO6" s="34"/>
      <c r="AP6" s="34"/>
      <c r="AQ6" s="84"/>
      <c r="AR6" s="84"/>
      <c r="AS6" s="84"/>
      <c r="AT6" s="28"/>
      <c r="AU6" s="29"/>
      <c r="AV6" s="30"/>
      <c r="AW6" s="29"/>
      <c r="AX6" s="29"/>
      <c r="AY6" s="29"/>
      <c r="AZ6" s="29"/>
      <c r="BA6" s="29"/>
      <c r="BB6" s="29"/>
      <c r="BC6" s="29"/>
    </row>
    <row r="7" spans="2:73" ht="30.75" customHeight="1">
      <c r="B7" s="24"/>
      <c r="C7" s="25"/>
      <c r="D7" s="25"/>
      <c r="E7" s="82"/>
      <c r="F7" s="31"/>
      <c r="G7" s="79"/>
      <c r="H7" s="79"/>
      <c r="I7" s="79"/>
      <c r="J7" s="79"/>
      <c r="K7" s="81"/>
      <c r="L7" s="79"/>
      <c r="M7" s="79"/>
      <c r="N7" s="79"/>
      <c r="O7" s="79"/>
      <c r="P7" s="79"/>
      <c r="Q7" s="79"/>
      <c r="R7" s="79"/>
      <c r="S7" s="79"/>
      <c r="T7" s="79"/>
      <c r="U7" s="79"/>
      <c r="V7" s="79"/>
      <c r="W7" s="79"/>
      <c r="X7" s="79"/>
      <c r="Y7" s="79"/>
      <c r="Z7" s="79"/>
      <c r="AA7" s="79"/>
      <c r="AB7" s="79"/>
      <c r="AC7" s="79"/>
      <c r="AD7" s="79"/>
      <c r="AE7" s="79"/>
      <c r="AF7" s="79"/>
      <c r="AG7" s="79"/>
      <c r="AH7" s="79"/>
      <c r="AI7" s="79"/>
      <c r="AJ7" s="79"/>
      <c r="AK7" s="79"/>
      <c r="AL7" s="79"/>
      <c r="AM7" s="79"/>
      <c r="AN7" s="79"/>
      <c r="AO7" s="79"/>
      <c r="AP7" s="84"/>
      <c r="AQ7" s="84"/>
      <c r="AR7" s="84"/>
      <c r="AS7" s="84"/>
      <c r="AT7" s="28"/>
      <c r="AU7" s="29"/>
      <c r="AV7" s="30"/>
      <c r="AW7" s="32"/>
      <c r="AX7" s="32"/>
      <c r="AY7" s="32"/>
      <c r="AZ7" s="29"/>
      <c r="BA7" s="29"/>
      <c r="BB7" s="29"/>
      <c r="BC7" s="29"/>
    </row>
    <row r="8" spans="2:73" ht="30.75" customHeight="1">
      <c r="B8" s="24"/>
      <c r="C8" s="25"/>
      <c r="D8" s="25"/>
      <c r="E8" s="82"/>
      <c r="F8" s="27" t="s">
        <v>1053</v>
      </c>
      <c r="G8" s="399" t="s">
        <v>1056</v>
      </c>
      <c r="H8" s="399"/>
      <c r="I8" s="399"/>
      <c r="J8" s="399"/>
      <c r="K8" s="83" t="s">
        <v>1055</v>
      </c>
      <c r="L8" s="400" t="s">
        <v>1175</v>
      </c>
      <c r="M8" s="400"/>
      <c r="N8" s="400"/>
      <c r="O8" s="400"/>
      <c r="P8" s="400"/>
      <c r="Q8" s="400"/>
      <c r="R8" s="400"/>
      <c r="S8" s="400"/>
      <c r="T8" s="400"/>
      <c r="U8" s="400"/>
      <c r="V8" s="400"/>
      <c r="W8" s="400"/>
      <c r="X8" s="400"/>
      <c r="Y8" s="400"/>
      <c r="Z8" s="400"/>
      <c r="AA8" s="400"/>
      <c r="AB8" s="400"/>
      <c r="AC8" s="400"/>
      <c r="AD8" s="400"/>
      <c r="AE8" s="400"/>
      <c r="AF8" s="400"/>
      <c r="AG8" s="400"/>
      <c r="AH8" s="85"/>
      <c r="AI8" s="85"/>
      <c r="AJ8" s="85"/>
      <c r="AK8" s="85"/>
      <c r="AL8" s="85"/>
      <c r="AM8" s="85"/>
      <c r="AN8" s="85"/>
      <c r="AO8" s="85"/>
      <c r="AP8" s="84"/>
      <c r="AQ8" s="84"/>
      <c r="AR8" s="84"/>
      <c r="AS8" s="84"/>
      <c r="AT8" s="28"/>
      <c r="AU8" s="29"/>
      <c r="AV8" s="30"/>
      <c r="AW8" s="32"/>
      <c r="AX8" s="32"/>
      <c r="AY8" s="32"/>
      <c r="AZ8" s="29"/>
      <c r="BA8" s="29"/>
      <c r="BB8" s="29"/>
      <c r="BC8" s="29"/>
    </row>
    <row r="9" spans="2:73" ht="30.75" customHeight="1">
      <c r="B9" s="24"/>
      <c r="C9" s="25"/>
      <c r="D9" s="25"/>
      <c r="E9" s="82"/>
      <c r="F9" s="31"/>
      <c r="G9" s="79"/>
      <c r="H9" s="79"/>
      <c r="I9" s="79"/>
      <c r="J9" s="79"/>
      <c r="K9" s="81"/>
      <c r="L9" s="79"/>
      <c r="M9" s="79"/>
      <c r="N9" s="79"/>
      <c r="O9" s="79"/>
      <c r="P9" s="79"/>
      <c r="Q9" s="79"/>
      <c r="R9" s="79"/>
      <c r="S9" s="79"/>
      <c r="T9" s="86"/>
      <c r="U9" s="79"/>
      <c r="V9" s="79"/>
      <c r="W9" s="79"/>
      <c r="X9" s="79"/>
      <c r="Y9" s="79"/>
      <c r="Z9" s="79"/>
      <c r="AA9" s="79"/>
      <c r="AB9" s="79"/>
      <c r="AC9" s="79"/>
      <c r="AD9" s="79"/>
      <c r="AE9" s="79"/>
      <c r="AF9" s="79"/>
      <c r="AG9" s="79"/>
      <c r="AH9" s="79"/>
      <c r="AI9" s="79"/>
      <c r="AJ9" s="79"/>
      <c r="AK9" s="79"/>
      <c r="AL9" s="79"/>
      <c r="AM9" s="79"/>
      <c r="AN9" s="79"/>
      <c r="AO9" s="79"/>
      <c r="AP9" s="84"/>
      <c r="AQ9" s="84"/>
      <c r="AR9" s="84"/>
      <c r="AS9" s="84"/>
      <c r="AT9" s="28"/>
      <c r="AU9" s="29"/>
      <c r="AV9" s="30"/>
      <c r="AW9" s="32"/>
      <c r="AX9" s="32"/>
      <c r="AY9" s="32"/>
      <c r="AZ9" s="29"/>
      <c r="BA9" s="29"/>
      <c r="BB9" s="29"/>
      <c r="BC9" s="29"/>
    </row>
    <row r="10" spans="2:73" ht="30.75" customHeight="1">
      <c r="B10" s="33"/>
      <c r="C10" s="34"/>
      <c r="D10" s="34"/>
      <c r="E10" s="82"/>
      <c r="F10" s="27" t="s">
        <v>1053</v>
      </c>
      <c r="G10" s="399" t="s">
        <v>1057</v>
      </c>
      <c r="H10" s="399"/>
      <c r="I10" s="399"/>
      <c r="J10" s="399"/>
      <c r="K10" s="83" t="s">
        <v>1055</v>
      </c>
      <c r="L10" s="400" t="str">
        <f>""&amp;NUMBERSTRING(AB19,1)&amp;" 원정  ( ￦"&amp; FIXED(AB19,0,0)&amp;" )"</f>
        <v>영 원정  ( ￦0 )</v>
      </c>
      <c r="M10" s="400"/>
      <c r="N10" s="400"/>
      <c r="O10" s="400"/>
      <c r="P10" s="400"/>
      <c r="Q10" s="400"/>
      <c r="R10" s="400"/>
      <c r="S10" s="400"/>
      <c r="T10" s="400"/>
      <c r="U10" s="400"/>
      <c r="V10" s="400"/>
      <c r="W10" s="400"/>
      <c r="X10" s="400"/>
      <c r="Y10" s="400"/>
      <c r="Z10" s="400"/>
      <c r="AA10" s="400"/>
      <c r="AB10" s="400"/>
      <c r="AC10" s="400"/>
      <c r="AD10" s="400"/>
      <c r="AE10" s="400"/>
      <c r="AF10" s="400"/>
      <c r="AG10" s="400"/>
      <c r="AH10" s="400"/>
      <c r="AI10" s="400"/>
      <c r="AJ10" s="85"/>
      <c r="AK10" s="85"/>
      <c r="AL10" s="85"/>
      <c r="AM10" s="85"/>
      <c r="AN10" s="85"/>
      <c r="AO10" s="85"/>
      <c r="AP10" s="84"/>
      <c r="AQ10" s="84"/>
      <c r="AR10" s="84"/>
      <c r="AS10" s="84"/>
      <c r="AT10" s="35"/>
      <c r="AU10" s="29"/>
      <c r="AV10" s="30"/>
      <c r="AW10" s="87"/>
      <c r="AX10" s="87"/>
      <c r="AY10" s="87"/>
      <c r="AZ10" s="29"/>
      <c r="BA10" s="29"/>
      <c r="BB10" s="29"/>
      <c r="BC10" s="29"/>
    </row>
    <row r="11" spans="2:73" ht="72.75" customHeight="1">
      <c r="B11" s="33"/>
      <c r="C11" s="34"/>
      <c r="D11" s="34"/>
      <c r="E11" s="34"/>
      <c r="F11" s="34"/>
      <c r="G11" s="34"/>
      <c r="H11" s="34"/>
      <c r="I11" s="34"/>
      <c r="J11" s="34"/>
      <c r="K11" s="34"/>
      <c r="L11" s="34"/>
      <c r="M11" s="34"/>
      <c r="N11" s="34"/>
      <c r="O11" s="34"/>
      <c r="P11" s="34"/>
      <c r="Q11" s="84"/>
      <c r="R11" s="84"/>
      <c r="S11" s="84"/>
      <c r="T11" s="84"/>
      <c r="U11" s="84"/>
      <c r="V11" s="84"/>
      <c r="W11" s="84"/>
      <c r="X11" s="84"/>
      <c r="Y11" s="84"/>
      <c r="Z11" s="84"/>
      <c r="AA11" s="84"/>
      <c r="AB11" s="84"/>
      <c r="AC11" s="84"/>
      <c r="AD11" s="84"/>
      <c r="AE11" s="84"/>
      <c r="AF11" s="84"/>
      <c r="AG11" s="84"/>
      <c r="AH11" s="84"/>
      <c r="AI11" s="84"/>
      <c r="AJ11" s="84"/>
      <c r="AK11" s="84"/>
      <c r="AL11" s="84"/>
      <c r="AM11" s="84"/>
      <c r="AN11" s="84"/>
      <c r="AO11" s="84"/>
      <c r="AP11" s="84"/>
      <c r="AQ11" s="84"/>
      <c r="AR11" s="84"/>
      <c r="AS11" s="84"/>
      <c r="AT11" s="35"/>
      <c r="AU11" s="36"/>
      <c r="AV11" s="88" t="s">
        <v>1068</v>
      </c>
      <c r="AW11" s="89" t="s">
        <v>1069</v>
      </c>
      <c r="AX11" s="89" t="s">
        <v>1059</v>
      </c>
      <c r="AY11" s="89" t="s">
        <v>1060</v>
      </c>
      <c r="AZ11" s="88" t="s">
        <v>1070</v>
      </c>
      <c r="BA11" s="29"/>
      <c r="BB11" s="29"/>
      <c r="BC11" s="29"/>
    </row>
    <row r="12" spans="2:73" ht="10.5" customHeight="1">
      <c r="B12" s="33"/>
      <c r="C12" s="34"/>
      <c r="D12" s="34"/>
      <c r="E12" s="34"/>
      <c r="F12" s="34"/>
      <c r="G12" s="34"/>
      <c r="H12" s="403" t="s">
        <v>1061</v>
      </c>
      <c r="I12" s="404" t="s">
        <v>1071</v>
      </c>
      <c r="J12" s="404"/>
      <c r="K12" s="404"/>
      <c r="L12" s="34"/>
      <c r="M12" s="34"/>
      <c r="N12" s="34"/>
      <c r="O12" s="405" t="s">
        <v>1072</v>
      </c>
      <c r="P12" s="405"/>
      <c r="Q12" s="405"/>
      <c r="R12" s="405"/>
      <c r="S12" s="405"/>
      <c r="T12" s="405"/>
      <c r="U12" s="405"/>
      <c r="V12" s="405"/>
      <c r="W12" s="405"/>
      <c r="X12" s="405"/>
      <c r="Y12" s="405"/>
      <c r="Z12" s="405"/>
      <c r="AA12" s="406" t="s">
        <v>1055</v>
      </c>
      <c r="AB12" s="401">
        <f>+'총괄 원가'!D36</f>
        <v>0</v>
      </c>
      <c r="AC12" s="401"/>
      <c r="AD12" s="401"/>
      <c r="AE12" s="401"/>
      <c r="AF12" s="401"/>
      <c r="AG12" s="401"/>
      <c r="AH12" s="84"/>
      <c r="AI12" s="84"/>
      <c r="AJ12" s="84"/>
      <c r="AK12" s="84"/>
      <c r="AL12" s="84"/>
      <c r="AM12" s="84"/>
      <c r="AN12" s="84"/>
      <c r="AO12" s="84"/>
      <c r="AP12" s="84"/>
      <c r="AQ12" s="84"/>
      <c r="AR12" s="84"/>
      <c r="AS12" s="84"/>
      <c r="AT12" s="35"/>
      <c r="AU12" s="36"/>
      <c r="AV12" s="409" t="str">
        <f>+O12</f>
        <v>건축+토목+기계설비</v>
      </c>
      <c r="AW12" s="407">
        <f>+'총괄 원가'!D36</f>
        <v>0</v>
      </c>
      <c r="AX12" s="407"/>
      <c r="AY12" s="407"/>
      <c r="AZ12" s="407"/>
      <c r="BA12" s="29"/>
      <c r="BB12" s="29"/>
      <c r="BC12" s="29"/>
    </row>
    <row r="13" spans="2:73" s="45" customFormat="1" ht="10.5" customHeight="1">
      <c r="B13" s="38"/>
      <c r="C13" s="39"/>
      <c r="D13" s="39"/>
      <c r="E13" s="39"/>
      <c r="F13" s="39"/>
      <c r="G13" s="39"/>
      <c r="H13" s="403"/>
      <c r="I13" s="404"/>
      <c r="J13" s="404"/>
      <c r="K13" s="404"/>
      <c r="L13" s="46"/>
      <c r="M13" s="48"/>
      <c r="N13" s="40"/>
      <c r="O13" s="405"/>
      <c r="P13" s="405"/>
      <c r="Q13" s="405"/>
      <c r="R13" s="405"/>
      <c r="S13" s="405"/>
      <c r="T13" s="405"/>
      <c r="U13" s="405"/>
      <c r="V13" s="405"/>
      <c r="W13" s="405"/>
      <c r="X13" s="405"/>
      <c r="Y13" s="405"/>
      <c r="Z13" s="405"/>
      <c r="AA13" s="406"/>
      <c r="AB13" s="401"/>
      <c r="AC13" s="401"/>
      <c r="AD13" s="401"/>
      <c r="AE13" s="401"/>
      <c r="AF13" s="401"/>
      <c r="AG13" s="401"/>
      <c r="AH13" s="401"/>
      <c r="AI13" s="401"/>
      <c r="AJ13" s="401"/>
      <c r="AK13" s="401"/>
      <c r="AL13" s="401"/>
      <c r="AM13" s="401"/>
      <c r="AN13" s="401"/>
      <c r="AO13" s="401"/>
      <c r="AP13" s="401"/>
      <c r="AQ13" s="401"/>
      <c r="AR13" s="401"/>
      <c r="AS13" s="401"/>
      <c r="AT13" s="402"/>
      <c r="AU13" s="43"/>
      <c r="AV13" s="410"/>
      <c r="AW13" s="408"/>
      <c r="AX13" s="408"/>
      <c r="AY13" s="408"/>
      <c r="AZ13" s="408"/>
      <c r="BA13" s="44"/>
      <c r="BB13" s="44"/>
      <c r="BC13" s="44"/>
      <c r="BD13" s="44"/>
      <c r="BE13" s="44"/>
      <c r="BF13" s="44"/>
      <c r="BG13" s="44"/>
      <c r="BH13" s="39"/>
      <c r="BI13" s="44"/>
      <c r="BJ13" s="44"/>
      <c r="BK13" s="44"/>
      <c r="BL13" s="44"/>
      <c r="BM13" s="44"/>
      <c r="BN13" s="44"/>
      <c r="BO13" s="44"/>
      <c r="BP13" s="44"/>
      <c r="BQ13" s="44"/>
      <c r="BR13" s="44"/>
      <c r="BS13" s="44"/>
      <c r="BT13" s="44"/>
    </row>
    <row r="14" spans="2:73" s="45" customFormat="1" ht="10.5" customHeight="1">
      <c r="B14" s="38"/>
      <c r="C14" s="39"/>
      <c r="D14" s="39"/>
      <c r="E14" s="39"/>
      <c r="F14" s="39"/>
      <c r="G14" s="39"/>
      <c r="H14" s="403"/>
      <c r="I14" s="404"/>
      <c r="J14" s="404"/>
      <c r="K14" s="404"/>
      <c r="L14" s="46"/>
      <c r="M14" s="49"/>
      <c r="N14" s="40"/>
      <c r="O14" s="405" t="str">
        <f>+'총괄 원가'!A37</f>
        <v>도급자설치 관급자재비</v>
      </c>
      <c r="P14" s="405"/>
      <c r="Q14" s="405"/>
      <c r="R14" s="405"/>
      <c r="S14" s="405"/>
      <c r="T14" s="405"/>
      <c r="U14" s="405"/>
      <c r="V14" s="405"/>
      <c r="W14" s="405"/>
      <c r="X14" s="405"/>
      <c r="Y14" s="405"/>
      <c r="Z14" s="405"/>
      <c r="AA14" s="406" t="s">
        <v>1055</v>
      </c>
      <c r="AB14" s="401">
        <f>+'총괄 원가'!D37</f>
        <v>0</v>
      </c>
      <c r="AC14" s="401"/>
      <c r="AD14" s="401"/>
      <c r="AE14" s="401"/>
      <c r="AF14" s="401"/>
      <c r="AG14" s="401"/>
      <c r="AH14" s="401"/>
      <c r="AI14" s="401"/>
      <c r="AJ14" s="401"/>
      <c r="AK14" s="401"/>
      <c r="AL14" s="401"/>
      <c r="AM14" s="401"/>
      <c r="AN14" s="401"/>
      <c r="AO14" s="401"/>
      <c r="AP14" s="401"/>
      <c r="AQ14" s="401"/>
      <c r="AR14" s="401"/>
      <c r="AS14" s="401"/>
      <c r="AT14" s="402"/>
      <c r="AU14" s="29"/>
      <c r="AV14" s="409" t="str">
        <f>+O14</f>
        <v>도급자설치 관급자재비</v>
      </c>
      <c r="AW14" s="407"/>
      <c r="AX14" s="407">
        <f>+'총괄 원가'!D37</f>
        <v>0</v>
      </c>
      <c r="AY14" s="407"/>
      <c r="AZ14" s="407"/>
      <c r="BA14" s="44"/>
      <c r="BB14" s="44"/>
      <c r="BC14" s="44"/>
      <c r="BD14" s="44"/>
      <c r="BE14" s="44"/>
      <c r="BF14" s="44"/>
      <c r="BG14" s="44"/>
      <c r="BH14" s="15"/>
      <c r="BI14" s="15"/>
      <c r="BJ14" s="15"/>
      <c r="BK14" s="15"/>
      <c r="BL14" s="15"/>
      <c r="BM14" s="15"/>
      <c r="BN14" s="15"/>
      <c r="BO14" s="15"/>
      <c r="BP14" s="15"/>
      <c r="BQ14" s="15"/>
      <c r="BR14" s="15"/>
      <c r="BS14" s="15"/>
      <c r="BT14" s="15"/>
      <c r="BU14" s="15"/>
    </row>
    <row r="15" spans="2:73" s="45" customFormat="1" ht="10.5" customHeight="1">
      <c r="B15" s="38"/>
      <c r="C15" s="39"/>
      <c r="D15" s="39"/>
      <c r="E15" s="39"/>
      <c r="F15" s="39"/>
      <c r="G15" s="39"/>
      <c r="H15" s="403"/>
      <c r="I15" s="404"/>
      <c r="J15" s="404"/>
      <c r="K15" s="404"/>
      <c r="L15" s="46"/>
      <c r="M15" s="47"/>
      <c r="N15" s="40"/>
      <c r="O15" s="405"/>
      <c r="P15" s="405"/>
      <c r="Q15" s="405"/>
      <c r="R15" s="405"/>
      <c r="S15" s="405"/>
      <c r="T15" s="405"/>
      <c r="U15" s="405"/>
      <c r="V15" s="405"/>
      <c r="W15" s="405"/>
      <c r="X15" s="405"/>
      <c r="Y15" s="405"/>
      <c r="Z15" s="405"/>
      <c r="AA15" s="406"/>
      <c r="AB15" s="401"/>
      <c r="AC15" s="401"/>
      <c r="AD15" s="401"/>
      <c r="AE15" s="401"/>
      <c r="AF15" s="401"/>
      <c r="AG15" s="401"/>
      <c r="AH15" s="401"/>
      <c r="AI15" s="401"/>
      <c r="AJ15" s="401"/>
      <c r="AK15" s="401"/>
      <c r="AL15" s="401"/>
      <c r="AM15" s="401"/>
      <c r="AN15" s="401"/>
      <c r="AO15" s="401"/>
      <c r="AP15" s="401"/>
      <c r="AQ15" s="401"/>
      <c r="AR15" s="401"/>
      <c r="AS15" s="401"/>
      <c r="AT15" s="402"/>
      <c r="AU15" s="29"/>
      <c r="AV15" s="410"/>
      <c r="AW15" s="408"/>
      <c r="AX15" s="408"/>
      <c r="AY15" s="408"/>
      <c r="AZ15" s="408"/>
      <c r="BA15" s="44"/>
      <c r="BB15" s="44"/>
      <c r="BC15" s="44"/>
      <c r="BD15" s="44"/>
      <c r="BE15" s="44"/>
      <c r="BF15" s="44"/>
      <c r="BG15" s="44"/>
      <c r="BH15" s="15"/>
      <c r="BI15" s="15"/>
      <c r="BJ15" s="15"/>
      <c r="BK15" s="15"/>
      <c r="BL15" s="15"/>
      <c r="BM15" s="15"/>
      <c r="BN15" s="15"/>
      <c r="BO15" s="15"/>
      <c r="BP15" s="15"/>
      <c r="BQ15" s="15"/>
      <c r="BR15" s="15"/>
      <c r="BS15" s="15"/>
      <c r="BT15" s="15"/>
      <c r="BU15" s="15"/>
    </row>
    <row r="16" spans="2:73" s="45" customFormat="1" ht="10.5" customHeight="1">
      <c r="B16" s="38"/>
      <c r="C16" s="39"/>
      <c r="D16" s="39"/>
      <c r="E16" s="39"/>
      <c r="F16" s="39"/>
      <c r="G16" s="39"/>
      <c r="H16" s="403"/>
      <c r="I16" s="404"/>
      <c r="J16" s="404"/>
      <c r="K16" s="404"/>
      <c r="L16" s="46"/>
      <c r="M16" s="49" t="s">
        <v>1073</v>
      </c>
      <c r="N16" s="40"/>
      <c r="O16" s="405" t="str">
        <f>+'총괄 원가'!A38</f>
        <v>관급자설치 관급자재비</v>
      </c>
      <c r="P16" s="405"/>
      <c r="Q16" s="405"/>
      <c r="R16" s="405"/>
      <c r="S16" s="405"/>
      <c r="T16" s="405"/>
      <c r="U16" s="405"/>
      <c r="V16" s="405"/>
      <c r="W16" s="405"/>
      <c r="X16" s="405"/>
      <c r="Y16" s="405"/>
      <c r="Z16" s="405"/>
      <c r="AA16" s="42" t="s">
        <v>1055</v>
      </c>
      <c r="AB16" s="401">
        <f>+'총괄 원가'!D38</f>
        <v>0</v>
      </c>
      <c r="AC16" s="401"/>
      <c r="AD16" s="401"/>
      <c r="AE16" s="401"/>
      <c r="AF16" s="401"/>
      <c r="AG16" s="401"/>
      <c r="AH16" s="401"/>
      <c r="AI16" s="401"/>
      <c r="AJ16" s="401"/>
      <c r="AK16" s="401"/>
      <c r="AL16" s="401"/>
      <c r="AM16" s="401"/>
      <c r="AN16" s="401"/>
      <c r="AO16" s="401"/>
      <c r="AP16" s="401"/>
      <c r="AQ16" s="401"/>
      <c r="AR16" s="401"/>
      <c r="AS16" s="401"/>
      <c r="AT16" s="402"/>
      <c r="AU16" s="29"/>
      <c r="AV16" s="409" t="str">
        <f>+O16</f>
        <v>관급자설치 관급자재비</v>
      </c>
      <c r="AW16" s="407"/>
      <c r="AX16" s="407"/>
      <c r="AY16" s="407">
        <f>+'총괄 원가'!D38</f>
        <v>0</v>
      </c>
      <c r="AZ16" s="407"/>
      <c r="BA16" s="44"/>
      <c r="BB16" s="44"/>
      <c r="BC16" s="44"/>
      <c r="BD16" s="44"/>
      <c r="BE16" s="44"/>
      <c r="BF16" s="44"/>
      <c r="BG16" s="44"/>
      <c r="BH16" s="15"/>
      <c r="BI16" s="15"/>
      <c r="BJ16" s="15"/>
      <c r="BK16" s="15"/>
      <c r="BL16" s="15"/>
      <c r="BM16" s="15"/>
      <c r="BN16" s="15"/>
      <c r="BO16" s="15"/>
      <c r="BP16" s="15"/>
      <c r="BQ16" s="15"/>
      <c r="BR16" s="15"/>
      <c r="BS16" s="15"/>
      <c r="BT16" s="15"/>
      <c r="BU16" s="15"/>
    </row>
    <row r="17" spans="2:73" s="45" customFormat="1" ht="10.5" customHeight="1">
      <c r="B17" s="38"/>
      <c r="C17" s="39"/>
      <c r="D17" s="39"/>
      <c r="E17" s="39"/>
      <c r="F17" s="39"/>
      <c r="G17" s="39"/>
      <c r="H17" s="403"/>
      <c r="I17" s="404"/>
      <c r="J17" s="404"/>
      <c r="K17" s="404"/>
      <c r="L17" s="46"/>
      <c r="M17" s="51"/>
      <c r="N17" s="39"/>
      <c r="O17" s="405"/>
      <c r="P17" s="405"/>
      <c r="Q17" s="405"/>
      <c r="R17" s="405"/>
      <c r="S17" s="405"/>
      <c r="T17" s="405"/>
      <c r="U17" s="405"/>
      <c r="V17" s="405"/>
      <c r="W17" s="405"/>
      <c r="X17" s="405"/>
      <c r="Y17" s="405"/>
      <c r="Z17" s="405"/>
      <c r="AA17" s="39"/>
      <c r="AB17" s="401"/>
      <c r="AC17" s="401"/>
      <c r="AD17" s="401"/>
      <c r="AE17" s="401"/>
      <c r="AF17" s="401"/>
      <c r="AG17" s="401"/>
      <c r="AH17" s="411"/>
      <c r="AI17" s="411"/>
      <c r="AJ17" s="411"/>
      <c r="AK17" s="411"/>
      <c r="AL17" s="411"/>
      <c r="AM17" s="411"/>
      <c r="AN17" s="411"/>
      <c r="AO17" s="411"/>
      <c r="AP17" s="411"/>
      <c r="AQ17" s="411"/>
      <c r="AR17" s="411"/>
      <c r="AS17" s="411"/>
      <c r="AT17" s="412"/>
      <c r="AU17" s="29"/>
      <c r="AV17" s="410"/>
      <c r="AW17" s="408"/>
      <c r="AX17" s="408"/>
      <c r="AY17" s="408"/>
      <c r="AZ17" s="408"/>
      <c r="BA17" s="15"/>
      <c r="BB17" s="15"/>
      <c r="BC17" s="15"/>
      <c r="BD17" s="15"/>
      <c r="BE17" s="15"/>
      <c r="BF17" s="15"/>
      <c r="BG17" s="15"/>
      <c r="BH17" s="15"/>
      <c r="BI17" s="15"/>
      <c r="BJ17" s="15"/>
      <c r="BK17" s="15"/>
      <c r="BL17" s="15"/>
      <c r="BM17" s="15"/>
      <c r="BN17" s="15"/>
      <c r="BO17" s="15"/>
      <c r="BP17" s="15"/>
      <c r="BQ17" s="15"/>
      <c r="BR17" s="15"/>
      <c r="BS17" s="15"/>
      <c r="BT17" s="15"/>
      <c r="BU17" s="15"/>
    </row>
    <row r="18" spans="2:73" s="45" customFormat="1" ht="10.5" customHeight="1">
      <c r="B18" s="38"/>
      <c r="C18" s="39"/>
      <c r="D18" s="39"/>
      <c r="E18" s="39"/>
      <c r="F18" s="39"/>
      <c r="G18" s="39"/>
      <c r="H18" s="403"/>
      <c r="I18" s="404"/>
      <c r="J18" s="404"/>
      <c r="K18" s="404"/>
      <c r="L18" s="46"/>
      <c r="M18" s="51"/>
      <c r="N18" s="39"/>
      <c r="O18" s="41"/>
      <c r="P18" s="41"/>
      <c r="Q18" s="41"/>
      <c r="R18" s="41"/>
      <c r="S18" s="41"/>
      <c r="T18" s="41"/>
      <c r="U18" s="41"/>
      <c r="V18" s="41"/>
      <c r="W18" s="41"/>
      <c r="X18" s="41"/>
      <c r="Y18" s="41"/>
      <c r="Z18" s="41"/>
      <c r="AA18" s="39"/>
      <c r="AB18" s="39"/>
      <c r="AC18" s="39"/>
      <c r="AD18" s="39"/>
      <c r="AE18" s="39"/>
      <c r="AF18" s="39"/>
      <c r="AG18" s="39"/>
      <c r="AH18" s="39"/>
      <c r="AI18" s="39"/>
      <c r="AJ18" s="39"/>
      <c r="AK18" s="39"/>
      <c r="AL18" s="39"/>
      <c r="AM18" s="39"/>
      <c r="AN18" s="39"/>
      <c r="AO18" s="39"/>
      <c r="AP18" s="39"/>
      <c r="AQ18" s="39"/>
      <c r="AR18" s="39"/>
      <c r="AS18" s="39"/>
      <c r="AT18" s="28"/>
      <c r="AU18" s="29"/>
      <c r="AV18" s="15"/>
      <c r="AW18" s="59"/>
      <c r="AX18" s="59"/>
      <c r="AY18" s="59"/>
      <c r="AZ18" s="59"/>
      <c r="BA18" s="15"/>
      <c r="BB18" s="15"/>
      <c r="BC18" s="15"/>
      <c r="BD18" s="15"/>
      <c r="BE18" s="15"/>
      <c r="BF18" s="15"/>
      <c r="BG18" s="15"/>
      <c r="BH18" s="15"/>
      <c r="BI18" s="15"/>
      <c r="BJ18" s="15"/>
      <c r="BK18" s="15"/>
      <c r="BL18" s="15"/>
      <c r="BM18" s="15"/>
      <c r="BN18" s="15"/>
      <c r="BO18" s="15"/>
      <c r="BP18" s="15"/>
      <c r="BQ18" s="15"/>
      <c r="BR18" s="15"/>
      <c r="BS18" s="15"/>
      <c r="BT18" s="15"/>
      <c r="BU18" s="15"/>
    </row>
    <row r="19" spans="2:73" s="45" customFormat="1" ht="10.5" customHeight="1">
      <c r="B19" s="38"/>
      <c r="C19" s="39"/>
      <c r="D19" s="39"/>
      <c r="E19" s="50"/>
      <c r="F19" s="39"/>
      <c r="G19" s="39"/>
      <c r="H19" s="403"/>
      <c r="I19" s="404"/>
      <c r="J19" s="404"/>
      <c r="K19" s="404"/>
      <c r="L19" s="46"/>
      <c r="M19" s="51"/>
      <c r="N19" s="39"/>
      <c r="O19" s="413" t="s">
        <v>1057</v>
      </c>
      <c r="P19" s="413"/>
      <c r="Q19" s="413"/>
      <c r="R19" s="413"/>
      <c r="S19" s="413"/>
      <c r="T19" s="413"/>
      <c r="U19" s="413"/>
      <c r="V19" s="413"/>
      <c r="W19" s="413"/>
      <c r="X19" s="413"/>
      <c r="Y19" s="413"/>
      <c r="Z19" s="413"/>
      <c r="AA19" s="414" t="s">
        <v>1055</v>
      </c>
      <c r="AB19" s="415">
        <f>SUM(AB12:AG17)</f>
        <v>0</v>
      </c>
      <c r="AC19" s="415"/>
      <c r="AD19" s="415"/>
      <c r="AE19" s="415"/>
      <c r="AF19" s="415"/>
      <c r="AG19" s="415"/>
      <c r="AH19" s="401"/>
      <c r="AI19" s="401"/>
      <c r="AJ19" s="401"/>
      <c r="AK19" s="401"/>
      <c r="AL19" s="401"/>
      <c r="AM19" s="401"/>
      <c r="AN19" s="401"/>
      <c r="AO19" s="401"/>
      <c r="AP19" s="401"/>
      <c r="AQ19" s="401"/>
      <c r="AR19" s="401"/>
      <c r="AS19" s="401"/>
      <c r="AT19" s="402"/>
      <c r="AU19" s="29"/>
      <c r="AV19" s="416" t="s">
        <v>1070</v>
      </c>
      <c r="AW19" s="407">
        <f>+AW12+AW14+AW16</f>
        <v>0</v>
      </c>
      <c r="AX19" s="407">
        <f>+AX12+AX14+AX16</f>
        <v>0</v>
      </c>
      <c r="AY19" s="407">
        <f>+AY12+AY14+AY16</f>
        <v>0</v>
      </c>
      <c r="AZ19" s="407">
        <f>+AW19+AX19+AY19</f>
        <v>0</v>
      </c>
      <c r="BA19" s="15"/>
      <c r="BB19" s="15"/>
      <c r="BC19" s="15"/>
      <c r="BD19" s="15"/>
      <c r="BE19" s="15"/>
      <c r="BF19" s="15"/>
      <c r="BG19" s="15"/>
      <c r="BH19" s="15"/>
      <c r="BI19" s="15"/>
      <c r="BJ19" s="15"/>
      <c r="BK19" s="15"/>
      <c r="BL19" s="15"/>
      <c r="BM19" s="15"/>
      <c r="BN19" s="15"/>
      <c r="BO19" s="15"/>
      <c r="BP19" s="15"/>
      <c r="BQ19" s="15"/>
      <c r="BR19" s="15"/>
      <c r="BS19" s="15"/>
      <c r="BT19" s="15"/>
      <c r="BU19" s="15"/>
    </row>
    <row r="20" spans="2:73" s="45" customFormat="1" ht="10.5" customHeight="1">
      <c r="B20" s="38"/>
      <c r="C20" s="39"/>
      <c r="D20" s="39"/>
      <c r="E20" s="39"/>
      <c r="F20" s="39"/>
      <c r="G20" s="39"/>
      <c r="H20" s="403"/>
      <c r="I20" s="404"/>
      <c r="J20" s="404"/>
      <c r="K20" s="404"/>
      <c r="L20" s="39"/>
      <c r="M20" s="90"/>
      <c r="N20" s="39"/>
      <c r="O20" s="413"/>
      <c r="P20" s="413"/>
      <c r="Q20" s="413"/>
      <c r="R20" s="413"/>
      <c r="S20" s="413"/>
      <c r="T20" s="413"/>
      <c r="U20" s="413"/>
      <c r="V20" s="413"/>
      <c r="W20" s="413"/>
      <c r="X20" s="413"/>
      <c r="Y20" s="413"/>
      <c r="Z20" s="413"/>
      <c r="AA20" s="414"/>
      <c r="AB20" s="415"/>
      <c r="AC20" s="415"/>
      <c r="AD20" s="415"/>
      <c r="AE20" s="415"/>
      <c r="AF20" s="415"/>
      <c r="AG20" s="415"/>
      <c r="AH20" s="401"/>
      <c r="AI20" s="401"/>
      <c r="AJ20" s="401"/>
      <c r="AK20" s="401"/>
      <c r="AL20" s="401"/>
      <c r="AM20" s="401"/>
      <c r="AN20" s="401"/>
      <c r="AO20" s="401"/>
      <c r="AP20" s="401"/>
      <c r="AQ20" s="401"/>
      <c r="AR20" s="401"/>
      <c r="AS20" s="401"/>
      <c r="AT20" s="402"/>
      <c r="AU20" s="29"/>
      <c r="AV20" s="417"/>
      <c r="AW20" s="408"/>
      <c r="AX20" s="408"/>
      <c r="AY20" s="408"/>
      <c r="AZ20" s="408"/>
      <c r="BA20" s="15"/>
      <c r="BB20" s="15"/>
      <c r="BC20" s="15"/>
      <c r="BD20" s="15"/>
      <c r="BE20" s="15"/>
      <c r="BF20" s="15"/>
      <c r="BG20" s="15"/>
      <c r="BH20" s="15"/>
      <c r="BI20" s="15"/>
      <c r="BJ20" s="15"/>
      <c r="BK20" s="15"/>
      <c r="BL20" s="15"/>
      <c r="BM20" s="15"/>
      <c r="BN20" s="15"/>
      <c r="BO20" s="15"/>
      <c r="BP20" s="15"/>
      <c r="BQ20" s="15"/>
      <c r="BR20" s="15"/>
      <c r="BS20" s="15"/>
      <c r="BT20" s="15"/>
      <c r="BU20" s="15"/>
    </row>
    <row r="21" spans="2:73" ht="65.25" customHeight="1" thickBot="1">
      <c r="B21" s="52"/>
      <c r="C21" s="53"/>
      <c r="D21" s="53"/>
      <c r="E21" s="53"/>
      <c r="F21" s="54"/>
      <c r="G21" s="54"/>
      <c r="H21" s="55"/>
      <c r="I21" s="54"/>
      <c r="J21" s="54"/>
      <c r="K21" s="54"/>
      <c r="L21" s="54"/>
      <c r="M21" s="54"/>
      <c r="N21" s="54"/>
      <c r="O21" s="54"/>
      <c r="P21" s="54"/>
      <c r="Q21" s="54"/>
      <c r="R21" s="54"/>
      <c r="S21" s="54"/>
      <c r="T21" s="54"/>
      <c r="U21" s="54"/>
      <c r="V21" s="54"/>
      <c r="W21" s="54"/>
      <c r="X21" s="56"/>
      <c r="Y21" s="56"/>
      <c r="Z21" s="56"/>
      <c r="AA21" s="54"/>
      <c r="AB21" s="57"/>
      <c r="AC21" s="57"/>
      <c r="AD21" s="57"/>
      <c r="AE21" s="57"/>
      <c r="AF21" s="57"/>
      <c r="AG21" s="57"/>
      <c r="AH21" s="57"/>
      <c r="AI21" s="57"/>
      <c r="AJ21" s="53"/>
      <c r="AK21" s="53"/>
      <c r="AL21" s="53"/>
      <c r="AM21" s="53"/>
      <c r="AN21" s="53"/>
      <c r="AO21" s="53"/>
      <c r="AP21" s="53"/>
      <c r="AQ21" s="53"/>
      <c r="AR21" s="53"/>
      <c r="AS21" s="53"/>
      <c r="AT21" s="58"/>
      <c r="AU21" s="29"/>
      <c r="AV21" s="44"/>
      <c r="AW21" s="44"/>
      <c r="AX21" s="44"/>
      <c r="AY21" s="44"/>
      <c r="AZ21" s="44"/>
      <c r="BA21" s="44"/>
      <c r="BB21" s="44"/>
      <c r="BC21" s="44"/>
      <c r="BD21" s="44"/>
      <c r="BE21" s="44"/>
      <c r="BF21" s="44"/>
      <c r="BG21" s="44"/>
      <c r="BH21" s="44"/>
      <c r="BI21" s="44"/>
      <c r="BJ21" s="44"/>
      <c r="BK21" s="44"/>
    </row>
    <row r="22" spans="2:73" ht="28.5" customHeight="1">
      <c r="B22" s="59"/>
      <c r="C22" s="59"/>
      <c r="D22" s="59"/>
      <c r="E22" s="59"/>
      <c r="F22" s="39"/>
      <c r="G22" s="39"/>
      <c r="H22" s="39"/>
      <c r="I22" s="39"/>
      <c r="J22" s="39"/>
      <c r="K22" s="39"/>
      <c r="L22" s="39"/>
      <c r="M22" s="39"/>
      <c r="N22" s="39"/>
      <c r="O22" s="39"/>
      <c r="P22" s="39"/>
      <c r="Q22" s="39"/>
      <c r="R22" s="39"/>
      <c r="S22" s="39"/>
      <c r="T22" s="39"/>
      <c r="U22" s="39"/>
      <c r="V22" s="39"/>
      <c r="W22" s="39"/>
      <c r="X22" s="39"/>
      <c r="Y22" s="39"/>
      <c r="Z22" s="39"/>
      <c r="AA22" s="39"/>
      <c r="AB22" s="60"/>
      <c r="AC22" s="60"/>
      <c r="AD22" s="60"/>
      <c r="AE22" s="60"/>
      <c r="AF22" s="60"/>
      <c r="AG22" s="60"/>
      <c r="AH22" s="59"/>
      <c r="AI22" s="59"/>
      <c r="AJ22" s="59"/>
      <c r="AK22" s="59"/>
      <c r="AL22" s="59"/>
      <c r="AM22" s="59"/>
      <c r="AN22" s="59"/>
      <c r="AO22" s="59"/>
      <c r="AP22" s="59"/>
      <c r="AQ22" s="59"/>
      <c r="AR22" s="59"/>
      <c r="AS22" s="59"/>
      <c r="AT22" s="59"/>
      <c r="AU22" s="29"/>
      <c r="AV22" s="44"/>
      <c r="AW22" s="44"/>
      <c r="AX22" s="44"/>
      <c r="AY22" s="44"/>
      <c r="AZ22" s="44"/>
      <c r="BA22" s="44"/>
      <c r="BB22" s="44"/>
      <c r="BC22" s="44"/>
      <c r="BD22" s="44"/>
      <c r="BE22" s="44"/>
      <c r="BF22" s="44"/>
      <c r="BG22" s="44"/>
      <c r="BH22" s="44"/>
      <c r="BI22" s="44"/>
      <c r="BJ22" s="44"/>
      <c r="BK22" s="44"/>
    </row>
    <row r="23" spans="2:73" s="61" customFormat="1" ht="28.5" customHeight="1">
      <c r="P23" s="418" t="s">
        <v>1062</v>
      </c>
      <c r="Q23" s="419"/>
      <c r="R23" s="420"/>
      <c r="S23" s="420"/>
      <c r="T23" s="420"/>
      <c r="U23" s="420"/>
      <c r="V23" s="420"/>
      <c r="W23" s="420"/>
      <c r="X23" s="420"/>
      <c r="Y23" s="420"/>
      <c r="Z23" s="421"/>
      <c r="AA23" s="62"/>
      <c r="AB23" s="422">
        <f>$AB$19-R23</f>
        <v>0</v>
      </c>
      <c r="AC23" s="423"/>
      <c r="AD23" s="423"/>
      <c r="AE23" s="423"/>
      <c r="AF23" s="423"/>
      <c r="AG23" s="423"/>
      <c r="AH23" s="424" t="str">
        <f>IF(AB23&lt;0,": 예산미달",": 예산초과")</f>
        <v>: 예산초과</v>
      </c>
      <c r="AI23" s="424"/>
      <c r="AJ23" s="425"/>
      <c r="AK23" s="25"/>
      <c r="AL23" s="25"/>
      <c r="AV23" s="37" t="s">
        <v>1074</v>
      </c>
      <c r="AW23" s="91" t="s">
        <v>1058</v>
      </c>
      <c r="AX23" s="92" t="str">
        <f>+AX11</f>
        <v>관급(도급자)</v>
      </c>
      <c r="AY23" s="92" t="str">
        <f>+AY11</f>
        <v>관급(관급자)</v>
      </c>
      <c r="AZ23" s="92" t="s">
        <v>1075</v>
      </c>
    </row>
    <row r="24" spans="2:73" ht="28.5" customHeight="1">
      <c r="AV24" s="93">
        <v>800.54</v>
      </c>
      <c r="AW24" s="94">
        <f t="shared" ref="AW24:AZ25" si="0">+AW$19/$AV24</f>
        <v>0</v>
      </c>
      <c r="AX24" s="94">
        <f t="shared" si="0"/>
        <v>0</v>
      </c>
      <c r="AY24" s="94">
        <f t="shared" si="0"/>
        <v>0</v>
      </c>
      <c r="AZ24" s="95">
        <f t="shared" si="0"/>
        <v>0</v>
      </c>
    </row>
    <row r="25" spans="2:73" ht="28.5" customHeight="1">
      <c r="G25" s="96"/>
      <c r="AV25" s="91">
        <f>+AV24*0.3025</f>
        <v>242.16334999999998</v>
      </c>
      <c r="AW25" s="97">
        <f t="shared" si="0"/>
        <v>0</v>
      </c>
      <c r="AX25" s="97">
        <f t="shared" si="0"/>
        <v>0</v>
      </c>
      <c r="AY25" s="97">
        <f t="shared" si="0"/>
        <v>0</v>
      </c>
      <c r="AZ25" s="98">
        <f t="shared" si="0"/>
        <v>0</v>
      </c>
    </row>
  </sheetData>
  <mergeCells count="59">
    <mergeCell ref="AY19:AY20"/>
    <mergeCell ref="AZ19:AZ20"/>
    <mergeCell ref="P23:Q23"/>
    <mergeCell ref="R23:Z23"/>
    <mergeCell ref="AB23:AG23"/>
    <mergeCell ref="AH23:AJ23"/>
    <mergeCell ref="AY16:AY17"/>
    <mergeCell ref="AZ16:AZ17"/>
    <mergeCell ref="AH17:AT17"/>
    <mergeCell ref="O19:Z20"/>
    <mergeCell ref="AA19:AA20"/>
    <mergeCell ref="AB19:AG20"/>
    <mergeCell ref="AH19:AT20"/>
    <mergeCell ref="AV19:AV20"/>
    <mergeCell ref="AW19:AW20"/>
    <mergeCell ref="AX19:AX20"/>
    <mergeCell ref="O16:Z17"/>
    <mergeCell ref="AB16:AG17"/>
    <mergeCell ref="AH16:AT16"/>
    <mergeCell ref="AV16:AV17"/>
    <mergeCell ref="AW16:AW17"/>
    <mergeCell ref="AX16:AX17"/>
    <mergeCell ref="AZ14:AZ15"/>
    <mergeCell ref="AV12:AV13"/>
    <mergeCell ref="AW12:AW13"/>
    <mergeCell ref="AX12:AX13"/>
    <mergeCell ref="AY12:AY13"/>
    <mergeCell ref="AZ12:AZ13"/>
    <mergeCell ref="AV14:AV15"/>
    <mergeCell ref="AW14:AW15"/>
    <mergeCell ref="AX14:AX15"/>
    <mergeCell ref="AY14:AY15"/>
    <mergeCell ref="AH13:AT13"/>
    <mergeCell ref="G10:J10"/>
    <mergeCell ref="L10:AI10"/>
    <mergeCell ref="H12:H20"/>
    <mergeCell ref="I12:K20"/>
    <mergeCell ref="O12:Z13"/>
    <mergeCell ref="AA12:AA13"/>
    <mergeCell ref="AB12:AG13"/>
    <mergeCell ref="O14:Z15"/>
    <mergeCell ref="AA14:AA15"/>
    <mergeCell ref="AB14:AG15"/>
    <mergeCell ref="AH14:AT15"/>
    <mergeCell ref="D4:I4"/>
    <mergeCell ref="J4:Q4"/>
    <mergeCell ref="G6:J6"/>
    <mergeCell ref="L6:AG6"/>
    <mergeCell ref="G8:J8"/>
    <mergeCell ref="L8:AG8"/>
    <mergeCell ref="B1:AT1"/>
    <mergeCell ref="B2:C3"/>
    <mergeCell ref="D2:I3"/>
    <mergeCell ref="J2:K3"/>
    <mergeCell ref="L2:Q3"/>
    <mergeCell ref="R2:S3"/>
    <mergeCell ref="Z2:AA3"/>
    <mergeCell ref="AB2:AG3"/>
    <mergeCell ref="AH2:AT3"/>
  </mergeCells>
  <phoneticPr fontId="1" type="noConversion"/>
  <printOptions horizontalCentered="1" verticalCentered="1"/>
  <pageMargins left="0.98425196850393704" right="0.59055118110236227" top="0.78740157480314965" bottom="0.39370078740157483" header="0" footer="0"/>
  <pageSetup paperSize="9" scale="7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D49"/>
  <sheetViews>
    <sheetView view="pageBreakPreview" zoomScale="70" zoomScaleNormal="100" zoomScaleSheetLayoutView="70" workbookViewId="0">
      <selection activeCell="C2" sqref="C2"/>
    </sheetView>
  </sheetViews>
  <sheetFormatPr defaultColWidth="9.875" defaultRowHeight="21" customHeight="1"/>
  <cols>
    <col min="1" max="2" width="5.25" style="114" customWidth="1"/>
    <col min="3" max="3" width="39.625" style="114" customWidth="1"/>
    <col min="4" max="4" width="28.5" style="320" customWidth="1"/>
    <col min="5" max="5" width="5.25" style="114" customWidth="1"/>
    <col min="6" max="6" width="2.875" style="114" customWidth="1"/>
    <col min="7" max="7" width="16.125" style="322" customWidth="1"/>
    <col min="8" max="8" width="4.75" style="322" customWidth="1"/>
    <col min="9" max="9" width="7.875" style="322" customWidth="1"/>
    <col min="10" max="10" width="2.5" style="299" customWidth="1"/>
    <col min="11" max="11" width="8.375" style="300" customWidth="1"/>
    <col min="12" max="12" width="2.5" style="300" customWidth="1"/>
    <col min="13" max="13" width="13.5" style="299" customWidth="1"/>
    <col min="14" max="14" width="12" style="299" customWidth="1"/>
    <col min="15" max="15" width="32" style="114" customWidth="1"/>
    <col min="16" max="16" width="2.125" style="114" customWidth="1"/>
    <col min="17" max="17" width="8.625" style="100" customWidth="1"/>
    <col min="18" max="18" width="13.125" style="101" customWidth="1"/>
    <col min="19" max="19" width="15.125" style="101" customWidth="1"/>
    <col min="20" max="20" width="12.5" style="101" customWidth="1"/>
    <col min="21" max="21" width="1.625" style="101" customWidth="1"/>
    <col min="22" max="22" width="8" style="102" customWidth="1"/>
    <col min="23" max="23" width="9.375" style="102" customWidth="1"/>
    <col min="24" max="24" width="9.75" style="102" customWidth="1"/>
    <col min="25" max="25" width="9.375" style="102" customWidth="1"/>
    <col min="26" max="26" width="13.75" style="103" customWidth="1"/>
    <col min="27" max="28" width="9.875" style="104"/>
    <col min="29" max="29" width="9.875" style="105"/>
    <col min="30" max="30" width="9.875" style="113"/>
    <col min="31" max="16384" width="9.875" style="114"/>
  </cols>
  <sheetData>
    <row r="1" spans="1:30" s="107" customFormat="1" ht="27.75" customHeight="1">
      <c r="A1" s="430" t="s">
        <v>1076</v>
      </c>
      <c r="B1" s="430"/>
      <c r="C1" s="430"/>
      <c r="D1" s="430"/>
      <c r="E1" s="430"/>
      <c r="F1" s="430"/>
      <c r="G1" s="431"/>
      <c r="H1" s="430"/>
      <c r="I1" s="430"/>
      <c r="J1" s="430"/>
      <c r="K1" s="430"/>
      <c r="L1" s="430"/>
      <c r="M1" s="430"/>
      <c r="N1" s="430"/>
      <c r="O1" s="430"/>
      <c r="P1" s="99"/>
      <c r="Q1" s="100"/>
      <c r="R1" s="101"/>
      <c r="S1" s="101"/>
      <c r="T1" s="101"/>
      <c r="U1" s="101"/>
      <c r="V1" s="102"/>
      <c r="W1" s="102"/>
      <c r="X1" s="102"/>
      <c r="Y1" s="102"/>
      <c r="Z1" s="103"/>
      <c r="AA1" s="104"/>
      <c r="AB1" s="104"/>
      <c r="AC1" s="105"/>
      <c r="AD1" s="106"/>
    </row>
    <row r="2" spans="1:30" ht="20.25" customHeight="1" thickBot="1">
      <c r="A2" s="432" t="s">
        <v>1077</v>
      </c>
      <c r="B2" s="432"/>
      <c r="C2" s="108" t="str">
        <f>+'총괄 순공사비'!F2</f>
        <v>SDV 전장부품 보안평가 지원센터</v>
      </c>
      <c r="D2" s="108"/>
      <c r="E2" s="108"/>
      <c r="F2" s="108"/>
      <c r="G2" s="108"/>
      <c r="H2" s="108"/>
      <c r="I2" s="108"/>
      <c r="J2" s="108"/>
      <c r="K2" s="108"/>
      <c r="L2" s="108"/>
      <c r="M2" s="108"/>
      <c r="N2" s="108"/>
      <c r="O2" s="108"/>
      <c r="P2" s="109"/>
      <c r="Q2" s="110"/>
      <c r="R2" s="433"/>
      <c r="S2" s="433"/>
      <c r="T2" s="111"/>
      <c r="U2" s="110"/>
      <c r="V2" s="112" t="s">
        <v>1078</v>
      </c>
      <c r="W2" s="434" t="s">
        <v>1079</v>
      </c>
      <c r="X2" s="434"/>
      <c r="Y2" s="434"/>
    </row>
    <row r="3" spans="1:30" ht="28.5" customHeight="1">
      <c r="A3" s="435" t="s">
        <v>1080</v>
      </c>
      <c r="B3" s="436"/>
      <c r="C3" s="436"/>
      <c r="D3" s="437" t="s">
        <v>1081</v>
      </c>
      <c r="E3" s="438"/>
      <c r="F3" s="439" t="s">
        <v>1082</v>
      </c>
      <c r="G3" s="440"/>
      <c r="H3" s="440"/>
      <c r="I3" s="440"/>
      <c r="J3" s="440"/>
      <c r="K3" s="440"/>
      <c r="L3" s="440"/>
      <c r="M3" s="440"/>
      <c r="N3" s="439" t="s">
        <v>1083</v>
      </c>
      <c r="O3" s="441"/>
      <c r="P3" s="115"/>
      <c r="Q3" s="442" t="s">
        <v>1084</v>
      </c>
      <c r="R3" s="443"/>
      <c r="S3" s="443"/>
      <c r="T3" s="444"/>
      <c r="U3" s="116"/>
      <c r="V3" s="112" t="s">
        <v>1085</v>
      </c>
      <c r="W3" s="112" t="s">
        <v>1086</v>
      </c>
      <c r="X3" s="117" t="s">
        <v>1087</v>
      </c>
      <c r="Y3" s="117" t="s">
        <v>1088</v>
      </c>
    </row>
    <row r="4" spans="1:30" ht="21" customHeight="1">
      <c r="A4" s="513" t="s">
        <v>1089</v>
      </c>
      <c r="B4" s="461" t="s">
        <v>1090</v>
      </c>
      <c r="C4" s="118" t="s">
        <v>1091</v>
      </c>
      <c r="D4" s="119">
        <f>+'총괄 순공사비'!N9</f>
        <v>0</v>
      </c>
      <c r="E4" s="120"/>
      <c r="F4" s="121"/>
      <c r="G4" s="464"/>
      <c r="H4" s="464"/>
      <c r="I4" s="464"/>
      <c r="J4" s="122"/>
      <c r="K4" s="123"/>
      <c r="L4" s="123"/>
      <c r="M4" s="124"/>
      <c r="N4" s="125"/>
      <c r="O4" s="126" t="s">
        <v>50</v>
      </c>
      <c r="P4" s="127"/>
      <c r="Q4" s="516" t="s">
        <v>1092</v>
      </c>
      <c r="R4" s="517"/>
      <c r="S4" s="518">
        <f>+D4+D8+D11</f>
        <v>0</v>
      </c>
      <c r="T4" s="519"/>
      <c r="U4" s="128"/>
      <c r="V4" s="129">
        <f>+D4</f>
        <v>0</v>
      </c>
      <c r="W4" s="129">
        <f>D4</f>
        <v>0</v>
      </c>
      <c r="X4" s="129">
        <f>+D4</f>
        <v>0</v>
      </c>
      <c r="Y4" s="129">
        <f>+D4</f>
        <v>0</v>
      </c>
      <c r="Z4" s="130" t="s">
        <v>1091</v>
      </c>
    </row>
    <row r="5" spans="1:30" ht="21" customHeight="1">
      <c r="A5" s="514"/>
      <c r="B5" s="462"/>
      <c r="C5" s="131" t="s">
        <v>1093</v>
      </c>
      <c r="D5" s="132">
        <v>0</v>
      </c>
      <c r="E5" s="133"/>
      <c r="F5" s="134"/>
      <c r="G5" s="428"/>
      <c r="H5" s="428"/>
      <c r="I5" s="428"/>
      <c r="J5" s="135"/>
      <c r="K5" s="136"/>
      <c r="L5" s="136"/>
      <c r="M5" s="137"/>
      <c r="N5" s="138"/>
      <c r="O5" s="139" t="s">
        <v>50</v>
      </c>
      <c r="P5" s="127"/>
      <c r="Q5" s="426" t="s">
        <v>1058</v>
      </c>
      <c r="R5" s="427"/>
      <c r="S5" s="140">
        <f>D36</f>
        <v>0</v>
      </c>
      <c r="T5" s="141" t="e">
        <f>(S5/S4)/100</f>
        <v>#DIV/0!</v>
      </c>
      <c r="U5" s="128"/>
      <c r="V5" s="129">
        <f>+D5</f>
        <v>0</v>
      </c>
      <c r="W5" s="129">
        <f>+D5</f>
        <v>0</v>
      </c>
      <c r="X5" s="129">
        <f>+D5</f>
        <v>0</v>
      </c>
      <c r="Y5" s="129">
        <f>+D5</f>
        <v>0</v>
      </c>
      <c r="Z5" s="130" t="s">
        <v>1093</v>
      </c>
    </row>
    <row r="6" spans="1:30" ht="21" customHeight="1">
      <c r="A6" s="514"/>
      <c r="B6" s="462"/>
      <c r="C6" s="131" t="s">
        <v>1094</v>
      </c>
      <c r="D6" s="132">
        <v>0</v>
      </c>
      <c r="E6" s="133"/>
      <c r="F6" s="134"/>
      <c r="G6" s="428"/>
      <c r="H6" s="428"/>
      <c r="I6" s="428"/>
      <c r="J6" s="135"/>
      <c r="K6" s="136"/>
      <c r="L6" s="136"/>
      <c r="M6" s="137"/>
      <c r="N6" s="138"/>
      <c r="O6" s="139" t="s">
        <v>50</v>
      </c>
      <c r="P6" s="127"/>
      <c r="Q6" s="426" t="s">
        <v>1075</v>
      </c>
      <c r="R6" s="427"/>
      <c r="S6" s="140">
        <f>+D39</f>
        <v>0</v>
      </c>
      <c r="T6" s="141" t="e">
        <f>(S6/S4)/100</f>
        <v>#DIV/0!</v>
      </c>
      <c r="U6" s="128"/>
      <c r="V6" s="129">
        <f>+D6</f>
        <v>0</v>
      </c>
      <c r="W6" s="129">
        <f>+D6</f>
        <v>0</v>
      </c>
      <c r="X6" s="129">
        <f>+D6</f>
        <v>0</v>
      </c>
      <c r="Y6" s="129">
        <f>+D6</f>
        <v>0</v>
      </c>
      <c r="Z6" s="130" t="s">
        <v>1095</v>
      </c>
    </row>
    <row r="7" spans="1:30" ht="21" customHeight="1">
      <c r="A7" s="514"/>
      <c r="B7" s="463"/>
      <c r="C7" s="142" t="s">
        <v>1096</v>
      </c>
      <c r="D7" s="143">
        <f>+D4+D5+D6</f>
        <v>0</v>
      </c>
      <c r="E7" s="144"/>
      <c r="F7" s="145"/>
      <c r="G7" s="429"/>
      <c r="H7" s="429"/>
      <c r="I7" s="429"/>
      <c r="J7" s="146"/>
      <c r="K7" s="147"/>
      <c r="L7" s="147"/>
      <c r="M7" s="148"/>
      <c r="N7" s="149"/>
      <c r="O7" s="150" t="s">
        <v>50</v>
      </c>
      <c r="P7" s="127"/>
      <c r="Q7" s="151"/>
      <c r="R7" s="152"/>
      <c r="S7" s="153"/>
      <c r="T7" s="153"/>
      <c r="U7" s="153"/>
      <c r="V7" s="129">
        <f>SUM(V4:V6)</f>
        <v>0</v>
      </c>
      <c r="W7" s="129">
        <f>SUM(W4:W6)</f>
        <v>0</v>
      </c>
      <c r="X7" s="129">
        <f>SUM(X4:X6)</f>
        <v>0</v>
      </c>
      <c r="Y7" s="129">
        <f>SUM(Y4:Y6)</f>
        <v>0</v>
      </c>
      <c r="Z7" s="130" t="s">
        <v>1097</v>
      </c>
    </row>
    <row r="8" spans="1:30" ht="21" customHeight="1">
      <c r="A8" s="514"/>
      <c r="B8" s="461" t="s">
        <v>1098</v>
      </c>
      <c r="C8" s="118" t="s">
        <v>1099</v>
      </c>
      <c r="D8" s="119">
        <f>+'총괄 순공사비'!P9</f>
        <v>0</v>
      </c>
      <c r="E8" s="120"/>
      <c r="F8" s="121"/>
      <c r="G8" s="464"/>
      <c r="H8" s="464"/>
      <c r="I8" s="464"/>
      <c r="J8" s="122"/>
      <c r="K8" s="123"/>
      <c r="L8" s="123"/>
      <c r="M8" s="124"/>
      <c r="N8" s="125"/>
      <c r="O8" s="154" t="s">
        <v>50</v>
      </c>
      <c r="P8" s="127"/>
      <c r="Q8" s="155"/>
      <c r="R8" s="156"/>
      <c r="S8" s="156"/>
      <c r="T8" s="156"/>
      <c r="U8" s="156"/>
      <c r="V8" s="129">
        <f>+D8</f>
        <v>0</v>
      </c>
      <c r="W8" s="129">
        <f>D8</f>
        <v>0</v>
      </c>
      <c r="X8" s="129">
        <f>D8</f>
        <v>0</v>
      </c>
      <c r="Y8" s="129">
        <f>D8</f>
        <v>0</v>
      </c>
      <c r="Z8" s="130" t="s">
        <v>1099</v>
      </c>
    </row>
    <row r="9" spans="1:30" ht="21" customHeight="1">
      <c r="A9" s="514"/>
      <c r="B9" s="462"/>
      <c r="C9" s="131" t="s">
        <v>1100</v>
      </c>
      <c r="D9" s="132">
        <f>TRUNC(D8*K9, 0)</f>
        <v>0</v>
      </c>
      <c r="E9" s="133"/>
      <c r="F9" s="134"/>
      <c r="G9" s="445" t="s">
        <v>1099</v>
      </c>
      <c r="H9" s="445"/>
      <c r="I9" s="445"/>
      <c r="J9" s="135" t="s">
        <v>1101</v>
      </c>
      <c r="K9" s="136">
        <v>0.152</v>
      </c>
      <c r="L9" s="136"/>
      <c r="M9" s="137"/>
      <c r="N9" s="465"/>
      <c r="O9" s="466"/>
      <c r="P9" s="127"/>
      <c r="Q9" s="155"/>
      <c r="R9" s="158"/>
      <c r="S9" s="159"/>
      <c r="T9" s="158"/>
      <c r="U9" s="153"/>
      <c r="V9" s="129">
        <f>INT(V8*$K9)</f>
        <v>0</v>
      </c>
      <c r="W9" s="129">
        <f>INT(W8*$K9)</f>
        <v>0</v>
      </c>
      <c r="X9" s="129">
        <f>INT(X8*$K9)</f>
        <v>0</v>
      </c>
      <c r="Y9" s="129">
        <f>INT(Y8*$K9)</f>
        <v>0</v>
      </c>
      <c r="Z9" s="130" t="s">
        <v>1100</v>
      </c>
    </row>
    <row r="10" spans="1:30" ht="21" customHeight="1">
      <c r="A10" s="514"/>
      <c r="B10" s="463"/>
      <c r="C10" s="142" t="s">
        <v>1096</v>
      </c>
      <c r="D10" s="143">
        <f>TRUNC(D8+D9, 0)</f>
        <v>0</v>
      </c>
      <c r="E10" s="144"/>
      <c r="F10" s="145"/>
      <c r="G10" s="467"/>
      <c r="H10" s="467"/>
      <c r="I10" s="467"/>
      <c r="J10" s="146"/>
      <c r="K10" s="147"/>
      <c r="L10" s="147"/>
      <c r="M10" s="148"/>
      <c r="N10" s="468"/>
      <c r="O10" s="469"/>
      <c r="P10" s="127"/>
      <c r="Q10" s="448" t="s">
        <v>1102</v>
      </c>
      <c r="R10" s="449"/>
      <c r="S10" s="449"/>
      <c r="T10" s="450"/>
      <c r="U10" s="153"/>
      <c r="V10" s="129">
        <f>SUM(V8:V9)</f>
        <v>0</v>
      </c>
      <c r="W10" s="129">
        <f>SUM(W8:W9)</f>
        <v>0</v>
      </c>
      <c r="X10" s="129">
        <f>SUM(X8:X9)</f>
        <v>0</v>
      </c>
      <c r="Y10" s="129">
        <f>SUM(Y8:Y9)</f>
        <v>0</v>
      </c>
      <c r="Z10" s="130" t="s">
        <v>1097</v>
      </c>
    </row>
    <row r="11" spans="1:30" ht="21" customHeight="1">
      <c r="A11" s="514"/>
      <c r="B11" s="451" t="s">
        <v>1103</v>
      </c>
      <c r="C11" s="118" t="s">
        <v>1104</v>
      </c>
      <c r="D11" s="119">
        <f>+'총괄 순공사비'!R9</f>
        <v>0</v>
      </c>
      <c r="E11" s="120"/>
      <c r="F11" s="121"/>
      <c r="G11" s="454"/>
      <c r="H11" s="454"/>
      <c r="I11" s="454"/>
      <c r="J11" s="122"/>
      <c r="K11" s="123"/>
      <c r="L11" s="123"/>
      <c r="M11" s="124"/>
      <c r="N11" s="455"/>
      <c r="O11" s="456"/>
      <c r="P11" s="127"/>
      <c r="Q11" s="457" t="s">
        <v>1105</v>
      </c>
      <c r="R11" s="458"/>
      <c r="S11" s="458"/>
      <c r="T11" s="160">
        <f>+V36+V37</f>
        <v>0</v>
      </c>
      <c r="U11" s="161"/>
      <c r="V11" s="129">
        <f>+D11</f>
        <v>0</v>
      </c>
      <c r="W11" s="129">
        <f>+D11</f>
        <v>0</v>
      </c>
      <c r="X11" s="129">
        <f>+D11</f>
        <v>0</v>
      </c>
      <c r="Y11" s="129">
        <f>+D11</f>
        <v>0</v>
      </c>
      <c r="Z11" s="130" t="str">
        <f t="shared" ref="Z11:Z26" si="0">+C11</f>
        <v>기계경비</v>
      </c>
    </row>
    <row r="12" spans="1:30" ht="21" customHeight="1">
      <c r="A12" s="514"/>
      <c r="B12" s="452"/>
      <c r="C12" s="131" t="s">
        <v>1106</v>
      </c>
      <c r="D12" s="132">
        <f>TRUNC(D10*K12, 0)</f>
        <v>0</v>
      </c>
      <c r="E12" s="133"/>
      <c r="F12" s="134"/>
      <c r="G12" s="445" t="s">
        <v>1098</v>
      </c>
      <c r="H12" s="445"/>
      <c r="I12" s="445"/>
      <c r="J12" s="135" t="s">
        <v>1101</v>
      </c>
      <c r="K12" s="162">
        <v>3.56E-2</v>
      </c>
      <c r="L12" s="162"/>
      <c r="M12" s="137"/>
      <c r="N12" s="138"/>
      <c r="O12" s="163" t="s">
        <v>50</v>
      </c>
      <c r="P12" s="127"/>
      <c r="Q12" s="459" t="s">
        <v>1107</v>
      </c>
      <c r="R12" s="460"/>
      <c r="S12" s="460"/>
      <c r="T12" s="164">
        <f>+V4+V5+V8+V37</f>
        <v>0</v>
      </c>
      <c r="U12" s="165"/>
      <c r="V12" s="129">
        <f>INT(V10*$K12)</f>
        <v>0</v>
      </c>
      <c r="W12" s="129">
        <f>INT(W7*$K12)</f>
        <v>0</v>
      </c>
      <c r="X12" s="129">
        <f>INT(X7*$K12)</f>
        <v>0</v>
      </c>
      <c r="Y12" s="129">
        <f>INT(Y7*$K12)</f>
        <v>0</v>
      </c>
      <c r="Z12" s="130" t="str">
        <f t="shared" si="0"/>
        <v>산재보험료</v>
      </c>
    </row>
    <row r="13" spans="1:30" ht="21" customHeight="1">
      <c r="A13" s="514"/>
      <c r="B13" s="452"/>
      <c r="C13" s="131" t="s">
        <v>1108</v>
      </c>
      <c r="D13" s="132">
        <f>TRUNC(D10*K13, 0)</f>
        <v>0</v>
      </c>
      <c r="E13" s="133"/>
      <c r="F13" s="134"/>
      <c r="G13" s="445" t="s">
        <v>1098</v>
      </c>
      <c r="H13" s="445"/>
      <c r="I13" s="445"/>
      <c r="J13" s="135" t="s">
        <v>1101</v>
      </c>
      <c r="K13" s="166">
        <v>1.01E-2</v>
      </c>
      <c r="L13" s="166"/>
      <c r="M13" s="137"/>
      <c r="N13" s="138"/>
      <c r="O13" s="163" t="s">
        <v>50</v>
      </c>
      <c r="P13" s="127"/>
      <c r="Q13" s="167"/>
      <c r="R13" s="168" t="s">
        <v>1109</v>
      </c>
      <c r="S13" s="169" t="s">
        <v>1110</v>
      </c>
      <c r="T13" s="170" t="s">
        <v>1111</v>
      </c>
      <c r="U13" s="171"/>
      <c r="V13" s="129">
        <f>INT(V10*$K13)</f>
        <v>0</v>
      </c>
      <c r="W13" s="129">
        <f>INT(W7*$K13)</f>
        <v>0</v>
      </c>
      <c r="X13" s="129">
        <f>INT(X7*$K13)</f>
        <v>0</v>
      </c>
      <c r="Y13" s="129">
        <f>INT(Y7*$K13)</f>
        <v>0</v>
      </c>
      <c r="Z13" s="130" t="str">
        <f t="shared" si="0"/>
        <v>고용보험료</v>
      </c>
    </row>
    <row r="14" spans="1:30" ht="21" customHeight="1">
      <c r="A14" s="514"/>
      <c r="B14" s="452"/>
      <c r="C14" s="131" t="s">
        <v>1112</v>
      </c>
      <c r="D14" s="132">
        <f>TRUNC(D8*K14, 0)</f>
        <v>0</v>
      </c>
      <c r="E14" s="133"/>
      <c r="F14" s="134"/>
      <c r="G14" s="445" t="s">
        <v>1099</v>
      </c>
      <c r="H14" s="445"/>
      <c r="I14" s="445"/>
      <c r="J14" s="135" t="s">
        <v>1101</v>
      </c>
      <c r="K14" s="172">
        <v>3.5450000000000002E-2</v>
      </c>
      <c r="L14" s="162"/>
      <c r="M14" s="137"/>
      <c r="N14" s="446"/>
      <c r="O14" s="447"/>
      <c r="P14" s="127"/>
      <c r="Q14" s="173"/>
      <c r="R14" s="174">
        <v>3.1099999999999999E-2</v>
      </c>
      <c r="S14" s="175">
        <v>2.2800000000000001E-2</v>
      </c>
      <c r="T14" s="176">
        <v>2.3699999999999999E-2</v>
      </c>
      <c r="U14" s="177"/>
      <c r="V14" s="129">
        <f>INT(V8*$K14)</f>
        <v>0</v>
      </c>
      <c r="W14" s="129">
        <f>INT((W4)*$K14)</f>
        <v>0</v>
      </c>
      <c r="X14" s="129">
        <f>INT((X4)*$K14)</f>
        <v>0</v>
      </c>
      <c r="Y14" s="129">
        <f>INT((Y4)*$K14)</f>
        <v>0</v>
      </c>
      <c r="Z14" s="130" t="str">
        <f t="shared" si="0"/>
        <v>건강보험료</v>
      </c>
    </row>
    <row r="15" spans="1:30" ht="21" customHeight="1">
      <c r="A15" s="514"/>
      <c r="B15" s="452"/>
      <c r="C15" s="131" t="s">
        <v>1113</v>
      </c>
      <c r="D15" s="132">
        <f>TRUNC(D14*K15, 0)</f>
        <v>0</v>
      </c>
      <c r="E15" s="133"/>
      <c r="F15" s="134"/>
      <c r="G15" s="445" t="s">
        <v>1112</v>
      </c>
      <c r="H15" s="445"/>
      <c r="I15" s="445"/>
      <c r="J15" s="135" t="s">
        <v>1101</v>
      </c>
      <c r="K15" s="162">
        <v>0.1295</v>
      </c>
      <c r="L15" s="136"/>
      <c r="M15" s="137"/>
      <c r="N15" s="446"/>
      <c r="O15" s="447"/>
      <c r="P15" s="127"/>
      <c r="Q15" s="178" t="s">
        <v>1114</v>
      </c>
      <c r="R15" s="179">
        <f>INT(((D7+D8)+(T39/1.1))*R14)</f>
        <v>6</v>
      </c>
      <c r="S15" s="180">
        <f>INT(((D7+D8)+(T39/1.1))*S14)+S18</f>
        <v>4325004</v>
      </c>
      <c r="T15" s="181">
        <f>INT(((D7+D8)+(T39/1.1))*T14)</f>
        <v>4</v>
      </c>
      <c r="U15" s="155"/>
      <c r="V15" s="129">
        <f>INT(V8*$K15)</f>
        <v>0</v>
      </c>
      <c r="W15" s="129">
        <f>INT((W4)*$K15)</f>
        <v>0</v>
      </c>
      <c r="X15" s="129">
        <f>INT((X4)*$K15)</f>
        <v>0</v>
      </c>
      <c r="Y15" s="129">
        <f>INT((Y4)*$K15)</f>
        <v>0</v>
      </c>
      <c r="Z15" s="130" t="str">
        <f t="shared" si="0"/>
        <v>노인장기요양보험료</v>
      </c>
    </row>
    <row r="16" spans="1:30" ht="21" customHeight="1">
      <c r="A16" s="514"/>
      <c r="B16" s="452"/>
      <c r="C16" s="131" t="s">
        <v>1115</v>
      </c>
      <c r="D16" s="132">
        <f>TRUNC(D8*K16, 0)</f>
        <v>0</v>
      </c>
      <c r="E16" s="133"/>
      <c r="F16" s="134"/>
      <c r="G16" s="445" t="s">
        <v>1099</v>
      </c>
      <c r="H16" s="445"/>
      <c r="I16" s="445"/>
      <c r="J16" s="135" t="s">
        <v>1101</v>
      </c>
      <c r="K16" s="136">
        <v>4.4999999999999998E-2</v>
      </c>
      <c r="L16" s="162"/>
      <c r="M16" s="137"/>
      <c r="N16" s="446"/>
      <c r="O16" s="447"/>
      <c r="P16" s="127"/>
      <c r="Q16" s="182" t="s">
        <v>1116</v>
      </c>
      <c r="R16" s="183">
        <f>INT(((D7+D8)*R14)*1.2)</f>
        <v>0</v>
      </c>
      <c r="S16" s="183">
        <f>INT(((D7+D8)*S14)*1.2)+S18*1.2</f>
        <v>5190000</v>
      </c>
      <c r="T16" s="184">
        <f>INT(((D7+D8)*T14)*1.2)</f>
        <v>0</v>
      </c>
      <c r="U16" s="155"/>
      <c r="V16" s="129">
        <f>INT((V14)*$K16)</f>
        <v>0</v>
      </c>
      <c r="W16" s="129">
        <f>INT((W14)*$K16)</f>
        <v>0</v>
      </c>
      <c r="X16" s="129">
        <f>INT((X14)*$K16)</f>
        <v>0</v>
      </c>
      <c r="Y16" s="129">
        <f>INT((Y14)*$K16)</f>
        <v>0</v>
      </c>
      <c r="Z16" s="130" t="str">
        <f t="shared" si="0"/>
        <v>연금보험료</v>
      </c>
    </row>
    <row r="17" spans="1:29" ht="21" customHeight="1">
      <c r="A17" s="514"/>
      <c r="B17" s="452"/>
      <c r="C17" s="131" t="s">
        <v>1117</v>
      </c>
      <c r="D17" s="185">
        <f>TRUNC(D8*K17, 0)</f>
        <v>0</v>
      </c>
      <c r="E17" s="186"/>
      <c r="F17" s="134"/>
      <c r="G17" s="445" t="s">
        <v>1099</v>
      </c>
      <c r="H17" s="445"/>
      <c r="I17" s="445"/>
      <c r="J17" s="135" t="s">
        <v>1101</v>
      </c>
      <c r="K17" s="187">
        <f>IF(V39&gt;=100000000, 2.3%,0)</f>
        <v>0</v>
      </c>
      <c r="L17" s="187"/>
      <c r="M17" s="188"/>
      <c r="N17" s="446"/>
      <c r="O17" s="447"/>
      <c r="P17" s="127"/>
      <c r="Q17" s="189" t="s">
        <v>1118</v>
      </c>
      <c r="R17" s="190">
        <f>INT(MIN(R15:R16))</f>
        <v>0</v>
      </c>
      <c r="S17" s="191">
        <f>INT(MIN(S15:S16))</f>
        <v>4325004</v>
      </c>
      <c r="T17" s="192">
        <f>INT(MIN(T15:T16))</f>
        <v>0</v>
      </c>
      <c r="U17" s="193"/>
      <c r="V17" s="129"/>
      <c r="W17" s="129"/>
      <c r="X17" s="129"/>
      <c r="Y17" s="129"/>
      <c r="Z17" s="130" t="str">
        <f t="shared" si="0"/>
        <v>퇴직공제부금비</v>
      </c>
      <c r="AA17" s="194"/>
      <c r="AB17" s="194"/>
      <c r="AC17" s="195"/>
    </row>
    <row r="18" spans="1:29" ht="21" customHeight="1">
      <c r="A18" s="514"/>
      <c r="B18" s="452"/>
      <c r="C18" s="480" t="s">
        <v>1119</v>
      </c>
      <c r="D18" s="482">
        <f>TRUNC(MIN(M18:M19), 0)</f>
        <v>0</v>
      </c>
      <c r="E18" s="484"/>
      <c r="F18" s="196"/>
      <c r="G18" s="486" t="s">
        <v>1120</v>
      </c>
      <c r="H18" s="486"/>
      <c r="I18" s="486"/>
      <c r="J18" s="197" t="s">
        <v>1101</v>
      </c>
      <c r="K18" s="198">
        <f>IF((T11)&lt;20000000,0%,IF(AND((T11)&gt;=20000000,(T12)&lt;500000000),3.11%,IF(AND((T12)&gt;=500000000,(T12)&lt;5000000000),2.28%,IF((T12)&gt;=5000000000,2.37%,""))))</f>
        <v>0</v>
      </c>
      <c r="L18" s="199" t="s">
        <v>1121</v>
      </c>
      <c r="M18" s="200" t="str">
        <f>IF((K18=R14),R15,IF(AND(K18=S14),S15,IF(AND(K18=T14),T15,"")))</f>
        <v/>
      </c>
      <c r="N18" s="487"/>
      <c r="O18" s="488"/>
      <c r="P18" s="127"/>
      <c r="Q18" s="201"/>
      <c r="R18" s="202"/>
      <c r="S18" s="203">
        <v>4325000</v>
      </c>
      <c r="T18" s="204" t="s">
        <v>1122</v>
      </c>
      <c r="U18" s="193"/>
      <c r="V18" s="129"/>
      <c r="W18" s="129">
        <f>INT(MIN(R15,R16))</f>
        <v>0</v>
      </c>
      <c r="X18" s="129">
        <f>INT(MIN(S15,S16))</f>
        <v>4325004</v>
      </c>
      <c r="Y18" s="129">
        <f>INT(MIN(T15,T16))</f>
        <v>0</v>
      </c>
      <c r="Z18" s="130" t="str">
        <f t="shared" si="0"/>
        <v>산업안전보건관리비</v>
      </c>
    </row>
    <row r="19" spans="1:29" ht="21" customHeight="1">
      <c r="A19" s="514"/>
      <c r="B19" s="452"/>
      <c r="C19" s="481"/>
      <c r="D19" s="483"/>
      <c r="E19" s="485"/>
      <c r="F19" s="205"/>
      <c r="G19" s="489" t="s">
        <v>1123</v>
      </c>
      <c r="H19" s="489"/>
      <c r="I19" s="206">
        <f>+K18</f>
        <v>0</v>
      </c>
      <c r="J19" s="207" t="s">
        <v>1101</v>
      </c>
      <c r="K19" s="208" t="s">
        <v>1124</v>
      </c>
      <c r="L19" s="209" t="s">
        <v>1121</v>
      </c>
      <c r="M19" s="210" t="str">
        <f>IF((I19=R14),R16,IF((I19=S14),S16,IF((I19=T14),T16,"")))</f>
        <v/>
      </c>
      <c r="N19" s="487"/>
      <c r="O19" s="488"/>
      <c r="P19" s="127"/>
      <c r="Q19" s="211"/>
      <c r="R19" s="212"/>
      <c r="S19" s="213" t="s">
        <v>1125</v>
      </c>
      <c r="T19" s="212"/>
      <c r="U19" s="193"/>
      <c r="V19" s="129"/>
      <c r="W19" s="129"/>
      <c r="X19" s="129"/>
      <c r="Y19" s="129"/>
      <c r="Z19" s="130">
        <f t="shared" si="0"/>
        <v>0</v>
      </c>
    </row>
    <row r="20" spans="1:29" ht="21" customHeight="1">
      <c r="A20" s="514"/>
      <c r="B20" s="452"/>
      <c r="C20" s="131" t="s">
        <v>1126</v>
      </c>
      <c r="D20" s="132">
        <f>TRUNC((D7+D8+D11)*K20, 0)</f>
        <v>0</v>
      </c>
      <c r="E20" s="133"/>
      <c r="F20" s="134"/>
      <c r="G20" s="445" t="s">
        <v>1127</v>
      </c>
      <c r="H20" s="445"/>
      <c r="I20" s="445"/>
      <c r="J20" s="135" t="s">
        <v>1101</v>
      </c>
      <c r="K20" s="214">
        <v>5.0000000000000001E-3</v>
      </c>
      <c r="L20" s="214"/>
      <c r="M20" s="215"/>
      <c r="N20" s="470"/>
      <c r="O20" s="471"/>
      <c r="P20" s="127"/>
      <c r="Q20" s="472" t="s">
        <v>1126</v>
      </c>
      <c r="R20" s="474" t="s">
        <v>1128</v>
      </c>
      <c r="S20" s="475"/>
      <c r="T20" s="216">
        <v>0.3</v>
      </c>
      <c r="U20" s="217"/>
      <c r="V20" s="129">
        <f xml:space="preserve"> INT((V7+V8+V11)*$K20)</f>
        <v>0</v>
      </c>
      <c r="W20" s="129">
        <f xml:space="preserve"> INT((W7+W8+W11)*$K20)</f>
        <v>0</v>
      </c>
      <c r="X20" s="129">
        <f xml:space="preserve"> INT((X7+X8+X11)*$K20)</f>
        <v>0</v>
      </c>
      <c r="Y20" s="129">
        <f xml:space="preserve"> INT((Y7+Y8+Y11)*$K20)</f>
        <v>0</v>
      </c>
      <c r="Z20" s="130" t="str">
        <f t="shared" si="0"/>
        <v>환경보전비</v>
      </c>
    </row>
    <row r="21" spans="1:29" ht="21" customHeight="1">
      <c r="A21" s="514"/>
      <c r="B21" s="452"/>
      <c r="C21" s="131" t="s">
        <v>1129</v>
      </c>
      <c r="D21" s="132">
        <f>TRUNC((D7+D10)*K21, 0)</f>
        <v>0</v>
      </c>
      <c r="E21" s="133"/>
      <c r="F21" s="134"/>
      <c r="G21" s="445" t="s">
        <v>1130</v>
      </c>
      <c r="H21" s="445"/>
      <c r="I21" s="445"/>
      <c r="J21" s="135" t="s">
        <v>1101</v>
      </c>
      <c r="K21" s="136">
        <v>4.7E-2</v>
      </c>
      <c r="L21" s="136"/>
      <c r="M21" s="137"/>
      <c r="N21" s="476"/>
      <c r="O21" s="477"/>
      <c r="P21" s="127"/>
      <c r="Q21" s="473"/>
      <c r="R21" s="478" t="s">
        <v>1131</v>
      </c>
      <c r="S21" s="479"/>
      <c r="T21" s="220">
        <v>0.5</v>
      </c>
      <c r="U21" s="217"/>
      <c r="V21" s="129">
        <f xml:space="preserve"> INT((V7+V8)*$K21)</f>
        <v>0</v>
      </c>
      <c r="W21" s="129">
        <f xml:space="preserve"> INT((W7+W8)*$K21)</f>
        <v>0</v>
      </c>
      <c r="X21" s="129">
        <f xml:space="preserve"> INT((X7+X8)*$K21)</f>
        <v>0</v>
      </c>
      <c r="Y21" s="129">
        <f xml:space="preserve"> INT((Y7+Y8)*$K21)</f>
        <v>0</v>
      </c>
      <c r="Z21" s="130" t="str">
        <f t="shared" si="0"/>
        <v>기타경비</v>
      </c>
    </row>
    <row r="22" spans="1:29" ht="21" customHeight="1">
      <c r="A22" s="514"/>
      <c r="B22" s="452"/>
      <c r="C22" s="131" t="s">
        <v>1132</v>
      </c>
      <c r="D22" s="132">
        <f>TRUNC((D7+D8+D11)*K22, 0)</f>
        <v>0</v>
      </c>
      <c r="E22" s="133"/>
      <c r="F22" s="134"/>
      <c r="G22" s="445" t="s">
        <v>1127</v>
      </c>
      <c r="H22" s="445"/>
      <c r="I22" s="445"/>
      <c r="J22" s="135" t="s">
        <v>1101</v>
      </c>
      <c r="K22" s="172">
        <v>8.0999999999999996E-4</v>
      </c>
      <c r="L22" s="172"/>
      <c r="M22" s="221"/>
      <c r="N22" s="470"/>
      <c r="O22" s="471"/>
      <c r="P22" s="127"/>
      <c r="Q22" s="222" t="s">
        <v>1132</v>
      </c>
      <c r="R22" s="501" t="s">
        <v>1133</v>
      </c>
      <c r="S22" s="502"/>
      <c r="T22" s="223">
        <v>8.1000000000000003E-2</v>
      </c>
      <c r="U22" s="217"/>
      <c r="V22" s="129">
        <f xml:space="preserve"> INT((V7+V8+V11)*$K22)</f>
        <v>0</v>
      </c>
      <c r="W22" s="129">
        <f xml:space="preserve"> INT((W7+W8+W11)*$K22)</f>
        <v>0</v>
      </c>
      <c r="X22" s="129">
        <f xml:space="preserve"> INT((X7+X8+X11)*$K22)</f>
        <v>0</v>
      </c>
      <c r="Y22" s="129">
        <f xml:space="preserve"> INT((Y7+Y8+Y11)*$K22)</f>
        <v>0</v>
      </c>
      <c r="Z22" s="130" t="str">
        <f t="shared" si="0"/>
        <v>하도급지급보증수수료</v>
      </c>
    </row>
    <row r="23" spans="1:29" ht="21" customHeight="1">
      <c r="A23" s="514"/>
      <c r="B23" s="452"/>
      <c r="C23" s="224" t="s">
        <v>1134</v>
      </c>
      <c r="D23" s="132">
        <f>TRUNC((D7+D8+D11)*K23, 0)</f>
        <v>0</v>
      </c>
      <c r="E23" s="133"/>
      <c r="F23" s="134"/>
      <c r="G23" s="445" t="s">
        <v>1127</v>
      </c>
      <c r="H23" s="445"/>
      <c r="I23" s="445"/>
      <c r="J23" s="135" t="s">
        <v>1101</v>
      </c>
      <c r="K23" s="162">
        <v>6.9999999999999999E-4</v>
      </c>
      <c r="L23" s="162"/>
      <c r="M23" s="225"/>
      <c r="N23" s="503"/>
      <c r="O23" s="504"/>
      <c r="P23" s="127"/>
      <c r="Q23" s="472" t="s">
        <v>1135</v>
      </c>
      <c r="R23" s="506" t="s">
        <v>1136</v>
      </c>
      <c r="S23" s="226" t="s">
        <v>1064</v>
      </c>
      <c r="T23" s="227">
        <v>7.0000000000000007E-2</v>
      </c>
      <c r="U23" s="217"/>
      <c r="V23" s="129">
        <f xml:space="preserve"> INT((V7+V8+V11)*$K23)</f>
        <v>0</v>
      </c>
      <c r="W23" s="129">
        <f xml:space="preserve"> INT((W7+W8+W11)*$K23)</f>
        <v>0</v>
      </c>
      <c r="X23" s="129">
        <f xml:space="preserve"> INT((X7+X8+X11)*$K23)</f>
        <v>0</v>
      </c>
      <c r="Y23" s="129">
        <f xml:space="preserve"> INT((Y7+Y8+Y11)*$K23)</f>
        <v>0</v>
      </c>
      <c r="Z23" s="130" t="str">
        <f t="shared" si="0"/>
        <v>건설기계대여금지급보증서발급수수료</v>
      </c>
    </row>
    <row r="24" spans="1:29" ht="21" customHeight="1">
      <c r="A24" s="514"/>
      <c r="B24" s="452"/>
      <c r="C24" s="131" t="s">
        <v>1137</v>
      </c>
      <c r="D24" s="228">
        <f>+'총괄 순공사비'!R17</f>
        <v>0</v>
      </c>
      <c r="E24" s="229"/>
      <c r="F24" s="134"/>
      <c r="G24" s="157"/>
      <c r="H24" s="157"/>
      <c r="I24" s="157"/>
      <c r="J24" s="135"/>
      <c r="K24" s="162"/>
      <c r="L24" s="162"/>
      <c r="M24" s="225"/>
      <c r="N24" s="218"/>
      <c r="O24" s="219"/>
      <c r="P24" s="127"/>
      <c r="Q24" s="505"/>
      <c r="R24" s="507"/>
      <c r="S24" s="230" t="s">
        <v>1138</v>
      </c>
      <c r="T24" s="231">
        <v>0.16</v>
      </c>
      <c r="U24" s="217"/>
      <c r="V24" s="129">
        <f>+D24</f>
        <v>0</v>
      </c>
      <c r="W24" s="129">
        <f>+D24</f>
        <v>0</v>
      </c>
      <c r="X24" s="129">
        <f>+D24</f>
        <v>0</v>
      </c>
      <c r="Y24" s="129">
        <f>+D24</f>
        <v>0</v>
      </c>
      <c r="Z24" s="130" t="str">
        <f t="shared" si="0"/>
        <v>품질시험비</v>
      </c>
    </row>
    <row r="25" spans="1:29" ht="21" hidden="1" customHeight="1">
      <c r="A25" s="514"/>
      <c r="B25" s="452"/>
      <c r="C25" s="131" t="s">
        <v>1139</v>
      </c>
      <c r="D25" s="228"/>
      <c r="E25" s="229"/>
      <c r="F25" s="134"/>
      <c r="G25" s="157"/>
      <c r="H25" s="157"/>
      <c r="I25" s="157"/>
      <c r="J25" s="135"/>
      <c r="K25" s="162"/>
      <c r="L25" s="162"/>
      <c r="M25" s="225"/>
      <c r="N25" s="218"/>
      <c r="O25" s="219"/>
      <c r="P25" s="127"/>
      <c r="Q25" s="505"/>
      <c r="R25" s="508" t="s">
        <v>1140</v>
      </c>
      <c r="S25" s="232" t="s">
        <v>1141</v>
      </c>
      <c r="T25" s="233">
        <v>0.68</v>
      </c>
      <c r="U25" s="217"/>
      <c r="V25" s="129">
        <f>+D25</f>
        <v>0</v>
      </c>
      <c r="W25" s="129">
        <f>+D25</f>
        <v>0</v>
      </c>
      <c r="X25" s="129">
        <f>+D25</f>
        <v>0</v>
      </c>
      <c r="Y25" s="129">
        <f>+D25</f>
        <v>0</v>
      </c>
      <c r="Z25" s="130" t="str">
        <f t="shared" si="0"/>
        <v>안전관리비</v>
      </c>
    </row>
    <row r="26" spans="1:29" ht="21" customHeight="1">
      <c r="A26" s="515"/>
      <c r="B26" s="453"/>
      <c r="C26" s="142" t="s">
        <v>1096</v>
      </c>
      <c r="D26" s="143">
        <f>TRUNC(SUM(D11:D25), 0)</f>
        <v>0</v>
      </c>
      <c r="E26" s="144"/>
      <c r="F26" s="145"/>
      <c r="G26" s="467"/>
      <c r="H26" s="467"/>
      <c r="I26" s="467"/>
      <c r="J26" s="146"/>
      <c r="K26" s="147"/>
      <c r="L26" s="147"/>
      <c r="M26" s="148"/>
      <c r="N26" s="511"/>
      <c r="O26" s="512"/>
      <c r="P26" s="127"/>
      <c r="Q26" s="505"/>
      <c r="R26" s="509"/>
      <c r="S26" s="490" t="s">
        <v>1142</v>
      </c>
      <c r="T26" s="492">
        <v>0.32</v>
      </c>
      <c r="V26" s="129">
        <f>SUM(V11:V25)</f>
        <v>0</v>
      </c>
      <c r="W26" s="129">
        <f>SUM(W11:W25)</f>
        <v>0</v>
      </c>
      <c r="X26" s="129">
        <f>SUM(X11:X25)</f>
        <v>4325004</v>
      </c>
      <c r="Y26" s="129">
        <f>SUM(Y11:Y25)</f>
        <v>0</v>
      </c>
      <c r="Z26" s="130" t="str">
        <f t="shared" si="0"/>
        <v>[ 소 계 ]</v>
      </c>
    </row>
    <row r="27" spans="1:29" ht="21" customHeight="1">
      <c r="A27" s="494" t="s">
        <v>1070</v>
      </c>
      <c r="B27" s="495"/>
      <c r="C27" s="495"/>
      <c r="D27" s="234">
        <f>TRUNC(D7+D10+D26, 0)</f>
        <v>0</v>
      </c>
      <c r="E27" s="235"/>
      <c r="F27" s="236"/>
      <c r="G27" s="496"/>
      <c r="H27" s="496"/>
      <c r="I27" s="496"/>
      <c r="J27" s="237"/>
      <c r="K27" s="238"/>
      <c r="L27" s="238"/>
      <c r="M27" s="239"/>
      <c r="N27" s="497"/>
      <c r="O27" s="498"/>
      <c r="P27" s="127"/>
      <c r="Q27" s="505"/>
      <c r="R27" s="509"/>
      <c r="S27" s="491"/>
      <c r="T27" s="493"/>
      <c r="U27" s="240"/>
      <c r="V27" s="129">
        <f>+V7+V10+V26</f>
        <v>0</v>
      </c>
      <c r="W27" s="129">
        <f>+W7+W10+W26</f>
        <v>0</v>
      </c>
      <c r="X27" s="129">
        <f>+X7+X10+X26</f>
        <v>4325004</v>
      </c>
      <c r="Y27" s="129">
        <f>+Y7+Y10+Y26</f>
        <v>0</v>
      </c>
      <c r="Z27" s="130" t="str">
        <f t="shared" ref="Z27:Z39" si="1">+A27</f>
        <v>계</v>
      </c>
      <c r="AA27" s="241"/>
      <c r="AB27" s="242"/>
    </row>
    <row r="28" spans="1:29" ht="21" customHeight="1">
      <c r="A28" s="499" t="s">
        <v>1143</v>
      </c>
      <c r="B28" s="500"/>
      <c r="C28" s="500"/>
      <c r="D28" s="234">
        <f>TRUNC(D27*K28, 0)</f>
        <v>0</v>
      </c>
      <c r="E28" s="235"/>
      <c r="F28" s="236"/>
      <c r="G28" s="496" t="s">
        <v>1070</v>
      </c>
      <c r="H28" s="496"/>
      <c r="I28" s="496"/>
      <c r="J28" s="237" t="s">
        <v>1101</v>
      </c>
      <c r="K28" s="238">
        <v>0.04</v>
      </c>
      <c r="L28" s="238"/>
      <c r="M28" s="239"/>
      <c r="N28" s="497"/>
      <c r="O28" s="498"/>
      <c r="P28" s="127"/>
      <c r="Q28" s="505"/>
      <c r="R28" s="509"/>
      <c r="S28" s="243" t="s">
        <v>1144</v>
      </c>
      <c r="T28" s="231">
        <v>0.16</v>
      </c>
      <c r="U28" s="240"/>
      <c r="V28" s="129">
        <f>INT((V7+V10+V26)*$K28)</f>
        <v>0</v>
      </c>
      <c r="W28" s="129">
        <f>INT((W7+W10+W26)*$K28)</f>
        <v>0</v>
      </c>
      <c r="X28" s="129">
        <f>INT((X7+X10+X26)*$K28)</f>
        <v>173000</v>
      </c>
      <c r="Y28" s="129">
        <f>INT((Y7+Y10+Y26)*$K28)</f>
        <v>0</v>
      </c>
      <c r="Z28" s="130" t="str">
        <f t="shared" si="1"/>
        <v>일반관리비</v>
      </c>
      <c r="AA28" s="241"/>
      <c r="AB28" s="242"/>
    </row>
    <row r="29" spans="1:29" ht="21" customHeight="1">
      <c r="A29" s="499" t="s">
        <v>1145</v>
      </c>
      <c r="B29" s="500"/>
      <c r="C29" s="500"/>
      <c r="D29" s="234">
        <f>TRUNC(D43-D44, 0)</f>
        <v>0</v>
      </c>
      <c r="E29" s="235"/>
      <c r="F29" s="236"/>
      <c r="G29" s="496" t="s">
        <v>1146</v>
      </c>
      <c r="H29" s="496"/>
      <c r="I29" s="496"/>
      <c r="J29" s="237" t="s">
        <v>1101</v>
      </c>
      <c r="K29" s="238">
        <v>0.1</v>
      </c>
      <c r="L29" s="238"/>
      <c r="M29" s="244"/>
      <c r="N29" s="497"/>
      <c r="O29" s="498"/>
      <c r="P29" s="127"/>
      <c r="Q29" s="473"/>
      <c r="R29" s="510"/>
      <c r="S29" s="245" t="s">
        <v>1147</v>
      </c>
      <c r="T29" s="220">
        <v>0.1</v>
      </c>
      <c r="U29" s="240"/>
      <c r="V29" s="129">
        <f>INT((V10+V12+V28)*$K29)</f>
        <v>0</v>
      </c>
      <c r="W29" s="129">
        <f>INT((W10+W12+W28)*$K29)</f>
        <v>0</v>
      </c>
      <c r="X29" s="129">
        <f>INT((X10+X12+X28)*$K29)</f>
        <v>17300</v>
      </c>
      <c r="Y29" s="129">
        <f>INT((Y10+Y12+Y28)*$K29)</f>
        <v>0</v>
      </c>
      <c r="Z29" s="130" t="str">
        <f t="shared" si="1"/>
        <v>이윤</v>
      </c>
      <c r="AA29" s="241"/>
      <c r="AB29" s="242"/>
    </row>
    <row r="30" spans="1:29" ht="21" customHeight="1">
      <c r="A30" s="499" t="s">
        <v>1148</v>
      </c>
      <c r="B30" s="500"/>
      <c r="C30" s="500"/>
      <c r="D30" s="246">
        <f>+'총괄 순공사비'!T13</f>
        <v>0</v>
      </c>
      <c r="E30" s="247"/>
      <c r="F30" s="236"/>
      <c r="G30" s="496"/>
      <c r="H30" s="496"/>
      <c r="I30" s="496"/>
      <c r="J30" s="237"/>
      <c r="K30" s="238"/>
      <c r="L30" s="238"/>
      <c r="M30" s="239"/>
      <c r="N30" s="497"/>
      <c r="O30" s="498"/>
      <c r="P30" s="127"/>
      <c r="Q30" s="248"/>
      <c r="R30" s="249"/>
      <c r="S30" s="250"/>
      <c r="T30" s="251"/>
      <c r="U30" s="240"/>
      <c r="V30" s="252">
        <f>+D30</f>
        <v>0</v>
      </c>
      <c r="W30" s="252">
        <f>+D30</f>
        <v>0</v>
      </c>
      <c r="X30" s="252">
        <f>+D30</f>
        <v>0</v>
      </c>
      <c r="Y30" s="252">
        <f>+D30</f>
        <v>0</v>
      </c>
      <c r="Z30" s="130" t="str">
        <f t="shared" si="1"/>
        <v>작업부산물</v>
      </c>
      <c r="AA30" s="241"/>
      <c r="AB30" s="242"/>
    </row>
    <row r="31" spans="1:29" ht="21" hidden="1" customHeight="1">
      <c r="A31" s="499" t="s">
        <v>1149</v>
      </c>
      <c r="B31" s="500"/>
      <c r="C31" s="500"/>
      <c r="D31" s="246"/>
      <c r="E31" s="247"/>
      <c r="F31" s="236"/>
      <c r="G31" s="496"/>
      <c r="H31" s="496"/>
      <c r="I31" s="496"/>
      <c r="J31" s="237"/>
      <c r="K31" s="238"/>
      <c r="L31" s="238"/>
      <c r="M31" s="239"/>
      <c r="N31" s="497"/>
      <c r="O31" s="498"/>
      <c r="P31" s="127"/>
      <c r="Q31" s="248"/>
      <c r="R31" s="249"/>
      <c r="S31" s="250"/>
      <c r="T31" s="251"/>
      <c r="U31" s="240"/>
      <c r="V31" s="252">
        <f>+D31</f>
        <v>0</v>
      </c>
      <c r="W31" s="252">
        <f>+D31</f>
        <v>0</v>
      </c>
      <c r="X31" s="252">
        <f>+D31</f>
        <v>0</v>
      </c>
      <c r="Y31" s="252">
        <f>+D31</f>
        <v>0</v>
      </c>
      <c r="Z31" s="130" t="str">
        <f t="shared" si="1"/>
        <v>건설폐기물상차비</v>
      </c>
      <c r="AA31" s="241"/>
      <c r="AB31" s="242"/>
    </row>
    <row r="32" spans="1:29" s="113" customFormat="1" ht="21" hidden="1" customHeight="1">
      <c r="A32" s="499" t="s">
        <v>1150</v>
      </c>
      <c r="B32" s="500"/>
      <c r="C32" s="500"/>
      <c r="D32" s="246"/>
      <c r="E32" s="247"/>
      <c r="F32" s="236"/>
      <c r="G32" s="496"/>
      <c r="H32" s="496"/>
      <c r="I32" s="496"/>
      <c r="J32" s="237"/>
      <c r="K32" s="238"/>
      <c r="L32" s="238"/>
      <c r="M32" s="239"/>
      <c r="N32" s="520"/>
      <c r="O32" s="521"/>
      <c r="P32" s="127"/>
      <c r="Q32" s="248"/>
      <c r="R32" s="249"/>
      <c r="S32" s="250"/>
      <c r="T32" s="251"/>
      <c r="U32" s="101"/>
      <c r="V32" s="129">
        <f>+D32</f>
        <v>0</v>
      </c>
      <c r="W32" s="129">
        <f>+D32</f>
        <v>0</v>
      </c>
      <c r="X32" s="129">
        <f>+D32</f>
        <v>0</v>
      </c>
      <c r="Y32" s="129">
        <f>+D32</f>
        <v>0</v>
      </c>
      <c r="Z32" s="130" t="str">
        <f t="shared" si="1"/>
        <v>건설폐기물처리비</v>
      </c>
      <c r="AA32" s="241"/>
      <c r="AB32" s="242"/>
      <c r="AC32" s="105"/>
    </row>
    <row r="33" spans="1:30" s="113" customFormat="1" ht="21" hidden="1" customHeight="1">
      <c r="A33" s="499" t="s">
        <v>1151</v>
      </c>
      <c r="B33" s="500"/>
      <c r="C33" s="500"/>
      <c r="D33" s="246"/>
      <c r="E33" s="247"/>
      <c r="F33" s="236"/>
      <c r="G33" s="496"/>
      <c r="H33" s="496"/>
      <c r="I33" s="496"/>
      <c r="J33" s="237"/>
      <c r="K33" s="238"/>
      <c r="L33" s="238"/>
      <c r="M33" s="239"/>
      <c r="N33" s="520"/>
      <c r="O33" s="521"/>
      <c r="P33" s="127"/>
      <c r="Q33" s="248"/>
      <c r="R33" s="249"/>
      <c r="S33" s="250"/>
      <c r="T33" s="251"/>
      <c r="U33" s="101"/>
      <c r="V33" s="129">
        <f>+D33</f>
        <v>0</v>
      </c>
      <c r="W33" s="129">
        <f>+D33</f>
        <v>0</v>
      </c>
      <c r="X33" s="129">
        <f>+D33</f>
        <v>0</v>
      </c>
      <c r="Y33" s="129">
        <f>+D33</f>
        <v>0</v>
      </c>
      <c r="Z33" s="130" t="str">
        <f t="shared" si="1"/>
        <v>재활용폐기물처리비</v>
      </c>
      <c r="AA33" s="241"/>
      <c r="AB33" s="242"/>
      <c r="AC33" s="105"/>
    </row>
    <row r="34" spans="1:30" ht="21" customHeight="1">
      <c r="A34" s="499" t="s">
        <v>1152</v>
      </c>
      <c r="B34" s="500"/>
      <c r="C34" s="500"/>
      <c r="D34" s="234">
        <f>TRUNC(SUM(D27:D33), 0)</f>
        <v>0</v>
      </c>
      <c r="E34" s="235"/>
      <c r="F34" s="236"/>
      <c r="G34" s="496"/>
      <c r="H34" s="496"/>
      <c r="I34" s="496"/>
      <c r="J34" s="237"/>
      <c r="K34" s="238"/>
      <c r="L34" s="238"/>
      <c r="M34" s="239"/>
      <c r="N34" s="497"/>
      <c r="O34" s="498"/>
      <c r="P34" s="127"/>
      <c r="V34" s="129">
        <f>SUM(V27:V33)</f>
        <v>0</v>
      </c>
      <c r="W34" s="129">
        <f>SUM(W27:W33)</f>
        <v>0</v>
      </c>
      <c r="X34" s="129">
        <f>SUM(X27:X33)</f>
        <v>4515304</v>
      </c>
      <c r="Y34" s="129">
        <f>SUM(Y27:Y33)</f>
        <v>0</v>
      </c>
      <c r="Z34" s="130" t="str">
        <f t="shared" si="1"/>
        <v>공급가액</v>
      </c>
      <c r="AA34" s="241"/>
      <c r="AB34" s="242"/>
    </row>
    <row r="35" spans="1:30" ht="21" customHeight="1">
      <c r="A35" s="499" t="s">
        <v>1153</v>
      </c>
      <c r="B35" s="500"/>
      <c r="C35" s="500"/>
      <c r="D35" s="234">
        <f>TRUNC((D34*K35), 0)</f>
        <v>0</v>
      </c>
      <c r="E35" s="235"/>
      <c r="F35" s="236"/>
      <c r="G35" s="496" t="s">
        <v>1154</v>
      </c>
      <c r="H35" s="496"/>
      <c r="I35" s="496"/>
      <c r="J35" s="237" t="s">
        <v>1101</v>
      </c>
      <c r="K35" s="238">
        <v>0.1</v>
      </c>
      <c r="L35" s="238"/>
      <c r="M35" s="239"/>
      <c r="N35" s="497"/>
      <c r="O35" s="498"/>
      <c r="P35" s="253"/>
      <c r="V35" s="129">
        <f>+V34*$K35</f>
        <v>0</v>
      </c>
      <c r="W35" s="129">
        <f>+W34*$K35</f>
        <v>0</v>
      </c>
      <c r="X35" s="129">
        <f>+X34*$K35</f>
        <v>451530.4</v>
      </c>
      <c r="Y35" s="129">
        <f>+Y34*$K35</f>
        <v>0</v>
      </c>
      <c r="Z35" s="130" t="str">
        <f t="shared" si="1"/>
        <v>부가가치세</v>
      </c>
      <c r="AA35" s="241"/>
      <c r="AB35" s="242"/>
    </row>
    <row r="36" spans="1:30" ht="21.75" customHeight="1">
      <c r="A36" s="522" t="s">
        <v>1058</v>
      </c>
      <c r="B36" s="523"/>
      <c r="C36" s="523"/>
      <c r="D36" s="254">
        <f>TRUNC((D34+D35), 0)</f>
        <v>0</v>
      </c>
      <c r="E36" s="255"/>
      <c r="F36" s="256"/>
      <c r="G36" s="524" t="s">
        <v>50</v>
      </c>
      <c r="H36" s="524"/>
      <c r="I36" s="524"/>
      <c r="J36" s="257"/>
      <c r="K36" s="258"/>
      <c r="L36" s="258"/>
      <c r="M36" s="257"/>
      <c r="N36" s="259"/>
      <c r="O36" s="260" t="s">
        <v>50</v>
      </c>
      <c r="P36" s="261"/>
      <c r="Q36" s="262" t="s">
        <v>1155</v>
      </c>
      <c r="R36" s="263" t="s">
        <v>1156</v>
      </c>
      <c r="S36" s="264" t="s">
        <v>1157</v>
      </c>
      <c r="T36" s="265" t="s">
        <v>1158</v>
      </c>
      <c r="V36" s="129">
        <f>SUM(V34:V35)</f>
        <v>0</v>
      </c>
      <c r="W36" s="129">
        <f>SUM(W34:W35)</f>
        <v>0</v>
      </c>
      <c r="X36" s="129">
        <f>SUM(X34:X35)</f>
        <v>4966834.4000000004</v>
      </c>
      <c r="Y36" s="129">
        <f>SUM(Y34:Y35)</f>
        <v>0</v>
      </c>
      <c r="Z36" s="130" t="str">
        <f t="shared" si="1"/>
        <v>도급액</v>
      </c>
      <c r="AA36" s="241"/>
      <c r="AB36" s="242"/>
    </row>
    <row r="37" spans="1:30" ht="21.75" customHeight="1">
      <c r="A37" s="522" t="s">
        <v>1159</v>
      </c>
      <c r="B37" s="523"/>
      <c r="C37" s="523"/>
      <c r="D37" s="266">
        <f>+'총괄 순공사비'!T21</f>
        <v>0</v>
      </c>
      <c r="E37" s="247"/>
      <c r="F37" s="236"/>
      <c r="G37" s="525"/>
      <c r="H37" s="525"/>
      <c r="I37" s="525"/>
      <c r="J37" s="237"/>
      <c r="K37" s="238"/>
      <c r="L37" s="238"/>
      <c r="M37" s="239"/>
      <c r="N37" s="267"/>
      <c r="O37" s="268"/>
      <c r="P37" s="261"/>
      <c r="Q37" s="269">
        <v>218</v>
      </c>
      <c r="R37" s="270">
        <f>+D37+Q37</f>
        <v>218</v>
      </c>
      <c r="S37" s="271">
        <f>ROUNDDOWN(((R37/1.0054)*0.0054), 0)</f>
        <v>1</v>
      </c>
      <c r="T37" s="272">
        <f>+R37-S37</f>
        <v>217</v>
      </c>
      <c r="V37" s="129">
        <f>+D37</f>
        <v>0</v>
      </c>
      <c r="W37" s="129">
        <f>+D37</f>
        <v>0</v>
      </c>
      <c r="X37" s="129">
        <f>+D37</f>
        <v>0</v>
      </c>
      <c r="Y37" s="129">
        <f>+D37</f>
        <v>0</v>
      </c>
      <c r="Z37" s="130" t="str">
        <f t="shared" si="1"/>
        <v>도급자설치 관급자재비</v>
      </c>
      <c r="AA37" s="241"/>
      <c r="AB37" s="242"/>
    </row>
    <row r="38" spans="1:30" ht="21.75" customHeight="1" thickBot="1">
      <c r="A38" s="522" t="s">
        <v>1160</v>
      </c>
      <c r="B38" s="523"/>
      <c r="C38" s="523"/>
      <c r="D38" s="266">
        <f>+'총괄 순공사비'!T26</f>
        <v>0</v>
      </c>
      <c r="E38" s="247"/>
      <c r="F38" s="236"/>
      <c r="G38" s="525"/>
      <c r="H38" s="525"/>
      <c r="I38" s="525"/>
      <c r="J38" s="237"/>
      <c r="K38" s="238"/>
      <c r="L38" s="238"/>
      <c r="M38" s="239"/>
      <c r="N38" s="267"/>
      <c r="O38" s="268"/>
      <c r="P38" s="261"/>
      <c r="Q38" s="273"/>
      <c r="R38" s="274"/>
      <c r="S38" s="275"/>
      <c r="T38" s="276"/>
      <c r="V38" s="129">
        <f>+D38</f>
        <v>0</v>
      </c>
      <c r="W38" s="129">
        <f>+D38</f>
        <v>0</v>
      </c>
      <c r="X38" s="129">
        <f>+D38</f>
        <v>0</v>
      </c>
      <c r="Y38" s="129">
        <f>+D38</f>
        <v>0</v>
      </c>
      <c r="Z38" s="130" t="str">
        <f t="shared" si="1"/>
        <v>관급자설치 관급자재비</v>
      </c>
      <c r="AA38" s="241"/>
      <c r="AB38" s="242"/>
    </row>
    <row r="39" spans="1:30" s="285" customFormat="1" ht="21.75" customHeight="1" thickTop="1" thickBot="1">
      <c r="A39" s="534" t="s">
        <v>1057</v>
      </c>
      <c r="B39" s="535"/>
      <c r="C39" s="535"/>
      <c r="D39" s="277">
        <f>SUM(D36:D38)</f>
        <v>0</v>
      </c>
      <c r="E39" s="278"/>
      <c r="F39" s="279"/>
      <c r="G39" s="536" t="s">
        <v>50</v>
      </c>
      <c r="H39" s="536"/>
      <c r="I39" s="536"/>
      <c r="J39" s="536"/>
      <c r="K39" s="536"/>
      <c r="L39" s="536"/>
      <c r="M39" s="536"/>
      <c r="N39" s="280"/>
      <c r="O39" s="281" t="s">
        <v>50</v>
      </c>
      <c r="P39" s="127"/>
      <c r="Q39" s="282">
        <f>SUM(Q38:Q38)</f>
        <v>0</v>
      </c>
      <c r="R39" s="283">
        <f>SUM(R37:R38)</f>
        <v>218</v>
      </c>
      <c r="S39" s="283">
        <f>SUM(S37:S38)</f>
        <v>1</v>
      </c>
      <c r="T39" s="284">
        <f>SUM(T37:T38)</f>
        <v>217</v>
      </c>
      <c r="U39" s="101"/>
      <c r="V39" s="129">
        <f>SUM(V36:V38)</f>
        <v>0</v>
      </c>
      <c r="W39" s="129">
        <f>SUM(W36:W38)</f>
        <v>0</v>
      </c>
      <c r="X39" s="129">
        <f>SUM(X36:X38)</f>
        <v>4966834.4000000004</v>
      </c>
      <c r="Y39" s="129">
        <f>SUM(Y36:Y38)</f>
        <v>0</v>
      </c>
      <c r="Z39" s="130" t="str">
        <f t="shared" si="1"/>
        <v>총공사비</v>
      </c>
      <c r="AA39" s="241"/>
      <c r="AB39" s="242"/>
      <c r="AC39" s="105"/>
      <c r="AD39" s="105"/>
    </row>
    <row r="40" spans="1:30" s="285" customFormat="1" ht="21" customHeight="1">
      <c r="A40" s="127"/>
      <c r="B40" s="127"/>
      <c r="C40" s="286"/>
      <c r="D40" s="287"/>
      <c r="E40" s="288"/>
      <c r="F40" s="288"/>
      <c r="G40" s="289"/>
      <c r="H40" s="289"/>
      <c r="I40" s="289"/>
      <c r="J40" s="289"/>
      <c r="K40" s="289"/>
      <c r="L40" s="289"/>
      <c r="M40" s="289"/>
      <c r="N40" s="290"/>
      <c r="O40" s="127"/>
      <c r="P40" s="127"/>
      <c r="Q40" s="100"/>
      <c r="R40" s="101"/>
      <c r="S40" s="101"/>
      <c r="T40" s="101"/>
      <c r="U40" s="101"/>
      <c r="V40" s="291"/>
      <c r="W40" s="291"/>
      <c r="X40" s="291"/>
      <c r="Y40" s="291"/>
      <c r="Z40" s="130"/>
      <c r="AA40" s="241"/>
      <c r="AB40" s="242"/>
      <c r="AC40" s="105"/>
      <c r="AD40" s="105"/>
    </row>
    <row r="41" spans="1:30" s="285" customFormat="1" ht="21" customHeight="1">
      <c r="A41" s="114"/>
      <c r="B41" s="114"/>
      <c r="C41" s="292" t="s">
        <v>1161</v>
      </c>
      <c r="D41" s="293">
        <v>0</v>
      </c>
      <c r="E41" s="294"/>
      <c r="F41" s="537">
        <f>INT($D$39-D41)</f>
        <v>0</v>
      </c>
      <c r="G41" s="537"/>
      <c r="H41" s="538" t="str">
        <f>IF(($D$39=F41)," ",IF((F41&lt;0),"미달",IF((F41&gt;0),"초과")))</f>
        <v xml:space="preserve"> </v>
      </c>
      <c r="I41" s="538"/>
      <c r="J41" s="295"/>
      <c r="K41" s="295"/>
      <c r="L41" s="296"/>
      <c r="M41" s="296"/>
      <c r="N41" s="296"/>
      <c r="O41" s="114"/>
      <c r="P41" s="114"/>
      <c r="Q41" s="100"/>
      <c r="R41" s="101"/>
      <c r="S41" s="101"/>
      <c r="T41" s="101"/>
      <c r="U41" s="101"/>
      <c r="V41" s="291"/>
      <c r="W41" s="291"/>
      <c r="X41" s="291"/>
      <c r="Y41" s="291"/>
      <c r="Z41" s="103"/>
      <c r="AA41" s="104"/>
      <c r="AB41" s="104"/>
      <c r="AC41" s="105"/>
      <c r="AD41" s="105"/>
    </row>
    <row r="42" spans="1:30" s="285" customFormat="1" ht="21" customHeight="1">
      <c r="A42" s="114"/>
      <c r="B42" s="114"/>
      <c r="C42" s="297"/>
      <c r="D42" s="293"/>
      <c r="E42" s="114"/>
      <c r="F42" s="114"/>
      <c r="G42" s="298"/>
      <c r="H42" s="526"/>
      <c r="I42" s="526"/>
      <c r="J42" s="299"/>
      <c r="K42" s="300"/>
      <c r="L42" s="300"/>
      <c r="M42" s="299"/>
      <c r="N42" s="299"/>
      <c r="O42" s="114"/>
      <c r="P42" s="114"/>
      <c r="Q42" s="301"/>
      <c r="R42" s="302"/>
      <c r="S42" s="302"/>
      <c r="T42" s="303"/>
      <c r="U42" s="101"/>
      <c r="V42" s="291"/>
      <c r="W42" s="291"/>
      <c r="X42" s="291"/>
      <c r="Y42" s="291"/>
      <c r="Z42" s="103"/>
      <c r="AA42" s="104"/>
      <c r="AB42" s="104"/>
      <c r="AC42" s="105"/>
      <c r="AD42" s="105"/>
    </row>
    <row r="43" spans="1:30" s="285" customFormat="1" ht="21" customHeight="1">
      <c r="A43" s="114"/>
      <c r="B43" s="114"/>
      <c r="C43" s="297" t="s">
        <v>1145</v>
      </c>
      <c r="D43" s="304">
        <f>(D10+D26+D28)*K29</f>
        <v>0</v>
      </c>
      <c r="E43" s="305"/>
      <c r="F43" s="114"/>
      <c r="G43" s="527"/>
      <c r="H43" s="528"/>
      <c r="I43" s="529"/>
      <c r="J43" s="530"/>
      <c r="K43" s="531"/>
      <c r="L43" s="532">
        <f>+$D$39-I43</f>
        <v>0</v>
      </c>
      <c r="M43" s="533"/>
      <c r="N43" s="306" t="str">
        <f>IF(($D$39=L43)," ",IF((L43&lt;0),"감",IF((L43&gt;0),"증")))</f>
        <v xml:space="preserve"> </v>
      </c>
      <c r="O43" s="114"/>
      <c r="P43" s="114"/>
      <c r="Q43" s="100"/>
      <c r="R43" s="307"/>
      <c r="S43" s="301"/>
      <c r="T43" s="100"/>
      <c r="U43" s="101"/>
      <c r="V43" s="291"/>
      <c r="W43" s="291"/>
      <c r="X43" s="291"/>
      <c r="Y43" s="291"/>
      <c r="Z43" s="103"/>
      <c r="AA43" s="104"/>
      <c r="AB43" s="104"/>
      <c r="AC43" s="105"/>
      <c r="AD43" s="105"/>
    </row>
    <row r="44" spans="1:30" s="285" customFormat="1" ht="21" customHeight="1">
      <c r="A44" s="114"/>
      <c r="B44" s="114"/>
      <c r="C44" s="297" t="s">
        <v>1155</v>
      </c>
      <c r="D44" s="308">
        <f>ROUND(RIGHT(D47,3)/1.1, 0)</f>
        <v>0</v>
      </c>
      <c r="E44" s="309"/>
      <c r="F44" s="114"/>
      <c r="G44" s="527"/>
      <c r="H44" s="528"/>
      <c r="I44" s="529"/>
      <c r="J44" s="530"/>
      <c r="K44" s="531"/>
      <c r="L44" s="532"/>
      <c r="M44" s="533"/>
      <c r="N44" s="306"/>
      <c r="O44" s="114"/>
      <c r="P44" s="114"/>
      <c r="Q44" s="100"/>
      <c r="R44" s="310"/>
      <c r="S44" s="311"/>
      <c r="T44" s="312"/>
      <c r="U44" s="313"/>
      <c r="V44" s="291"/>
      <c r="W44" s="291"/>
      <c r="X44" s="291"/>
      <c r="Y44" s="291"/>
      <c r="Z44" s="103"/>
      <c r="AA44" s="104"/>
      <c r="AB44" s="104"/>
      <c r="AC44" s="105"/>
      <c r="AD44" s="105"/>
    </row>
    <row r="45" spans="1:30" s="285" customFormat="1" ht="21" customHeight="1">
      <c r="A45" s="114"/>
      <c r="B45" s="114"/>
      <c r="C45" s="297" t="s">
        <v>1152</v>
      </c>
      <c r="D45" s="304">
        <f>TRUNC(SUM(D27:D28)+SUM(D30:D33)+D43, 0)</f>
        <v>0</v>
      </c>
      <c r="E45" s="314"/>
      <c r="F45" s="114"/>
      <c r="G45" s="527"/>
      <c r="H45" s="528"/>
      <c r="I45" s="529"/>
      <c r="J45" s="530"/>
      <c r="K45" s="531"/>
      <c r="L45" s="532"/>
      <c r="M45" s="533"/>
      <c r="N45" s="306"/>
      <c r="O45" s="114"/>
      <c r="P45" s="114"/>
      <c r="Q45" s="100"/>
      <c r="R45" s="301"/>
      <c r="S45" s="311"/>
      <c r="T45" s="313"/>
      <c r="U45" s="313"/>
      <c r="V45" s="291"/>
      <c r="W45" s="291"/>
      <c r="X45" s="291"/>
      <c r="Y45" s="291"/>
      <c r="Z45" s="103"/>
      <c r="AA45" s="104"/>
      <c r="AB45" s="104"/>
      <c r="AC45" s="105"/>
      <c r="AD45" s="105"/>
    </row>
    <row r="46" spans="1:30" s="285" customFormat="1" ht="21" customHeight="1">
      <c r="A46" s="114"/>
      <c r="B46" s="114"/>
      <c r="C46" s="297" t="s">
        <v>1162</v>
      </c>
      <c r="D46" s="304">
        <f>TRUNC(D45*K35, 0)</f>
        <v>0</v>
      </c>
      <c r="E46" s="305"/>
      <c r="F46" s="114"/>
      <c r="G46" s="527"/>
      <c r="H46" s="528"/>
      <c r="I46" s="529"/>
      <c r="J46" s="530"/>
      <c r="K46" s="531"/>
      <c r="L46" s="532"/>
      <c r="M46" s="533"/>
      <c r="N46" s="306"/>
      <c r="O46" s="114"/>
      <c r="P46" s="114"/>
      <c r="Q46" s="100"/>
      <c r="R46" s="315"/>
      <c r="S46" s="316"/>
      <c r="T46" s="313"/>
      <c r="U46" s="313"/>
      <c r="V46" s="291"/>
      <c r="W46" s="291"/>
      <c r="X46" s="291"/>
      <c r="Y46" s="291"/>
      <c r="Z46" s="103"/>
      <c r="AA46" s="104"/>
      <c r="AB46" s="104"/>
      <c r="AC46" s="105"/>
      <c r="AD46" s="105"/>
    </row>
    <row r="47" spans="1:30" s="285" customFormat="1" ht="21" customHeight="1" thickBot="1">
      <c r="A47" s="114"/>
      <c r="B47" s="114"/>
      <c r="C47" s="297" t="s">
        <v>1058</v>
      </c>
      <c r="D47" s="304">
        <f>(D45+D46)</f>
        <v>0</v>
      </c>
      <c r="E47" s="305"/>
      <c r="F47" s="114"/>
      <c r="G47" s="539"/>
      <c r="H47" s="540"/>
      <c r="I47" s="541"/>
      <c r="J47" s="542"/>
      <c r="K47" s="543"/>
      <c r="L47" s="544"/>
      <c r="M47" s="545"/>
      <c r="N47" s="317"/>
      <c r="O47" s="114"/>
      <c r="P47" s="114"/>
      <c r="Q47" s="100"/>
      <c r="R47" s="315"/>
      <c r="S47" s="313"/>
      <c r="T47" s="313"/>
      <c r="U47" s="313"/>
      <c r="V47" s="318"/>
      <c r="W47" s="318"/>
      <c r="X47" s="102"/>
      <c r="Y47" s="102"/>
      <c r="Z47" s="103"/>
      <c r="AA47" s="104"/>
      <c r="AB47" s="104"/>
      <c r="AC47" s="105"/>
      <c r="AD47" s="105"/>
    </row>
    <row r="48" spans="1:30" ht="21" customHeight="1" thickTop="1">
      <c r="A48" s="299"/>
      <c r="B48" s="299"/>
      <c r="C48" s="319"/>
      <c r="G48" s="546"/>
      <c r="H48" s="547"/>
      <c r="I48" s="548"/>
      <c r="J48" s="549"/>
      <c r="K48" s="550"/>
      <c r="L48" s="551"/>
      <c r="M48" s="552"/>
      <c r="N48" s="321" t="str">
        <f t="shared" ref="N48" si="2">IF((K48&gt;0),"증",IF((K48&lt;0),"감",IF((K48=0)," ")))</f>
        <v xml:space="preserve"> </v>
      </c>
    </row>
    <row r="49" spans="1:3" ht="21" customHeight="1">
      <c r="A49" s="299"/>
      <c r="B49" s="299"/>
      <c r="C49" s="299"/>
    </row>
  </sheetData>
  <mergeCells count="122">
    <mergeCell ref="G47:H47"/>
    <mergeCell ref="I47:K47"/>
    <mergeCell ref="L47:M47"/>
    <mergeCell ref="G48:H48"/>
    <mergeCell ref="I48:K48"/>
    <mergeCell ref="L48:M48"/>
    <mergeCell ref="G45:H45"/>
    <mergeCell ref="I45:K45"/>
    <mergeCell ref="L45:M45"/>
    <mergeCell ref="G46:H46"/>
    <mergeCell ref="I46:K46"/>
    <mergeCell ref="L46:M46"/>
    <mergeCell ref="H42:I42"/>
    <mergeCell ref="G43:H43"/>
    <mergeCell ref="I43:K43"/>
    <mergeCell ref="L43:M43"/>
    <mergeCell ref="G44:H44"/>
    <mergeCell ref="I44:K44"/>
    <mergeCell ref="L44:M44"/>
    <mergeCell ref="A38:C38"/>
    <mergeCell ref="G38:I38"/>
    <mergeCell ref="A39:C39"/>
    <mergeCell ref="G39:M39"/>
    <mergeCell ref="F41:G41"/>
    <mergeCell ref="H41:I41"/>
    <mergeCell ref="A35:C35"/>
    <mergeCell ref="G35:I35"/>
    <mergeCell ref="N35:O35"/>
    <mergeCell ref="A36:C36"/>
    <mergeCell ref="G36:I36"/>
    <mergeCell ref="A37:C37"/>
    <mergeCell ref="G37:I37"/>
    <mergeCell ref="A33:C33"/>
    <mergeCell ref="G33:I33"/>
    <mergeCell ref="N33:O33"/>
    <mergeCell ref="A34:C34"/>
    <mergeCell ref="G34:I34"/>
    <mergeCell ref="N34:O34"/>
    <mergeCell ref="A31:C31"/>
    <mergeCell ref="G31:I31"/>
    <mergeCell ref="N31:O31"/>
    <mergeCell ref="A32:C32"/>
    <mergeCell ref="G32:I32"/>
    <mergeCell ref="N32:O32"/>
    <mergeCell ref="A29:C29"/>
    <mergeCell ref="G29:I29"/>
    <mergeCell ref="N29:O29"/>
    <mergeCell ref="A30:C30"/>
    <mergeCell ref="G30:I30"/>
    <mergeCell ref="N30:O30"/>
    <mergeCell ref="S26:S27"/>
    <mergeCell ref="T26:T27"/>
    <mergeCell ref="A27:C27"/>
    <mergeCell ref="G27:I27"/>
    <mergeCell ref="N27:O27"/>
    <mergeCell ref="A28:C28"/>
    <mergeCell ref="G28:I28"/>
    <mergeCell ref="N28:O28"/>
    <mergeCell ref="G22:I22"/>
    <mergeCell ref="N22:O22"/>
    <mergeCell ref="R22:S22"/>
    <mergeCell ref="G23:I23"/>
    <mergeCell ref="N23:O23"/>
    <mergeCell ref="Q23:Q29"/>
    <mergeCell ref="R23:R24"/>
    <mergeCell ref="R25:R29"/>
    <mergeCell ref="G26:I26"/>
    <mergeCell ref="N26:O26"/>
    <mergeCell ref="A4:A26"/>
    <mergeCell ref="B4:B7"/>
    <mergeCell ref="G4:I4"/>
    <mergeCell ref="Q4:R4"/>
    <mergeCell ref="S4:T4"/>
    <mergeCell ref="G5:I5"/>
    <mergeCell ref="Q20:Q21"/>
    <mergeCell ref="R20:S20"/>
    <mergeCell ref="G21:I21"/>
    <mergeCell ref="N21:O21"/>
    <mergeCell ref="R21:S21"/>
    <mergeCell ref="C18:C19"/>
    <mergeCell ref="D18:D19"/>
    <mergeCell ref="E18:E19"/>
    <mergeCell ref="G18:I18"/>
    <mergeCell ref="N18:O19"/>
    <mergeCell ref="G19:H19"/>
    <mergeCell ref="G15:I15"/>
    <mergeCell ref="N15:O15"/>
    <mergeCell ref="G16:I16"/>
    <mergeCell ref="N16:O16"/>
    <mergeCell ref="G17:I17"/>
    <mergeCell ref="N17:O17"/>
    <mergeCell ref="Q10:T10"/>
    <mergeCell ref="B11:B26"/>
    <mergeCell ref="G11:I11"/>
    <mergeCell ref="N11:O11"/>
    <mergeCell ref="Q11:S11"/>
    <mergeCell ref="G12:I12"/>
    <mergeCell ref="Q12:S12"/>
    <mergeCell ref="G13:I13"/>
    <mergeCell ref="G14:I14"/>
    <mergeCell ref="N14:O14"/>
    <mergeCell ref="B8:B10"/>
    <mergeCell ref="G8:I8"/>
    <mergeCell ref="G9:I9"/>
    <mergeCell ref="N9:O9"/>
    <mergeCell ref="G10:I10"/>
    <mergeCell ref="N10:O10"/>
    <mergeCell ref="G20:I20"/>
    <mergeCell ref="N20:O20"/>
    <mergeCell ref="Q5:R5"/>
    <mergeCell ref="G6:I6"/>
    <mergeCell ref="Q6:R6"/>
    <mergeCell ref="G7:I7"/>
    <mergeCell ref="A1:O1"/>
    <mergeCell ref="A2:B2"/>
    <mergeCell ref="R2:S2"/>
    <mergeCell ref="W2:Y2"/>
    <mergeCell ref="A3:C3"/>
    <mergeCell ref="D3:E3"/>
    <mergeCell ref="F3:M3"/>
    <mergeCell ref="N3:O3"/>
    <mergeCell ref="Q3:T3"/>
  </mergeCells>
  <phoneticPr fontId="1" type="noConversion"/>
  <printOptions horizontalCentered="1"/>
  <pageMargins left="0.78740157480314965" right="0.39370078740157483" top="0.59055118110236227" bottom="0.39370078740157483" header="0" footer="0"/>
  <pageSetup paperSize="9" scale="6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28"/>
  <sheetViews>
    <sheetView view="pageBreakPreview" topLeftCell="B1" zoomScale="80" zoomScaleNormal="100" zoomScaleSheetLayoutView="80" workbookViewId="0">
      <pane ySplit="4" topLeftCell="A5" activePane="bottomLeft" state="frozen"/>
      <selection activeCell="AB20" sqref="AB20:AG21"/>
      <selection pane="bottomLeft" activeCell="F2" sqref="B2:V2"/>
    </sheetView>
  </sheetViews>
  <sheetFormatPr defaultColWidth="9" defaultRowHeight="28.5" customHeight="1"/>
  <cols>
    <col min="1" max="1" width="0.5" style="29" hidden="1" customWidth="1"/>
    <col min="2" max="2" width="2.625" style="353" customWidth="1"/>
    <col min="3" max="3" width="1.25" style="61" customWidth="1"/>
    <col min="4" max="4" width="2.375" style="61" customWidth="1"/>
    <col min="5" max="5" width="2.75" style="61" customWidth="1"/>
    <col min="6" max="7" width="2.375" style="61" customWidth="1"/>
    <col min="8" max="8" width="15.5" style="61" customWidth="1"/>
    <col min="9" max="9" width="3.25" style="61" customWidth="1"/>
    <col min="10" max="10" width="5.25" style="61" customWidth="1"/>
    <col min="11" max="11" width="11.375" style="61" customWidth="1"/>
    <col min="12" max="12" width="5.375" style="14" customWidth="1"/>
    <col min="13" max="20" width="16.125" style="61" customWidth="1"/>
    <col min="21" max="21" width="5.375" style="63" customWidth="1"/>
    <col min="22" max="22" width="9.875" style="64" customWidth="1"/>
    <col min="23" max="23" width="11.75" style="61" customWidth="1"/>
    <col min="24" max="24" width="12.5" style="61" customWidth="1"/>
    <col min="25" max="16384" width="9" style="61"/>
  </cols>
  <sheetData>
    <row r="1" spans="1:24" ht="28.5" customHeight="1">
      <c r="B1" s="555" t="s">
        <v>1163</v>
      </c>
      <c r="C1" s="555"/>
      <c r="D1" s="555"/>
      <c r="E1" s="555"/>
      <c r="F1" s="555"/>
      <c r="G1" s="555"/>
      <c r="H1" s="555"/>
      <c r="I1" s="555"/>
      <c r="J1" s="555"/>
      <c r="K1" s="555"/>
      <c r="L1" s="555"/>
      <c r="M1" s="555"/>
      <c r="N1" s="555"/>
      <c r="O1" s="555"/>
      <c r="P1" s="555"/>
      <c r="Q1" s="555"/>
      <c r="R1" s="555"/>
      <c r="S1" s="555"/>
      <c r="T1" s="555"/>
      <c r="U1" s="555"/>
      <c r="V1" s="555"/>
    </row>
    <row r="2" spans="1:24" ht="28.5" customHeight="1">
      <c r="B2" s="556" t="s">
        <v>1077</v>
      </c>
      <c r="C2" s="556"/>
      <c r="D2" s="556"/>
      <c r="E2" s="556"/>
      <c r="F2" s="557" t="s">
        <v>1177</v>
      </c>
      <c r="G2" s="557"/>
      <c r="H2" s="557"/>
      <c r="I2" s="557"/>
      <c r="J2" s="557"/>
      <c r="K2" s="557"/>
      <c r="L2" s="557"/>
      <c r="M2" s="557"/>
      <c r="N2" s="557"/>
      <c r="O2" s="557"/>
      <c r="P2" s="557"/>
      <c r="Q2" s="557"/>
      <c r="R2" s="557"/>
      <c r="S2" s="557"/>
      <c r="T2" s="557"/>
      <c r="U2" s="557"/>
      <c r="V2" s="557"/>
    </row>
    <row r="3" spans="1:24" ht="28.5" customHeight="1">
      <c r="B3" s="558" t="s">
        <v>1</v>
      </c>
      <c r="C3" s="559"/>
      <c r="D3" s="559"/>
      <c r="E3" s="559"/>
      <c r="F3" s="559"/>
      <c r="G3" s="559"/>
      <c r="H3" s="559"/>
      <c r="I3" s="559"/>
      <c r="J3" s="560"/>
      <c r="K3" s="564" t="s">
        <v>1164</v>
      </c>
      <c r="L3" s="564" t="s">
        <v>4</v>
      </c>
      <c r="M3" s="564" t="s">
        <v>5</v>
      </c>
      <c r="N3" s="564"/>
      <c r="O3" s="564" t="s">
        <v>8</v>
      </c>
      <c r="P3" s="564"/>
      <c r="Q3" s="564" t="s">
        <v>9</v>
      </c>
      <c r="R3" s="564"/>
      <c r="S3" s="564" t="s">
        <v>10</v>
      </c>
      <c r="T3" s="564"/>
      <c r="U3" s="558" t="s">
        <v>11</v>
      </c>
      <c r="V3" s="560"/>
    </row>
    <row r="4" spans="1:24" ht="28.5" customHeight="1">
      <c r="B4" s="561"/>
      <c r="C4" s="562"/>
      <c r="D4" s="562"/>
      <c r="E4" s="562"/>
      <c r="F4" s="562"/>
      <c r="G4" s="562"/>
      <c r="H4" s="562"/>
      <c r="I4" s="562"/>
      <c r="J4" s="563"/>
      <c r="K4" s="565"/>
      <c r="L4" s="565"/>
      <c r="M4" s="323" t="s">
        <v>6</v>
      </c>
      <c r="N4" s="323" t="s">
        <v>7</v>
      </c>
      <c r="O4" s="323" t="s">
        <v>6</v>
      </c>
      <c r="P4" s="323" t="s">
        <v>7</v>
      </c>
      <c r="Q4" s="323" t="s">
        <v>6</v>
      </c>
      <c r="R4" s="323" t="s">
        <v>7</v>
      </c>
      <c r="S4" s="323" t="s">
        <v>6</v>
      </c>
      <c r="T4" s="323" t="s">
        <v>7</v>
      </c>
      <c r="U4" s="561"/>
      <c r="V4" s="563"/>
      <c r="X4" s="324"/>
    </row>
    <row r="5" spans="1:24" ht="28.5" customHeight="1">
      <c r="A5" s="29">
        <v>1</v>
      </c>
      <c r="B5" s="325">
        <v>1</v>
      </c>
      <c r="C5" s="326" t="s">
        <v>1165</v>
      </c>
      <c r="D5" s="566" t="s">
        <v>1166</v>
      </c>
      <c r="E5" s="566"/>
      <c r="F5" s="566"/>
      <c r="G5" s="566"/>
      <c r="H5" s="566"/>
      <c r="I5" s="327"/>
      <c r="J5" s="328"/>
      <c r="K5" s="329" t="s">
        <v>50</v>
      </c>
      <c r="L5" s="330"/>
      <c r="M5" s="331"/>
      <c r="N5" s="331"/>
      <c r="O5" s="331"/>
      <c r="P5" s="331"/>
      <c r="Q5" s="331"/>
      <c r="R5" s="331"/>
      <c r="S5" s="331">
        <f t="shared" ref="S5:T9" si="0">M5+O5+Q5</f>
        <v>0</v>
      </c>
      <c r="T5" s="331">
        <f t="shared" si="0"/>
        <v>0</v>
      </c>
      <c r="U5" s="567"/>
      <c r="V5" s="568"/>
    </row>
    <row r="6" spans="1:24" ht="28.5" customHeight="1">
      <c r="B6" s="334">
        <f>+B5</f>
        <v>1</v>
      </c>
      <c r="C6" s="335" t="s">
        <v>1167</v>
      </c>
      <c r="D6" s="335">
        <v>1</v>
      </c>
      <c r="E6" s="335" t="s">
        <v>1165</v>
      </c>
      <c r="F6" s="569" t="s">
        <v>1064</v>
      </c>
      <c r="G6" s="569"/>
      <c r="H6" s="569"/>
      <c r="I6" s="569"/>
      <c r="J6" s="336"/>
      <c r="K6" s="329" t="s">
        <v>50</v>
      </c>
      <c r="L6" s="330">
        <v>1</v>
      </c>
      <c r="M6" s="331">
        <f>+'건축 공종별집계표'!F6</f>
        <v>0</v>
      </c>
      <c r="N6" s="331">
        <f t="shared" ref="N6" si="1">M6*L6</f>
        <v>0</v>
      </c>
      <c r="O6" s="331">
        <f>+'건축 공종별집계표'!H6</f>
        <v>0</v>
      </c>
      <c r="P6" s="331">
        <f t="shared" ref="P6" si="2">O6*L6</f>
        <v>0</v>
      </c>
      <c r="Q6" s="331">
        <f>+'건축 공종별집계표'!J6</f>
        <v>0</v>
      </c>
      <c r="R6" s="331">
        <f t="shared" ref="R6" si="3">Q6*L6</f>
        <v>0</v>
      </c>
      <c r="S6" s="331">
        <f t="shared" si="0"/>
        <v>0</v>
      </c>
      <c r="T6" s="331">
        <f t="shared" si="0"/>
        <v>0</v>
      </c>
      <c r="U6" s="567"/>
      <c r="V6" s="568"/>
    </row>
    <row r="7" spans="1:24" ht="28.5" customHeight="1">
      <c r="B7" s="334">
        <f>+B5</f>
        <v>1</v>
      </c>
      <c r="C7" s="335" t="s">
        <v>1167</v>
      </c>
      <c r="D7" s="335">
        <f>+D6+1</f>
        <v>2</v>
      </c>
      <c r="E7" s="335" t="s">
        <v>1165</v>
      </c>
      <c r="F7" s="569" t="s">
        <v>1168</v>
      </c>
      <c r="G7" s="569"/>
      <c r="H7" s="569"/>
      <c r="I7" s="569"/>
      <c r="J7" s="336"/>
      <c r="K7" s="329" t="s">
        <v>50</v>
      </c>
      <c r="L7" s="330">
        <v>1</v>
      </c>
      <c r="M7" s="337"/>
      <c r="N7" s="338"/>
      <c r="O7" s="337"/>
      <c r="P7" s="338"/>
      <c r="Q7" s="337"/>
      <c r="R7" s="338"/>
      <c r="S7" s="338"/>
      <c r="T7" s="338"/>
      <c r="U7" s="553" t="s">
        <v>1173</v>
      </c>
      <c r="V7" s="554"/>
    </row>
    <row r="8" spans="1:24" ht="28.5" customHeight="1">
      <c r="B8" s="334">
        <f>+B6</f>
        <v>1</v>
      </c>
      <c r="C8" s="335" t="s">
        <v>1167</v>
      </c>
      <c r="D8" s="335">
        <f>+D7+1</f>
        <v>3</v>
      </c>
      <c r="E8" s="335" t="s">
        <v>1165</v>
      </c>
      <c r="F8" s="569" t="s">
        <v>1169</v>
      </c>
      <c r="G8" s="569"/>
      <c r="H8" s="569"/>
      <c r="I8" s="569"/>
      <c r="J8" s="336"/>
      <c r="K8" s="329" t="s">
        <v>50</v>
      </c>
      <c r="L8" s="330">
        <v>1</v>
      </c>
      <c r="M8" s="337"/>
      <c r="N8" s="338"/>
      <c r="O8" s="337"/>
      <c r="P8" s="338"/>
      <c r="Q8" s="337"/>
      <c r="R8" s="338"/>
      <c r="S8" s="338"/>
      <c r="T8" s="338"/>
      <c r="U8" s="553" t="s">
        <v>1174</v>
      </c>
      <c r="V8" s="554"/>
    </row>
    <row r="9" spans="1:24" ht="28.5" customHeight="1">
      <c r="B9" s="571" t="s">
        <v>1170</v>
      </c>
      <c r="C9" s="572"/>
      <c r="D9" s="572"/>
      <c r="E9" s="572"/>
      <c r="F9" s="572"/>
      <c r="G9" s="572"/>
      <c r="H9" s="572"/>
      <c r="I9" s="572"/>
      <c r="J9" s="573"/>
      <c r="K9" s="339"/>
      <c r="L9" s="340"/>
      <c r="M9" s="341"/>
      <c r="N9" s="341">
        <f>SUM(N6:N8)</f>
        <v>0</v>
      </c>
      <c r="O9" s="341"/>
      <c r="P9" s="341">
        <f>SUM(P6:P8)</f>
        <v>0</v>
      </c>
      <c r="Q9" s="341"/>
      <c r="R9" s="341">
        <f>SUM(R6:R8)</f>
        <v>0</v>
      </c>
      <c r="S9" s="341"/>
      <c r="T9" s="341">
        <f t="shared" si="0"/>
        <v>0</v>
      </c>
      <c r="U9" s="574" t="s">
        <v>50</v>
      </c>
      <c r="V9" s="575"/>
    </row>
    <row r="10" spans="1:24" ht="28.5" customHeight="1">
      <c r="B10" s="342"/>
      <c r="C10" s="343"/>
      <c r="D10" s="344"/>
      <c r="E10" s="343"/>
      <c r="F10" s="343"/>
      <c r="G10" s="343"/>
      <c r="H10" s="343"/>
      <c r="I10" s="343"/>
      <c r="J10" s="336"/>
      <c r="K10" s="329"/>
      <c r="L10" s="330"/>
      <c r="M10" s="331"/>
      <c r="N10" s="331"/>
      <c r="O10" s="331"/>
      <c r="P10" s="331"/>
      <c r="Q10" s="331"/>
      <c r="R10" s="331"/>
      <c r="S10" s="331"/>
      <c r="T10" s="331"/>
      <c r="U10" s="567"/>
      <c r="V10" s="568"/>
    </row>
    <row r="11" spans="1:24" ht="28.5" customHeight="1">
      <c r="A11" s="29" t="e">
        <f>SUM(#REF!)</f>
        <v>#REF!</v>
      </c>
      <c r="B11" s="325">
        <v>2</v>
      </c>
      <c r="C11" s="326" t="s">
        <v>1165</v>
      </c>
      <c r="D11" s="570" t="s">
        <v>1148</v>
      </c>
      <c r="E11" s="570"/>
      <c r="F11" s="570"/>
      <c r="G11" s="570"/>
      <c r="H11" s="570"/>
      <c r="I11" s="327"/>
      <c r="J11" s="328"/>
      <c r="K11" s="329" t="s">
        <v>50</v>
      </c>
      <c r="L11" s="330"/>
      <c r="M11" s="331"/>
      <c r="N11" s="331"/>
      <c r="O11" s="331"/>
      <c r="P11" s="331"/>
      <c r="Q11" s="331"/>
      <c r="R11" s="331"/>
      <c r="S11" s="331"/>
      <c r="T11" s="331"/>
      <c r="U11" s="567"/>
      <c r="V11" s="568"/>
      <c r="W11" s="29"/>
    </row>
    <row r="12" spans="1:24" ht="28.5" customHeight="1">
      <c r="A12" s="29">
        <v>100</v>
      </c>
      <c r="B12" s="334">
        <f>+B11</f>
        <v>2</v>
      </c>
      <c r="C12" s="335" t="s">
        <v>1167</v>
      </c>
      <c r="D12" s="345">
        <v>1</v>
      </c>
      <c r="E12" s="335" t="s">
        <v>1165</v>
      </c>
      <c r="F12" s="569" t="s">
        <v>1064</v>
      </c>
      <c r="G12" s="569"/>
      <c r="H12" s="569"/>
      <c r="I12" s="569"/>
      <c r="J12" s="336"/>
      <c r="K12" s="329"/>
      <c r="L12" s="330">
        <v>1</v>
      </c>
      <c r="M12" s="331">
        <f>+'건축 공종별집계표'!F24</f>
        <v>0</v>
      </c>
      <c r="N12" s="331">
        <f>(M12*L12)</f>
        <v>0</v>
      </c>
      <c r="O12" s="331"/>
      <c r="P12" s="331">
        <f t="shared" ref="P12" si="4">O12*L12</f>
        <v>0</v>
      </c>
      <c r="Q12" s="331"/>
      <c r="R12" s="331">
        <f t="shared" ref="R12" si="5">Q12*L12</f>
        <v>0</v>
      </c>
      <c r="S12" s="331"/>
      <c r="T12" s="331">
        <f t="shared" ref="T12:T13" si="6">N12+P12+R12</f>
        <v>0</v>
      </c>
      <c r="U12" s="346"/>
      <c r="V12" s="347"/>
      <c r="W12" s="29"/>
    </row>
    <row r="13" spans="1:24" ht="28.5" customHeight="1">
      <c r="B13" s="571" t="s">
        <v>1170</v>
      </c>
      <c r="C13" s="572"/>
      <c r="D13" s="572"/>
      <c r="E13" s="572"/>
      <c r="F13" s="572"/>
      <c r="G13" s="572"/>
      <c r="H13" s="572"/>
      <c r="I13" s="572"/>
      <c r="J13" s="573"/>
      <c r="K13" s="339"/>
      <c r="L13" s="340"/>
      <c r="M13" s="341"/>
      <c r="N13" s="341">
        <f>SUM(N12:N12)</f>
        <v>0</v>
      </c>
      <c r="O13" s="341"/>
      <c r="P13" s="341">
        <f>SUM(P12:P12)</f>
        <v>0</v>
      </c>
      <c r="Q13" s="341"/>
      <c r="R13" s="341">
        <f>SUM(R12:R12)</f>
        <v>0</v>
      </c>
      <c r="S13" s="341"/>
      <c r="T13" s="341">
        <f t="shared" si="6"/>
        <v>0</v>
      </c>
      <c r="U13" s="574" t="s">
        <v>50</v>
      </c>
      <c r="V13" s="575"/>
    </row>
    <row r="14" spans="1:24" ht="28.5" customHeight="1">
      <c r="B14" s="576"/>
      <c r="C14" s="577"/>
      <c r="D14" s="577"/>
      <c r="E14" s="577"/>
      <c r="F14" s="577"/>
      <c r="G14" s="577"/>
      <c r="H14" s="577"/>
      <c r="I14" s="577"/>
      <c r="J14" s="578"/>
      <c r="K14" s="329"/>
      <c r="L14" s="330"/>
      <c r="M14" s="331"/>
      <c r="N14" s="331"/>
      <c r="O14" s="331"/>
      <c r="P14" s="331"/>
      <c r="Q14" s="331"/>
      <c r="R14" s="331"/>
      <c r="S14" s="331"/>
      <c r="T14" s="331"/>
      <c r="U14" s="567"/>
      <c r="V14" s="568"/>
      <c r="W14" s="351"/>
    </row>
    <row r="15" spans="1:24" ht="28.5" customHeight="1">
      <c r="A15" s="29">
        <f>SUM(A1:A6)</f>
        <v>1</v>
      </c>
      <c r="B15" s="325">
        <v>3</v>
      </c>
      <c r="C15" s="326" t="s">
        <v>1165</v>
      </c>
      <c r="D15" s="570" t="s">
        <v>1137</v>
      </c>
      <c r="E15" s="570"/>
      <c r="F15" s="570"/>
      <c r="G15" s="570"/>
      <c r="H15" s="570"/>
      <c r="I15" s="327"/>
      <c r="J15" s="328"/>
      <c r="K15" s="329" t="s">
        <v>50</v>
      </c>
      <c r="L15" s="330"/>
      <c r="M15" s="331"/>
      <c r="N15" s="331"/>
      <c r="O15" s="331"/>
      <c r="P15" s="331"/>
      <c r="Q15" s="331"/>
      <c r="R15" s="331"/>
      <c r="S15" s="331"/>
      <c r="T15" s="331"/>
      <c r="U15" s="567"/>
      <c r="V15" s="568"/>
      <c r="W15" s="29"/>
    </row>
    <row r="16" spans="1:24" ht="28.5" customHeight="1">
      <c r="A16" s="29">
        <v>100</v>
      </c>
      <c r="B16" s="334">
        <f>+B15</f>
        <v>3</v>
      </c>
      <c r="C16" s="335" t="s">
        <v>1167</v>
      </c>
      <c r="D16" s="345">
        <v>1</v>
      </c>
      <c r="E16" s="335" t="s">
        <v>1165</v>
      </c>
      <c r="F16" s="569" t="s">
        <v>1064</v>
      </c>
      <c r="G16" s="569"/>
      <c r="H16" s="569"/>
      <c r="I16" s="569"/>
      <c r="J16" s="336"/>
      <c r="K16" s="329"/>
      <c r="L16" s="330">
        <v>1</v>
      </c>
      <c r="M16" s="331"/>
      <c r="N16" s="331">
        <f>(M16*L16)</f>
        <v>0</v>
      </c>
      <c r="O16" s="331"/>
      <c r="P16" s="331">
        <f t="shared" ref="P16" si="7">O16*L16</f>
        <v>0</v>
      </c>
      <c r="Q16" s="331"/>
      <c r="R16" s="331">
        <f>+'건축 공종별집계표'!J25</f>
        <v>0</v>
      </c>
      <c r="S16" s="331"/>
      <c r="T16" s="331">
        <f t="shared" ref="T16:T17" si="8">N16+P16+R16</f>
        <v>0</v>
      </c>
      <c r="U16" s="346"/>
      <c r="V16" s="347"/>
      <c r="W16" s="29"/>
    </row>
    <row r="17" spans="1:23" ht="28.5" customHeight="1">
      <c r="B17" s="571" t="s">
        <v>1170</v>
      </c>
      <c r="C17" s="572"/>
      <c r="D17" s="572"/>
      <c r="E17" s="572"/>
      <c r="F17" s="572"/>
      <c r="G17" s="572"/>
      <c r="H17" s="572"/>
      <c r="I17" s="572"/>
      <c r="J17" s="573"/>
      <c r="K17" s="339"/>
      <c r="L17" s="340"/>
      <c r="M17" s="341"/>
      <c r="N17" s="341">
        <f>SUM(N16:N16)</f>
        <v>0</v>
      </c>
      <c r="O17" s="341"/>
      <c r="P17" s="341">
        <f>SUM(P16:P16)</f>
        <v>0</v>
      </c>
      <c r="Q17" s="341"/>
      <c r="R17" s="341">
        <f>SUM(R16:R16)</f>
        <v>0</v>
      </c>
      <c r="S17" s="341"/>
      <c r="T17" s="341">
        <f t="shared" si="8"/>
        <v>0</v>
      </c>
      <c r="U17" s="574" t="s">
        <v>50</v>
      </c>
      <c r="V17" s="575"/>
    </row>
    <row r="18" spans="1:23" ht="28.5" customHeight="1">
      <c r="B18" s="576"/>
      <c r="C18" s="577"/>
      <c r="D18" s="577"/>
      <c r="E18" s="577"/>
      <c r="F18" s="577"/>
      <c r="G18" s="577"/>
      <c r="H18" s="577"/>
      <c r="I18" s="577"/>
      <c r="J18" s="578"/>
      <c r="K18" s="329"/>
      <c r="L18" s="330"/>
      <c r="M18" s="331"/>
      <c r="N18" s="331"/>
      <c r="O18" s="331"/>
      <c r="P18" s="331"/>
      <c r="Q18" s="331"/>
      <c r="R18" s="331"/>
      <c r="S18" s="331"/>
      <c r="T18" s="331"/>
      <c r="U18" s="567"/>
      <c r="V18" s="568"/>
      <c r="W18" s="351"/>
    </row>
    <row r="19" spans="1:23" ht="28.5" customHeight="1">
      <c r="A19" s="29">
        <f>SUM(A5:A10)</f>
        <v>1</v>
      </c>
      <c r="B19" s="325">
        <v>4</v>
      </c>
      <c r="C19" s="326" t="s">
        <v>1165</v>
      </c>
      <c r="D19" s="570" t="s">
        <v>1171</v>
      </c>
      <c r="E19" s="570"/>
      <c r="F19" s="570"/>
      <c r="G19" s="570"/>
      <c r="H19" s="570"/>
      <c r="I19" s="327"/>
      <c r="J19" s="328"/>
      <c r="K19" s="329" t="s">
        <v>50</v>
      </c>
      <c r="L19" s="330"/>
      <c r="M19" s="331"/>
      <c r="N19" s="331"/>
      <c r="O19" s="331"/>
      <c r="P19" s="331"/>
      <c r="Q19" s="331"/>
      <c r="R19" s="331"/>
      <c r="S19" s="331"/>
      <c r="T19" s="331"/>
      <c r="U19" s="567"/>
      <c r="V19" s="568"/>
      <c r="W19" s="29"/>
    </row>
    <row r="20" spans="1:23" ht="28.5" customHeight="1">
      <c r="A20" s="29">
        <v>100</v>
      </c>
      <c r="B20" s="334">
        <f>+B19</f>
        <v>4</v>
      </c>
      <c r="C20" s="335" t="s">
        <v>1167</v>
      </c>
      <c r="D20" s="345">
        <v>1</v>
      </c>
      <c r="E20" s="335" t="s">
        <v>1165</v>
      </c>
      <c r="F20" s="569" t="s">
        <v>1064</v>
      </c>
      <c r="G20" s="569"/>
      <c r="H20" s="569"/>
      <c r="I20" s="569"/>
      <c r="J20" s="336"/>
      <c r="K20" s="329"/>
      <c r="L20" s="330">
        <v>1</v>
      </c>
      <c r="M20" s="331"/>
      <c r="N20" s="331"/>
      <c r="O20" s="331"/>
      <c r="P20" s="331"/>
      <c r="Q20" s="331"/>
      <c r="R20" s="331"/>
      <c r="S20" s="331"/>
      <c r="T20" s="331"/>
      <c r="U20" s="346"/>
      <c r="V20" s="347"/>
      <c r="W20" s="29"/>
    </row>
    <row r="21" spans="1:23" ht="28.5" customHeight="1">
      <c r="B21" s="571" t="s">
        <v>1170</v>
      </c>
      <c r="C21" s="572"/>
      <c r="D21" s="572"/>
      <c r="E21" s="572"/>
      <c r="F21" s="572"/>
      <c r="G21" s="572"/>
      <c r="H21" s="572"/>
      <c r="I21" s="572"/>
      <c r="J21" s="573"/>
      <c r="K21" s="339"/>
      <c r="L21" s="340"/>
      <c r="M21" s="341"/>
      <c r="N21" s="341">
        <f>SUM(N20:N20)</f>
        <v>0</v>
      </c>
      <c r="O21" s="341"/>
      <c r="P21" s="341">
        <f>SUM(P20:P20)</f>
        <v>0</v>
      </c>
      <c r="Q21" s="341"/>
      <c r="R21" s="341">
        <f>SUM(R20:R20)</f>
        <v>0</v>
      </c>
      <c r="S21" s="341"/>
      <c r="T21" s="341">
        <f t="shared" ref="T21" si="9">N21+P21+R21</f>
        <v>0</v>
      </c>
      <c r="U21" s="574" t="s">
        <v>50</v>
      </c>
      <c r="V21" s="575"/>
    </row>
    <row r="22" spans="1:23" ht="28.5" customHeight="1">
      <c r="B22" s="576"/>
      <c r="C22" s="577"/>
      <c r="D22" s="577"/>
      <c r="E22" s="577"/>
      <c r="F22" s="577"/>
      <c r="G22" s="577"/>
      <c r="H22" s="577"/>
      <c r="I22" s="577"/>
      <c r="J22" s="578"/>
      <c r="K22" s="329"/>
      <c r="L22" s="330"/>
      <c r="M22" s="331"/>
      <c r="N22" s="331"/>
      <c r="O22" s="331"/>
      <c r="P22" s="331"/>
      <c r="Q22" s="331"/>
      <c r="R22" s="331"/>
      <c r="S22" s="331"/>
      <c r="T22" s="331"/>
      <c r="U22" s="567"/>
      <c r="V22" s="568"/>
      <c r="W22" s="351"/>
    </row>
    <row r="23" spans="1:23" ht="28.5" customHeight="1">
      <c r="A23" s="29">
        <f>SUM(A19:A22)</f>
        <v>101</v>
      </c>
      <c r="B23" s="325">
        <v>5</v>
      </c>
      <c r="C23" s="326" t="s">
        <v>1165</v>
      </c>
      <c r="D23" s="570" t="s">
        <v>1172</v>
      </c>
      <c r="E23" s="570"/>
      <c r="F23" s="570"/>
      <c r="G23" s="570"/>
      <c r="H23" s="570"/>
      <c r="I23" s="327"/>
      <c r="J23" s="328"/>
      <c r="K23" s="329"/>
      <c r="L23" s="330"/>
      <c r="M23" s="331"/>
      <c r="N23" s="331"/>
      <c r="O23" s="331"/>
      <c r="P23" s="331"/>
      <c r="Q23" s="331"/>
      <c r="R23" s="331">
        <f t="shared" ref="R23:R25" si="10">Q23*L23</f>
        <v>0</v>
      </c>
      <c r="S23" s="331"/>
      <c r="T23" s="331"/>
      <c r="U23" s="567"/>
      <c r="V23" s="568"/>
      <c r="W23" s="29"/>
    </row>
    <row r="24" spans="1:23" ht="28.5" customHeight="1">
      <c r="B24" s="352">
        <f>+B23</f>
        <v>5</v>
      </c>
      <c r="C24" s="335" t="s">
        <v>1167</v>
      </c>
      <c r="D24" s="345">
        <v>1</v>
      </c>
      <c r="E24" s="335" t="s">
        <v>1165</v>
      </c>
      <c r="F24" s="569" t="s">
        <v>1064</v>
      </c>
      <c r="G24" s="569"/>
      <c r="H24" s="569"/>
      <c r="I24" s="569"/>
      <c r="J24" s="336"/>
      <c r="K24" s="329"/>
      <c r="L24" s="330">
        <v>1</v>
      </c>
      <c r="M24" s="331"/>
      <c r="N24" s="331">
        <f t="shared" ref="N24:N25" si="11">M24*L24</f>
        <v>0</v>
      </c>
      <c r="O24" s="331"/>
      <c r="P24" s="331">
        <f t="shared" ref="P24:P25" si="12">O24*L24</f>
        <v>0</v>
      </c>
      <c r="Q24" s="331"/>
      <c r="R24" s="331">
        <f t="shared" si="10"/>
        <v>0</v>
      </c>
      <c r="S24" s="331"/>
      <c r="T24" s="331">
        <f t="shared" ref="T24:T26" si="13">N24+P24+R24</f>
        <v>0</v>
      </c>
      <c r="U24" s="346"/>
      <c r="V24" s="347"/>
      <c r="W24" s="29"/>
    </row>
    <row r="25" spans="1:23" ht="28.5" customHeight="1">
      <c r="B25" s="352">
        <f>+B24</f>
        <v>5</v>
      </c>
      <c r="C25" s="335" t="s">
        <v>1167</v>
      </c>
      <c r="D25" s="345">
        <f>+D24+1</f>
        <v>2</v>
      </c>
      <c r="E25" s="335" t="s">
        <v>1165</v>
      </c>
      <c r="F25" s="569" t="s">
        <v>1169</v>
      </c>
      <c r="G25" s="569"/>
      <c r="H25" s="569"/>
      <c r="I25" s="569"/>
      <c r="J25" s="336"/>
      <c r="K25" s="329"/>
      <c r="L25" s="330">
        <v>1</v>
      </c>
      <c r="M25" s="331"/>
      <c r="N25" s="331">
        <f t="shared" si="11"/>
        <v>0</v>
      </c>
      <c r="O25" s="331"/>
      <c r="P25" s="331">
        <f t="shared" si="12"/>
        <v>0</v>
      </c>
      <c r="Q25" s="331"/>
      <c r="R25" s="331">
        <f t="shared" si="10"/>
        <v>0</v>
      </c>
      <c r="S25" s="331"/>
      <c r="T25" s="331">
        <f t="shared" si="13"/>
        <v>0</v>
      </c>
      <c r="U25" s="579" t="s">
        <v>1174</v>
      </c>
      <c r="V25" s="580"/>
      <c r="W25" s="29"/>
    </row>
    <row r="26" spans="1:23" ht="28.5" customHeight="1">
      <c r="B26" s="571" t="s">
        <v>1170</v>
      </c>
      <c r="C26" s="572"/>
      <c r="D26" s="572"/>
      <c r="E26" s="572"/>
      <c r="F26" s="572"/>
      <c r="G26" s="572"/>
      <c r="H26" s="572"/>
      <c r="I26" s="572"/>
      <c r="J26" s="573"/>
      <c r="K26" s="339"/>
      <c r="L26" s="340"/>
      <c r="M26" s="341"/>
      <c r="N26" s="341">
        <f>SUM(N24:N25)</f>
        <v>0</v>
      </c>
      <c r="O26" s="341"/>
      <c r="P26" s="341">
        <f>SUM(P24:P25)</f>
        <v>0</v>
      </c>
      <c r="Q26" s="341"/>
      <c r="R26" s="341">
        <f>SUM(R24:R25)</f>
        <v>0</v>
      </c>
      <c r="S26" s="341"/>
      <c r="T26" s="341">
        <f t="shared" si="13"/>
        <v>0</v>
      </c>
      <c r="U26" s="574" t="s">
        <v>50</v>
      </c>
      <c r="V26" s="575"/>
      <c r="W26" s="29"/>
    </row>
    <row r="27" spans="1:23" ht="28.5" customHeight="1">
      <c r="B27" s="576"/>
      <c r="C27" s="577"/>
      <c r="D27" s="577"/>
      <c r="E27" s="577"/>
      <c r="F27" s="577"/>
      <c r="G27" s="577"/>
      <c r="H27" s="577"/>
      <c r="I27" s="577"/>
      <c r="J27" s="578"/>
      <c r="K27" s="329"/>
      <c r="L27" s="330"/>
      <c r="M27" s="331"/>
      <c r="N27" s="331"/>
      <c r="O27" s="331"/>
      <c r="P27" s="331"/>
      <c r="Q27" s="331"/>
      <c r="R27" s="331"/>
      <c r="S27" s="331"/>
      <c r="T27" s="331"/>
      <c r="U27" s="567"/>
      <c r="V27" s="568"/>
      <c r="W27" s="351"/>
    </row>
    <row r="28" spans="1:23" ht="28.5" customHeight="1">
      <c r="B28" s="348"/>
      <c r="C28" s="349"/>
      <c r="D28" s="349"/>
      <c r="E28" s="349"/>
      <c r="F28" s="349"/>
      <c r="G28" s="349"/>
      <c r="H28" s="349"/>
      <c r="I28" s="349"/>
      <c r="J28" s="350"/>
      <c r="K28" s="329"/>
      <c r="L28" s="330"/>
      <c r="M28" s="331"/>
      <c r="N28" s="331"/>
      <c r="O28" s="331"/>
      <c r="P28" s="331"/>
      <c r="Q28" s="331"/>
      <c r="R28" s="331"/>
      <c r="S28" s="331"/>
      <c r="T28" s="331"/>
      <c r="U28" s="332"/>
      <c r="V28" s="333"/>
      <c r="W28" s="351"/>
    </row>
  </sheetData>
  <mergeCells count="52">
    <mergeCell ref="F24:I24"/>
    <mergeCell ref="F25:I25"/>
    <mergeCell ref="B26:J26"/>
    <mergeCell ref="U26:V26"/>
    <mergeCell ref="B27:J27"/>
    <mergeCell ref="U27:V27"/>
    <mergeCell ref="U25:V25"/>
    <mergeCell ref="F7:I7"/>
    <mergeCell ref="D23:H23"/>
    <mergeCell ref="U23:V23"/>
    <mergeCell ref="F16:I16"/>
    <mergeCell ref="B17:J17"/>
    <mergeCell ref="U17:V17"/>
    <mergeCell ref="B18:J18"/>
    <mergeCell ref="U18:V18"/>
    <mergeCell ref="D19:H19"/>
    <mergeCell ref="U19:V19"/>
    <mergeCell ref="F20:I20"/>
    <mergeCell ref="B21:J21"/>
    <mergeCell ref="U21:V21"/>
    <mergeCell ref="B22:J22"/>
    <mergeCell ref="U22:V22"/>
    <mergeCell ref="D15:H15"/>
    <mergeCell ref="U15:V15"/>
    <mergeCell ref="F8:I8"/>
    <mergeCell ref="U8:V8"/>
    <mergeCell ref="B9:J9"/>
    <mergeCell ref="U9:V9"/>
    <mergeCell ref="U10:V10"/>
    <mergeCell ref="D11:H11"/>
    <mergeCell ref="U11:V11"/>
    <mergeCell ref="F12:I12"/>
    <mergeCell ref="B13:J13"/>
    <mergeCell ref="U13:V13"/>
    <mergeCell ref="B14:J14"/>
    <mergeCell ref="U14:V14"/>
    <mergeCell ref="U7:V7"/>
    <mergeCell ref="B1:V1"/>
    <mergeCell ref="B2:E2"/>
    <mergeCell ref="F2:V2"/>
    <mergeCell ref="B3:J4"/>
    <mergeCell ref="K3:K4"/>
    <mergeCell ref="L3:L4"/>
    <mergeCell ref="M3:N3"/>
    <mergeCell ref="O3:P3"/>
    <mergeCell ref="Q3:R3"/>
    <mergeCell ref="S3:T3"/>
    <mergeCell ref="U3:V4"/>
    <mergeCell ref="D5:H5"/>
    <mergeCell ref="U5:V5"/>
    <mergeCell ref="F6:I6"/>
    <mergeCell ref="U6:V6"/>
  </mergeCells>
  <phoneticPr fontId="1" type="noConversion"/>
  <printOptions horizontalCentered="1"/>
  <pageMargins left="0.78740157480314965" right="0.39370078740157483" top="0.59055118110236227" bottom="0.39370078740157483" header="0" footer="0"/>
  <pageSetup paperSize="9" scale="6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T27"/>
  <sheetViews>
    <sheetView view="pageBreakPreview" zoomScale="85" zoomScaleNormal="100" zoomScaleSheetLayoutView="85" workbookViewId="0">
      <selection activeCell="A3" sqref="A3:A4"/>
    </sheetView>
  </sheetViews>
  <sheetFormatPr defaultRowHeight="16.5"/>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30" customHeight="1">
      <c r="A1" s="2" t="s">
        <v>0</v>
      </c>
      <c r="B1" s="3"/>
      <c r="C1" s="3"/>
      <c r="D1" s="3"/>
      <c r="E1" s="3"/>
      <c r="F1" s="3"/>
      <c r="G1" s="3"/>
      <c r="H1" s="3"/>
      <c r="I1" s="3"/>
      <c r="J1" s="3"/>
      <c r="K1" s="3"/>
      <c r="L1" s="3"/>
      <c r="M1" s="3"/>
    </row>
    <row r="2" spans="1:20" ht="30" customHeight="1">
      <c r="A2" s="4" t="s">
        <v>1179</v>
      </c>
      <c r="B2" s="5"/>
      <c r="C2" s="5"/>
      <c r="D2" s="5"/>
      <c r="E2" s="5"/>
      <c r="F2" s="5"/>
      <c r="G2" s="5"/>
      <c r="H2" s="5"/>
      <c r="I2" s="5"/>
      <c r="J2" s="5"/>
      <c r="K2" s="5"/>
      <c r="L2" s="5"/>
      <c r="M2" s="6"/>
    </row>
    <row r="3" spans="1:20" ht="30" customHeight="1">
      <c r="A3" s="582" t="s">
        <v>1</v>
      </c>
      <c r="B3" s="582" t="s">
        <v>2</v>
      </c>
      <c r="C3" s="582" t="s">
        <v>3</v>
      </c>
      <c r="D3" s="582" t="s">
        <v>4</v>
      </c>
      <c r="E3" s="582" t="s">
        <v>5</v>
      </c>
      <c r="F3" s="582"/>
      <c r="G3" s="582" t="s">
        <v>8</v>
      </c>
      <c r="H3" s="582"/>
      <c r="I3" s="582" t="s">
        <v>9</v>
      </c>
      <c r="J3" s="582"/>
      <c r="K3" s="582" t="s">
        <v>10</v>
      </c>
      <c r="L3" s="582"/>
      <c r="M3" s="582" t="s">
        <v>11</v>
      </c>
      <c r="N3" s="581" t="s">
        <v>12</v>
      </c>
      <c r="O3" s="581" t="s">
        <v>13</v>
      </c>
      <c r="P3" s="581" t="s">
        <v>14</v>
      </c>
      <c r="Q3" s="581" t="s">
        <v>15</v>
      </c>
      <c r="R3" s="581" t="s">
        <v>16</v>
      </c>
      <c r="S3" s="581" t="s">
        <v>17</v>
      </c>
      <c r="T3" s="581" t="s">
        <v>18</v>
      </c>
    </row>
    <row r="4" spans="1:20" ht="30" customHeight="1">
      <c r="A4" s="583"/>
      <c r="B4" s="583"/>
      <c r="C4" s="583"/>
      <c r="D4" s="583"/>
      <c r="E4" s="9" t="s">
        <v>6</v>
      </c>
      <c r="F4" s="9" t="s">
        <v>7</v>
      </c>
      <c r="G4" s="9" t="s">
        <v>6</v>
      </c>
      <c r="H4" s="9" t="s">
        <v>7</v>
      </c>
      <c r="I4" s="9" t="s">
        <v>6</v>
      </c>
      <c r="J4" s="9" t="s">
        <v>7</v>
      </c>
      <c r="K4" s="9" t="s">
        <v>6</v>
      </c>
      <c r="L4" s="9" t="s">
        <v>7</v>
      </c>
      <c r="M4" s="583"/>
      <c r="N4" s="581"/>
      <c r="O4" s="581"/>
      <c r="P4" s="581"/>
      <c r="Q4" s="581"/>
      <c r="R4" s="581"/>
      <c r="S4" s="581"/>
      <c r="T4" s="581"/>
    </row>
    <row r="5" spans="1:20" ht="30" customHeight="1">
      <c r="A5" s="10" t="s">
        <v>1178</v>
      </c>
      <c r="B5" s="10" t="s">
        <v>50</v>
      </c>
      <c r="C5" s="10" t="s">
        <v>50</v>
      </c>
      <c r="D5" s="11">
        <v>1</v>
      </c>
      <c r="E5" s="12">
        <f>F6</f>
        <v>0</v>
      </c>
      <c r="F5" s="12">
        <f t="shared" ref="F5:F27" si="0">E5*D5</f>
        <v>0</v>
      </c>
      <c r="G5" s="12">
        <f>H6</f>
        <v>0</v>
      </c>
      <c r="H5" s="12">
        <f t="shared" ref="H5:H27" si="1">G5*D5</f>
        <v>0</v>
      </c>
      <c r="I5" s="12">
        <f>J6</f>
        <v>0</v>
      </c>
      <c r="J5" s="12">
        <f t="shared" ref="J5:J27" si="2">I5*D5</f>
        <v>0</v>
      </c>
      <c r="K5" s="12">
        <f t="shared" ref="K5:K27" si="3">E5+G5+I5</f>
        <v>0</v>
      </c>
      <c r="L5" s="12">
        <f t="shared" ref="L5:L27" si="4">F5+H5+J5</f>
        <v>0</v>
      </c>
      <c r="M5" s="10" t="s">
        <v>50</v>
      </c>
      <c r="N5" s="1" t="s">
        <v>51</v>
      </c>
      <c r="O5" s="1" t="s">
        <v>50</v>
      </c>
      <c r="P5" s="1" t="s">
        <v>50</v>
      </c>
      <c r="Q5" s="1" t="s">
        <v>50</v>
      </c>
      <c r="R5">
        <v>1</v>
      </c>
      <c r="S5" s="1" t="s">
        <v>50</v>
      </c>
      <c r="T5" s="8"/>
    </row>
    <row r="6" spans="1:20" ht="30" customHeight="1">
      <c r="A6" s="10" t="s">
        <v>52</v>
      </c>
      <c r="B6" s="10" t="s">
        <v>50</v>
      </c>
      <c r="C6" s="10" t="s">
        <v>50</v>
      </c>
      <c r="D6" s="11">
        <v>1</v>
      </c>
      <c r="E6" s="12">
        <f>F7+F8+F9+F10+F11+F12+F13+F14+F15+F16+F17+F18+F19+F20+F21+F22+F23</f>
        <v>0</v>
      </c>
      <c r="F6" s="12">
        <f t="shared" si="0"/>
        <v>0</v>
      </c>
      <c r="G6" s="12">
        <f>H7+H8+H9+H10+H11+H12+H13+H14+H15+H16+H17+H18+H19+H20+H21+H22+H23</f>
        <v>0</v>
      </c>
      <c r="H6" s="12">
        <f t="shared" si="1"/>
        <v>0</v>
      </c>
      <c r="I6" s="12">
        <f>J7+J8+J9+J10+J11+J12+J13+J14+J15+J16+J17+J18+J19+J20+J21+J22+J23</f>
        <v>0</v>
      </c>
      <c r="J6" s="12">
        <f t="shared" si="2"/>
        <v>0</v>
      </c>
      <c r="K6" s="12">
        <f t="shared" si="3"/>
        <v>0</v>
      </c>
      <c r="L6" s="12">
        <f t="shared" si="4"/>
        <v>0</v>
      </c>
      <c r="M6" s="10" t="s">
        <v>50</v>
      </c>
      <c r="N6" s="1" t="s">
        <v>53</v>
      </c>
      <c r="O6" s="1" t="s">
        <v>50</v>
      </c>
      <c r="P6" s="1" t="s">
        <v>51</v>
      </c>
      <c r="Q6" s="1" t="s">
        <v>50</v>
      </c>
      <c r="R6">
        <v>2</v>
      </c>
      <c r="S6" s="1" t="s">
        <v>50</v>
      </c>
      <c r="T6" s="8"/>
    </row>
    <row r="7" spans="1:20" ht="30" customHeight="1">
      <c r="A7" s="10" t="s">
        <v>54</v>
      </c>
      <c r="B7" s="10" t="s">
        <v>50</v>
      </c>
      <c r="C7" s="10" t="s">
        <v>50</v>
      </c>
      <c r="D7" s="11">
        <v>1</v>
      </c>
      <c r="E7" s="12">
        <f>'건축 공종별내역서'!F27</f>
        <v>0</v>
      </c>
      <c r="F7" s="12">
        <f t="shared" si="0"/>
        <v>0</v>
      </c>
      <c r="G7" s="12">
        <f>'건축 공종별내역서'!H27</f>
        <v>0</v>
      </c>
      <c r="H7" s="12">
        <f t="shared" si="1"/>
        <v>0</v>
      </c>
      <c r="I7" s="12">
        <f>'건축 공종별내역서'!J27</f>
        <v>0</v>
      </c>
      <c r="J7" s="12">
        <f t="shared" si="2"/>
        <v>0</v>
      </c>
      <c r="K7" s="12">
        <f t="shared" si="3"/>
        <v>0</v>
      </c>
      <c r="L7" s="12">
        <f t="shared" si="4"/>
        <v>0</v>
      </c>
      <c r="M7" s="10" t="s">
        <v>50</v>
      </c>
      <c r="N7" s="1" t="s">
        <v>55</v>
      </c>
      <c r="O7" s="1" t="s">
        <v>50</v>
      </c>
      <c r="P7" s="1" t="s">
        <v>53</v>
      </c>
      <c r="Q7" s="1" t="s">
        <v>50</v>
      </c>
      <c r="R7">
        <v>3</v>
      </c>
      <c r="S7" s="1" t="s">
        <v>50</v>
      </c>
      <c r="T7" s="8"/>
    </row>
    <row r="8" spans="1:20" ht="30" customHeight="1">
      <c r="A8" s="10" t="s">
        <v>122</v>
      </c>
      <c r="B8" s="10" t="s">
        <v>50</v>
      </c>
      <c r="C8" s="10" t="s">
        <v>50</v>
      </c>
      <c r="D8" s="11">
        <v>1</v>
      </c>
      <c r="E8" s="12">
        <f>'건축 공종별내역서'!F51</f>
        <v>0</v>
      </c>
      <c r="F8" s="12">
        <f t="shared" si="0"/>
        <v>0</v>
      </c>
      <c r="G8" s="12">
        <f>'건축 공종별내역서'!H51</f>
        <v>0</v>
      </c>
      <c r="H8" s="12">
        <f t="shared" si="1"/>
        <v>0</v>
      </c>
      <c r="I8" s="12">
        <f>'건축 공종별내역서'!J51</f>
        <v>0</v>
      </c>
      <c r="J8" s="12">
        <f t="shared" si="2"/>
        <v>0</v>
      </c>
      <c r="K8" s="12">
        <f t="shared" si="3"/>
        <v>0</v>
      </c>
      <c r="L8" s="12">
        <f t="shared" si="4"/>
        <v>0</v>
      </c>
      <c r="M8" s="10" t="s">
        <v>50</v>
      </c>
      <c r="N8" s="1" t="s">
        <v>123</v>
      </c>
      <c r="O8" s="1" t="s">
        <v>50</v>
      </c>
      <c r="P8" s="1" t="s">
        <v>53</v>
      </c>
      <c r="Q8" s="1" t="s">
        <v>50</v>
      </c>
      <c r="R8">
        <v>3</v>
      </c>
      <c r="S8" s="1" t="s">
        <v>50</v>
      </c>
      <c r="T8" s="8"/>
    </row>
    <row r="9" spans="1:20" ht="30" customHeight="1">
      <c r="A9" s="10" t="s">
        <v>175</v>
      </c>
      <c r="B9" s="10" t="s">
        <v>50</v>
      </c>
      <c r="C9" s="10" t="s">
        <v>50</v>
      </c>
      <c r="D9" s="11">
        <v>1</v>
      </c>
      <c r="E9" s="12">
        <f>'건축 공종별내역서'!F75</f>
        <v>0</v>
      </c>
      <c r="F9" s="12">
        <f t="shared" si="0"/>
        <v>0</v>
      </c>
      <c r="G9" s="12">
        <f>'건축 공종별내역서'!H75</f>
        <v>0</v>
      </c>
      <c r="H9" s="12">
        <f t="shared" si="1"/>
        <v>0</v>
      </c>
      <c r="I9" s="12">
        <f>'건축 공종별내역서'!J75</f>
        <v>0</v>
      </c>
      <c r="J9" s="12">
        <f t="shared" si="2"/>
        <v>0</v>
      </c>
      <c r="K9" s="12">
        <f t="shared" si="3"/>
        <v>0</v>
      </c>
      <c r="L9" s="12">
        <f t="shared" si="4"/>
        <v>0</v>
      </c>
      <c r="M9" s="10" t="s">
        <v>50</v>
      </c>
      <c r="N9" s="1" t="s">
        <v>176</v>
      </c>
      <c r="O9" s="1" t="s">
        <v>50</v>
      </c>
      <c r="P9" s="1" t="s">
        <v>53</v>
      </c>
      <c r="Q9" s="1" t="s">
        <v>50</v>
      </c>
      <c r="R9">
        <v>3</v>
      </c>
      <c r="S9" s="1" t="s">
        <v>50</v>
      </c>
      <c r="T9" s="8"/>
    </row>
    <row r="10" spans="1:20" ht="30" customHeight="1">
      <c r="A10" s="10" t="s">
        <v>248</v>
      </c>
      <c r="B10" s="10" t="s">
        <v>50</v>
      </c>
      <c r="C10" s="10" t="s">
        <v>50</v>
      </c>
      <c r="D10" s="11">
        <v>1</v>
      </c>
      <c r="E10" s="12">
        <f>'건축 공종별내역서'!F99</f>
        <v>0</v>
      </c>
      <c r="F10" s="12">
        <f t="shared" si="0"/>
        <v>0</v>
      </c>
      <c r="G10" s="12">
        <f>'건축 공종별내역서'!H99</f>
        <v>0</v>
      </c>
      <c r="H10" s="12">
        <f t="shared" si="1"/>
        <v>0</v>
      </c>
      <c r="I10" s="12">
        <f>'건축 공종별내역서'!J99</f>
        <v>0</v>
      </c>
      <c r="J10" s="12">
        <f t="shared" si="2"/>
        <v>0</v>
      </c>
      <c r="K10" s="12">
        <f t="shared" si="3"/>
        <v>0</v>
      </c>
      <c r="L10" s="12">
        <f t="shared" si="4"/>
        <v>0</v>
      </c>
      <c r="M10" s="10" t="s">
        <v>50</v>
      </c>
      <c r="N10" s="1" t="s">
        <v>249</v>
      </c>
      <c r="O10" s="1" t="s">
        <v>50</v>
      </c>
      <c r="P10" s="1" t="s">
        <v>53</v>
      </c>
      <c r="Q10" s="1" t="s">
        <v>50</v>
      </c>
      <c r="R10">
        <v>3</v>
      </c>
      <c r="S10" s="1" t="s">
        <v>50</v>
      </c>
      <c r="T10" s="8"/>
    </row>
    <row r="11" spans="1:20" ht="30" customHeight="1">
      <c r="A11" s="10" t="s">
        <v>293</v>
      </c>
      <c r="B11" s="10" t="s">
        <v>50</v>
      </c>
      <c r="C11" s="10" t="s">
        <v>50</v>
      </c>
      <c r="D11" s="11">
        <v>1</v>
      </c>
      <c r="E11" s="12">
        <f>'건축 공종별내역서'!F123</f>
        <v>0</v>
      </c>
      <c r="F11" s="12">
        <f t="shared" si="0"/>
        <v>0</v>
      </c>
      <c r="G11" s="12">
        <f>'건축 공종별내역서'!H123</f>
        <v>0</v>
      </c>
      <c r="H11" s="12">
        <f t="shared" si="1"/>
        <v>0</v>
      </c>
      <c r="I11" s="12">
        <f>'건축 공종별내역서'!J123</f>
        <v>0</v>
      </c>
      <c r="J11" s="12">
        <f t="shared" si="2"/>
        <v>0</v>
      </c>
      <c r="K11" s="12">
        <f t="shared" si="3"/>
        <v>0</v>
      </c>
      <c r="L11" s="12">
        <f t="shared" si="4"/>
        <v>0</v>
      </c>
      <c r="M11" s="10" t="s">
        <v>50</v>
      </c>
      <c r="N11" s="1" t="s">
        <v>294</v>
      </c>
      <c r="O11" s="1" t="s">
        <v>50</v>
      </c>
      <c r="P11" s="1" t="s">
        <v>53</v>
      </c>
      <c r="Q11" s="1" t="s">
        <v>50</v>
      </c>
      <c r="R11">
        <v>3</v>
      </c>
      <c r="S11" s="1" t="s">
        <v>50</v>
      </c>
      <c r="T11" s="8"/>
    </row>
    <row r="12" spans="1:20" ht="30" customHeight="1">
      <c r="A12" s="10" t="s">
        <v>337</v>
      </c>
      <c r="B12" s="10" t="s">
        <v>50</v>
      </c>
      <c r="C12" s="10" t="s">
        <v>50</v>
      </c>
      <c r="D12" s="11">
        <v>1</v>
      </c>
      <c r="E12" s="12">
        <f>'건축 공종별내역서'!F147</f>
        <v>0</v>
      </c>
      <c r="F12" s="12">
        <f t="shared" si="0"/>
        <v>0</v>
      </c>
      <c r="G12" s="12">
        <f>'건축 공종별내역서'!H147</f>
        <v>0</v>
      </c>
      <c r="H12" s="12">
        <f t="shared" si="1"/>
        <v>0</v>
      </c>
      <c r="I12" s="12">
        <f>'건축 공종별내역서'!J147</f>
        <v>0</v>
      </c>
      <c r="J12" s="12">
        <f t="shared" si="2"/>
        <v>0</v>
      </c>
      <c r="K12" s="12">
        <f t="shared" si="3"/>
        <v>0</v>
      </c>
      <c r="L12" s="12">
        <f t="shared" si="4"/>
        <v>0</v>
      </c>
      <c r="M12" s="10" t="s">
        <v>50</v>
      </c>
      <c r="N12" s="1" t="s">
        <v>338</v>
      </c>
      <c r="O12" s="1" t="s">
        <v>50</v>
      </c>
      <c r="P12" s="1" t="s">
        <v>53</v>
      </c>
      <c r="Q12" s="1" t="s">
        <v>50</v>
      </c>
      <c r="R12">
        <v>3</v>
      </c>
      <c r="S12" s="1" t="s">
        <v>50</v>
      </c>
      <c r="T12" s="8"/>
    </row>
    <row r="13" spans="1:20" ht="30" customHeight="1">
      <c r="A13" s="10" t="s">
        <v>359</v>
      </c>
      <c r="B13" s="10" t="s">
        <v>50</v>
      </c>
      <c r="C13" s="10" t="s">
        <v>50</v>
      </c>
      <c r="D13" s="11">
        <v>1</v>
      </c>
      <c r="E13" s="12">
        <f>'건축 공종별내역서'!F171</f>
        <v>0</v>
      </c>
      <c r="F13" s="12">
        <f t="shared" si="0"/>
        <v>0</v>
      </c>
      <c r="G13" s="12">
        <f>'건축 공종별내역서'!H171</f>
        <v>0</v>
      </c>
      <c r="H13" s="12">
        <f t="shared" si="1"/>
        <v>0</v>
      </c>
      <c r="I13" s="12">
        <f>'건축 공종별내역서'!J171</f>
        <v>0</v>
      </c>
      <c r="J13" s="12">
        <f t="shared" si="2"/>
        <v>0</v>
      </c>
      <c r="K13" s="12">
        <f t="shared" si="3"/>
        <v>0</v>
      </c>
      <c r="L13" s="12">
        <f t="shared" si="4"/>
        <v>0</v>
      </c>
      <c r="M13" s="10" t="s">
        <v>50</v>
      </c>
      <c r="N13" s="1" t="s">
        <v>360</v>
      </c>
      <c r="O13" s="1" t="s">
        <v>50</v>
      </c>
      <c r="P13" s="1" t="s">
        <v>53</v>
      </c>
      <c r="Q13" s="1" t="s">
        <v>50</v>
      </c>
      <c r="R13">
        <v>3</v>
      </c>
      <c r="S13" s="1" t="s">
        <v>50</v>
      </c>
      <c r="T13" s="8"/>
    </row>
    <row r="14" spans="1:20" ht="30" customHeight="1">
      <c r="A14" s="10" t="s">
        <v>423</v>
      </c>
      <c r="B14" s="10" t="s">
        <v>50</v>
      </c>
      <c r="C14" s="10" t="s">
        <v>50</v>
      </c>
      <c r="D14" s="11">
        <v>1</v>
      </c>
      <c r="E14" s="12">
        <f>'건축 공종별내역서'!F195</f>
        <v>0</v>
      </c>
      <c r="F14" s="12">
        <f t="shared" si="0"/>
        <v>0</v>
      </c>
      <c r="G14" s="12">
        <f>'건축 공종별내역서'!H195</f>
        <v>0</v>
      </c>
      <c r="H14" s="12">
        <f t="shared" si="1"/>
        <v>0</v>
      </c>
      <c r="I14" s="12">
        <f>'건축 공종별내역서'!J195</f>
        <v>0</v>
      </c>
      <c r="J14" s="12">
        <f t="shared" si="2"/>
        <v>0</v>
      </c>
      <c r="K14" s="12">
        <f t="shared" si="3"/>
        <v>0</v>
      </c>
      <c r="L14" s="12">
        <f t="shared" si="4"/>
        <v>0</v>
      </c>
      <c r="M14" s="10" t="s">
        <v>50</v>
      </c>
      <c r="N14" s="1" t="s">
        <v>424</v>
      </c>
      <c r="O14" s="1" t="s">
        <v>50</v>
      </c>
      <c r="P14" s="1" t="s">
        <v>53</v>
      </c>
      <c r="Q14" s="1" t="s">
        <v>50</v>
      </c>
      <c r="R14">
        <v>3</v>
      </c>
      <c r="S14" s="1" t="s">
        <v>50</v>
      </c>
      <c r="T14" s="8"/>
    </row>
    <row r="15" spans="1:20" ht="30" customHeight="1">
      <c r="A15" s="10" t="s">
        <v>462</v>
      </c>
      <c r="B15" s="10" t="s">
        <v>50</v>
      </c>
      <c r="C15" s="10" t="s">
        <v>50</v>
      </c>
      <c r="D15" s="11">
        <v>1</v>
      </c>
      <c r="E15" s="12">
        <f>'건축 공종별내역서'!F219</f>
        <v>0</v>
      </c>
      <c r="F15" s="12">
        <f t="shared" si="0"/>
        <v>0</v>
      </c>
      <c r="G15" s="12">
        <f>'건축 공종별내역서'!H219</f>
        <v>0</v>
      </c>
      <c r="H15" s="12">
        <f t="shared" si="1"/>
        <v>0</v>
      </c>
      <c r="I15" s="12">
        <f>'건축 공종별내역서'!J219</f>
        <v>0</v>
      </c>
      <c r="J15" s="12">
        <f t="shared" si="2"/>
        <v>0</v>
      </c>
      <c r="K15" s="12">
        <f t="shared" si="3"/>
        <v>0</v>
      </c>
      <c r="L15" s="12">
        <f t="shared" si="4"/>
        <v>0</v>
      </c>
      <c r="M15" s="10" t="s">
        <v>50</v>
      </c>
      <c r="N15" s="1" t="s">
        <v>463</v>
      </c>
      <c r="O15" s="1" t="s">
        <v>50</v>
      </c>
      <c r="P15" s="1" t="s">
        <v>53</v>
      </c>
      <c r="Q15" s="1" t="s">
        <v>50</v>
      </c>
      <c r="R15">
        <v>3</v>
      </c>
      <c r="S15" s="1" t="s">
        <v>50</v>
      </c>
      <c r="T15" s="8"/>
    </row>
    <row r="16" spans="1:20" ht="30" customHeight="1">
      <c r="A16" s="10" t="s">
        <v>477</v>
      </c>
      <c r="B16" s="10" t="s">
        <v>50</v>
      </c>
      <c r="C16" s="10" t="s">
        <v>50</v>
      </c>
      <c r="D16" s="11">
        <v>1</v>
      </c>
      <c r="E16" s="12">
        <f>'건축 공종별내역서'!F243</f>
        <v>0</v>
      </c>
      <c r="F16" s="12">
        <f t="shared" si="0"/>
        <v>0</v>
      </c>
      <c r="G16" s="12">
        <f>'건축 공종별내역서'!H243</f>
        <v>0</v>
      </c>
      <c r="H16" s="12">
        <f t="shared" si="1"/>
        <v>0</v>
      </c>
      <c r="I16" s="12">
        <f>'건축 공종별내역서'!J243</f>
        <v>0</v>
      </c>
      <c r="J16" s="12">
        <f t="shared" si="2"/>
        <v>0</v>
      </c>
      <c r="K16" s="12">
        <f t="shared" si="3"/>
        <v>0</v>
      </c>
      <c r="L16" s="12">
        <f t="shared" si="4"/>
        <v>0</v>
      </c>
      <c r="M16" s="10" t="s">
        <v>50</v>
      </c>
      <c r="N16" s="1" t="s">
        <v>478</v>
      </c>
      <c r="O16" s="1" t="s">
        <v>50</v>
      </c>
      <c r="P16" s="1" t="s">
        <v>53</v>
      </c>
      <c r="Q16" s="1" t="s">
        <v>50</v>
      </c>
      <c r="R16">
        <v>3</v>
      </c>
      <c r="S16" s="1" t="s">
        <v>50</v>
      </c>
      <c r="T16" s="8"/>
    </row>
    <row r="17" spans="1:20" ht="30" customHeight="1">
      <c r="A17" s="10" t="s">
        <v>561</v>
      </c>
      <c r="B17" s="10" t="s">
        <v>50</v>
      </c>
      <c r="C17" s="10" t="s">
        <v>50</v>
      </c>
      <c r="D17" s="11">
        <v>1</v>
      </c>
      <c r="E17" s="12">
        <f>'건축 공종별내역서'!F267</f>
        <v>0</v>
      </c>
      <c r="F17" s="12">
        <f t="shared" si="0"/>
        <v>0</v>
      </c>
      <c r="G17" s="12">
        <f>'건축 공종별내역서'!H267</f>
        <v>0</v>
      </c>
      <c r="H17" s="12">
        <f t="shared" si="1"/>
        <v>0</v>
      </c>
      <c r="I17" s="12">
        <f>'건축 공종별내역서'!J267</f>
        <v>0</v>
      </c>
      <c r="J17" s="12">
        <f t="shared" si="2"/>
        <v>0</v>
      </c>
      <c r="K17" s="12">
        <f t="shared" si="3"/>
        <v>0</v>
      </c>
      <c r="L17" s="12">
        <f t="shared" si="4"/>
        <v>0</v>
      </c>
      <c r="M17" s="10" t="s">
        <v>50</v>
      </c>
      <c r="N17" s="1" t="s">
        <v>562</v>
      </c>
      <c r="O17" s="1" t="s">
        <v>50</v>
      </c>
      <c r="P17" s="1" t="s">
        <v>53</v>
      </c>
      <c r="Q17" s="1" t="s">
        <v>50</v>
      </c>
      <c r="R17">
        <v>3</v>
      </c>
      <c r="S17" s="1" t="s">
        <v>50</v>
      </c>
      <c r="T17" s="8"/>
    </row>
    <row r="18" spans="1:20" ht="30" customHeight="1">
      <c r="A18" s="10" t="s">
        <v>605</v>
      </c>
      <c r="B18" s="10" t="s">
        <v>50</v>
      </c>
      <c r="C18" s="10" t="s">
        <v>50</v>
      </c>
      <c r="D18" s="11">
        <v>1</v>
      </c>
      <c r="E18" s="12">
        <f>'건축 공종별내역서'!F339</f>
        <v>0</v>
      </c>
      <c r="F18" s="12">
        <f t="shared" si="0"/>
        <v>0</v>
      </c>
      <c r="G18" s="12">
        <f>'건축 공종별내역서'!H339</f>
        <v>0</v>
      </c>
      <c r="H18" s="12">
        <f t="shared" si="1"/>
        <v>0</v>
      </c>
      <c r="I18" s="12">
        <f>'건축 공종별내역서'!J339</f>
        <v>0</v>
      </c>
      <c r="J18" s="12">
        <f t="shared" si="2"/>
        <v>0</v>
      </c>
      <c r="K18" s="12">
        <f t="shared" si="3"/>
        <v>0</v>
      </c>
      <c r="L18" s="12">
        <f t="shared" si="4"/>
        <v>0</v>
      </c>
      <c r="M18" s="10" t="s">
        <v>50</v>
      </c>
      <c r="N18" s="1" t="s">
        <v>606</v>
      </c>
      <c r="O18" s="1" t="s">
        <v>50</v>
      </c>
      <c r="P18" s="1" t="s">
        <v>53</v>
      </c>
      <c r="Q18" s="1" t="s">
        <v>50</v>
      </c>
      <c r="R18">
        <v>3</v>
      </c>
      <c r="S18" s="1" t="s">
        <v>50</v>
      </c>
      <c r="T18" s="8"/>
    </row>
    <row r="19" spans="1:20" ht="30" customHeight="1">
      <c r="A19" s="10" t="s">
        <v>846</v>
      </c>
      <c r="B19" s="10" t="s">
        <v>50</v>
      </c>
      <c r="C19" s="10" t="s">
        <v>50</v>
      </c>
      <c r="D19" s="11">
        <v>1</v>
      </c>
      <c r="E19" s="12">
        <f>'건축 공종별내역서'!F363</f>
        <v>0</v>
      </c>
      <c r="F19" s="12">
        <f t="shared" si="0"/>
        <v>0</v>
      </c>
      <c r="G19" s="12">
        <f>'건축 공종별내역서'!H363</f>
        <v>0</v>
      </c>
      <c r="H19" s="12">
        <f t="shared" si="1"/>
        <v>0</v>
      </c>
      <c r="I19" s="12">
        <f>'건축 공종별내역서'!J363</f>
        <v>0</v>
      </c>
      <c r="J19" s="12">
        <f t="shared" si="2"/>
        <v>0</v>
      </c>
      <c r="K19" s="12">
        <f t="shared" si="3"/>
        <v>0</v>
      </c>
      <c r="L19" s="12">
        <f t="shared" si="4"/>
        <v>0</v>
      </c>
      <c r="M19" s="10" t="s">
        <v>50</v>
      </c>
      <c r="N19" s="1" t="s">
        <v>847</v>
      </c>
      <c r="O19" s="1" t="s">
        <v>50</v>
      </c>
      <c r="P19" s="1" t="s">
        <v>53</v>
      </c>
      <c r="Q19" s="1" t="s">
        <v>50</v>
      </c>
      <c r="R19">
        <v>3</v>
      </c>
      <c r="S19" s="1" t="s">
        <v>50</v>
      </c>
      <c r="T19" s="8"/>
    </row>
    <row r="20" spans="1:20" ht="30" customHeight="1">
      <c r="A20" s="10" t="s">
        <v>879</v>
      </c>
      <c r="B20" s="10" t="s">
        <v>50</v>
      </c>
      <c r="C20" s="10" t="s">
        <v>50</v>
      </c>
      <c r="D20" s="11">
        <v>1</v>
      </c>
      <c r="E20" s="12">
        <f>'건축 공종별내역서'!F387</f>
        <v>0</v>
      </c>
      <c r="F20" s="12">
        <f t="shared" si="0"/>
        <v>0</v>
      </c>
      <c r="G20" s="12">
        <f>'건축 공종별내역서'!H387</f>
        <v>0</v>
      </c>
      <c r="H20" s="12">
        <f t="shared" si="1"/>
        <v>0</v>
      </c>
      <c r="I20" s="12">
        <f>'건축 공종별내역서'!J387</f>
        <v>0</v>
      </c>
      <c r="J20" s="12">
        <f t="shared" si="2"/>
        <v>0</v>
      </c>
      <c r="K20" s="12">
        <f t="shared" si="3"/>
        <v>0</v>
      </c>
      <c r="L20" s="12">
        <f t="shared" si="4"/>
        <v>0</v>
      </c>
      <c r="M20" s="10" t="s">
        <v>50</v>
      </c>
      <c r="N20" s="1" t="s">
        <v>880</v>
      </c>
      <c r="O20" s="1" t="s">
        <v>50</v>
      </c>
      <c r="P20" s="1" t="s">
        <v>53</v>
      </c>
      <c r="Q20" s="1" t="s">
        <v>50</v>
      </c>
      <c r="R20">
        <v>3</v>
      </c>
      <c r="S20" s="1" t="s">
        <v>50</v>
      </c>
      <c r="T20" s="8"/>
    </row>
    <row r="21" spans="1:20" ht="30" customHeight="1">
      <c r="A21" s="10" t="s">
        <v>919</v>
      </c>
      <c r="B21" s="10" t="s">
        <v>50</v>
      </c>
      <c r="C21" s="10" t="s">
        <v>50</v>
      </c>
      <c r="D21" s="11">
        <v>1</v>
      </c>
      <c r="E21" s="12">
        <f>'건축 공종별내역서'!F411</f>
        <v>0</v>
      </c>
      <c r="F21" s="12">
        <f t="shared" si="0"/>
        <v>0</v>
      </c>
      <c r="G21" s="12">
        <f>'건축 공종별내역서'!H411</f>
        <v>0</v>
      </c>
      <c r="H21" s="12">
        <f t="shared" si="1"/>
        <v>0</v>
      </c>
      <c r="I21" s="12">
        <f>'건축 공종별내역서'!J411</f>
        <v>0</v>
      </c>
      <c r="J21" s="12">
        <f t="shared" si="2"/>
        <v>0</v>
      </c>
      <c r="K21" s="12">
        <f t="shared" si="3"/>
        <v>0</v>
      </c>
      <c r="L21" s="12">
        <f t="shared" si="4"/>
        <v>0</v>
      </c>
      <c r="M21" s="10" t="s">
        <v>50</v>
      </c>
      <c r="N21" s="1" t="s">
        <v>920</v>
      </c>
      <c r="O21" s="1" t="s">
        <v>50</v>
      </c>
      <c r="P21" s="1" t="s">
        <v>53</v>
      </c>
      <c r="Q21" s="1" t="s">
        <v>50</v>
      </c>
      <c r="R21">
        <v>3</v>
      </c>
      <c r="S21" s="1" t="s">
        <v>50</v>
      </c>
      <c r="T21" s="8"/>
    </row>
    <row r="22" spans="1:20" ht="30" customHeight="1">
      <c r="A22" s="10" t="s">
        <v>939</v>
      </c>
      <c r="B22" s="10" t="s">
        <v>50</v>
      </c>
      <c r="C22" s="10" t="s">
        <v>50</v>
      </c>
      <c r="D22" s="11">
        <v>1</v>
      </c>
      <c r="E22" s="12">
        <f>'건축 공종별내역서'!F435</f>
        <v>0</v>
      </c>
      <c r="F22" s="12">
        <f t="shared" si="0"/>
        <v>0</v>
      </c>
      <c r="G22" s="12">
        <f>'건축 공종별내역서'!H435</f>
        <v>0</v>
      </c>
      <c r="H22" s="12">
        <f t="shared" si="1"/>
        <v>0</v>
      </c>
      <c r="I22" s="12">
        <f>'건축 공종별내역서'!J435</f>
        <v>0</v>
      </c>
      <c r="J22" s="12">
        <f t="shared" si="2"/>
        <v>0</v>
      </c>
      <c r="K22" s="12">
        <f t="shared" si="3"/>
        <v>0</v>
      </c>
      <c r="L22" s="12">
        <f t="shared" si="4"/>
        <v>0</v>
      </c>
      <c r="M22" s="10" t="s">
        <v>50</v>
      </c>
      <c r="N22" s="1" t="s">
        <v>940</v>
      </c>
      <c r="O22" s="1" t="s">
        <v>50</v>
      </c>
      <c r="P22" s="1" t="s">
        <v>53</v>
      </c>
      <c r="Q22" s="1" t="s">
        <v>50</v>
      </c>
      <c r="R22">
        <v>3</v>
      </c>
      <c r="S22" s="1" t="s">
        <v>50</v>
      </c>
      <c r="T22" s="8"/>
    </row>
    <row r="23" spans="1:20" ht="30" customHeight="1">
      <c r="A23" s="10" t="s">
        <v>950</v>
      </c>
      <c r="B23" s="10" t="s">
        <v>50</v>
      </c>
      <c r="C23" s="10" t="s">
        <v>50</v>
      </c>
      <c r="D23" s="11">
        <v>1</v>
      </c>
      <c r="E23" s="12">
        <f>'건축 공종별내역서'!F459</f>
        <v>0</v>
      </c>
      <c r="F23" s="12">
        <f t="shared" si="0"/>
        <v>0</v>
      </c>
      <c r="G23" s="12">
        <f>'건축 공종별내역서'!H459</f>
        <v>0</v>
      </c>
      <c r="H23" s="12">
        <f t="shared" si="1"/>
        <v>0</v>
      </c>
      <c r="I23" s="12">
        <f>'건축 공종별내역서'!J459</f>
        <v>0</v>
      </c>
      <c r="J23" s="12">
        <f t="shared" si="2"/>
        <v>0</v>
      </c>
      <c r="K23" s="12">
        <f t="shared" si="3"/>
        <v>0</v>
      </c>
      <c r="L23" s="12">
        <f t="shared" si="4"/>
        <v>0</v>
      </c>
      <c r="M23" s="10" t="s">
        <v>50</v>
      </c>
      <c r="N23" s="1" t="s">
        <v>951</v>
      </c>
      <c r="O23" s="1" t="s">
        <v>50</v>
      </c>
      <c r="P23" s="1" t="s">
        <v>53</v>
      </c>
      <c r="Q23" s="1" t="s">
        <v>50</v>
      </c>
      <c r="R23">
        <v>3</v>
      </c>
      <c r="S23" s="1" t="s">
        <v>50</v>
      </c>
      <c r="T23" s="8"/>
    </row>
    <row r="24" spans="1:20" ht="30" customHeight="1">
      <c r="A24" s="10" t="s">
        <v>956</v>
      </c>
      <c r="B24" s="10" t="s">
        <v>50</v>
      </c>
      <c r="C24" s="10" t="s">
        <v>50</v>
      </c>
      <c r="D24" s="11">
        <v>1</v>
      </c>
      <c r="E24" s="12">
        <f>'건축 공종별내역서'!F483</f>
        <v>0</v>
      </c>
      <c r="F24" s="12">
        <f t="shared" si="0"/>
        <v>0</v>
      </c>
      <c r="G24" s="12">
        <f>'건축 공종별내역서'!H483</f>
        <v>0</v>
      </c>
      <c r="H24" s="12">
        <f t="shared" si="1"/>
        <v>0</v>
      </c>
      <c r="I24" s="12">
        <f>'건축 공종별내역서'!J483</f>
        <v>0</v>
      </c>
      <c r="J24" s="12">
        <f t="shared" si="2"/>
        <v>0</v>
      </c>
      <c r="K24" s="12">
        <f t="shared" si="3"/>
        <v>0</v>
      </c>
      <c r="L24" s="12">
        <f t="shared" si="4"/>
        <v>0</v>
      </c>
      <c r="M24" s="10" t="s">
        <v>958</v>
      </c>
      <c r="N24" s="1" t="s">
        <v>957</v>
      </c>
      <c r="O24" s="1" t="s">
        <v>50</v>
      </c>
      <c r="P24" s="1" t="s">
        <v>50</v>
      </c>
      <c r="Q24" s="1" t="s">
        <v>959</v>
      </c>
      <c r="R24">
        <v>3</v>
      </c>
      <c r="S24" s="1" t="s">
        <v>50</v>
      </c>
      <c r="T24" s="8">
        <f>L24*1</f>
        <v>0</v>
      </c>
    </row>
    <row r="25" spans="1:20" ht="30" customHeight="1">
      <c r="A25" s="10" t="s">
        <v>963</v>
      </c>
      <c r="B25" s="10" t="s">
        <v>50</v>
      </c>
      <c r="C25" s="10" t="s">
        <v>50</v>
      </c>
      <c r="D25" s="11">
        <v>1</v>
      </c>
      <c r="E25" s="12">
        <f>'건축 공종별내역서'!F507</f>
        <v>0</v>
      </c>
      <c r="F25" s="12">
        <f t="shared" si="0"/>
        <v>0</v>
      </c>
      <c r="G25" s="12">
        <f>'건축 공종별내역서'!H507</f>
        <v>0</v>
      </c>
      <c r="H25" s="12">
        <f t="shared" si="1"/>
        <v>0</v>
      </c>
      <c r="I25" s="12">
        <f>'건축 공종별내역서'!J507</f>
        <v>0</v>
      </c>
      <c r="J25" s="12">
        <f t="shared" si="2"/>
        <v>0</v>
      </c>
      <c r="K25" s="12">
        <f t="shared" si="3"/>
        <v>0</v>
      </c>
      <c r="L25" s="12">
        <f t="shared" si="4"/>
        <v>0</v>
      </c>
      <c r="M25" s="10" t="s">
        <v>958</v>
      </c>
      <c r="N25" s="1" t="s">
        <v>964</v>
      </c>
      <c r="O25" s="1" t="s">
        <v>50</v>
      </c>
      <c r="P25" s="1" t="s">
        <v>50</v>
      </c>
      <c r="Q25" s="1" t="s">
        <v>965</v>
      </c>
      <c r="R25">
        <v>3</v>
      </c>
      <c r="S25" s="1" t="s">
        <v>50</v>
      </c>
      <c r="T25" s="8">
        <f>L25*1</f>
        <v>0</v>
      </c>
    </row>
    <row r="26" spans="1:20" ht="30" customHeight="1">
      <c r="A26" s="10" t="s">
        <v>1006</v>
      </c>
      <c r="B26" s="10" t="s">
        <v>50</v>
      </c>
      <c r="C26" s="10" t="s">
        <v>50</v>
      </c>
      <c r="D26" s="11">
        <v>1</v>
      </c>
      <c r="E26" s="12">
        <f>'건축 공종별내역서'!F531</f>
        <v>0</v>
      </c>
      <c r="F26" s="12">
        <f t="shared" si="0"/>
        <v>0</v>
      </c>
      <c r="G26" s="12">
        <f>'건축 공종별내역서'!H531</f>
        <v>0</v>
      </c>
      <c r="H26" s="12">
        <f t="shared" si="1"/>
        <v>0</v>
      </c>
      <c r="I26" s="12">
        <f>'건축 공종별내역서'!J531</f>
        <v>0</v>
      </c>
      <c r="J26" s="12">
        <f t="shared" si="2"/>
        <v>0</v>
      </c>
      <c r="K26" s="12">
        <f t="shared" si="3"/>
        <v>0</v>
      </c>
      <c r="L26" s="12">
        <f t="shared" si="4"/>
        <v>0</v>
      </c>
      <c r="M26" s="10" t="s">
        <v>958</v>
      </c>
      <c r="N26" s="1" t="s">
        <v>1007</v>
      </c>
      <c r="O26" s="1" t="s">
        <v>50</v>
      </c>
      <c r="P26" s="1" t="s">
        <v>50</v>
      </c>
      <c r="Q26" s="1" t="s">
        <v>1008</v>
      </c>
      <c r="R26">
        <v>3</v>
      </c>
      <c r="S26" s="1" t="s">
        <v>50</v>
      </c>
      <c r="T26" s="8">
        <f>L26*1</f>
        <v>0</v>
      </c>
    </row>
    <row r="27" spans="1:20" ht="30" customHeight="1">
      <c r="A27" s="10" t="s">
        <v>1032</v>
      </c>
      <c r="B27" s="10" t="s">
        <v>50</v>
      </c>
      <c r="C27" s="10" t="s">
        <v>50</v>
      </c>
      <c r="D27" s="11">
        <v>1</v>
      </c>
      <c r="E27" s="12">
        <f>'건축 공종별내역서'!F555</f>
        <v>0</v>
      </c>
      <c r="F27" s="12">
        <f t="shared" si="0"/>
        <v>0</v>
      </c>
      <c r="G27" s="12">
        <f>'건축 공종별내역서'!H555</f>
        <v>0</v>
      </c>
      <c r="H27" s="12">
        <f t="shared" si="1"/>
        <v>0</v>
      </c>
      <c r="I27" s="12">
        <f>'건축 공종별내역서'!J555</f>
        <v>0</v>
      </c>
      <c r="J27" s="12">
        <f t="shared" si="2"/>
        <v>0</v>
      </c>
      <c r="K27" s="12">
        <f t="shared" si="3"/>
        <v>0</v>
      </c>
      <c r="L27" s="12">
        <f t="shared" si="4"/>
        <v>0</v>
      </c>
      <c r="M27" s="10" t="s">
        <v>958</v>
      </c>
      <c r="N27" s="1" t="s">
        <v>1033</v>
      </c>
      <c r="O27" s="1" t="s">
        <v>50</v>
      </c>
      <c r="P27" s="1" t="s">
        <v>50</v>
      </c>
      <c r="Q27" s="1" t="s">
        <v>1034</v>
      </c>
      <c r="R27">
        <v>3</v>
      </c>
      <c r="S27" s="1" t="s">
        <v>50</v>
      </c>
      <c r="T27" s="8">
        <f>L27*1</f>
        <v>0</v>
      </c>
    </row>
  </sheetData>
  <mergeCells count="16">
    <mergeCell ref="G3:H3"/>
    <mergeCell ref="A3:A4"/>
    <mergeCell ref="B3:B4"/>
    <mergeCell ref="C3:C4"/>
    <mergeCell ref="D3:D4"/>
    <mergeCell ref="E3:F3"/>
    <mergeCell ref="Q3:Q4"/>
    <mergeCell ref="R3:R4"/>
    <mergeCell ref="S3:S4"/>
    <mergeCell ref="T3:T4"/>
    <mergeCell ref="I3:J3"/>
    <mergeCell ref="K3:L3"/>
    <mergeCell ref="M3:M4"/>
    <mergeCell ref="N3:N4"/>
    <mergeCell ref="O3:O4"/>
    <mergeCell ref="P3:P4"/>
  </mergeCells>
  <phoneticPr fontId="1" type="noConversion"/>
  <pageMargins left="0.78740157480314954" right="0" top="0.39370078740157477" bottom="0.39370078740157477" header="0" footer="0"/>
  <pageSetup paperSize="9" scale="65"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V555"/>
  <sheetViews>
    <sheetView view="pageBreakPreview" zoomScale="85" zoomScaleNormal="100" zoomScaleSheetLayoutView="85" workbookViewId="0">
      <selection activeCell="E21" sqref="E21"/>
    </sheetView>
  </sheetViews>
  <sheetFormatPr defaultRowHeight="16.5"/>
  <cols>
    <col min="1" max="2" width="30.625" customWidth="1"/>
    <col min="3" max="3" width="4.625" customWidth="1"/>
    <col min="4" max="4" width="8.625" style="356"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c r="A1" s="4" t="s">
        <v>1179</v>
      </c>
      <c r="B1" s="5"/>
      <c r="C1" s="5"/>
      <c r="D1" s="354"/>
      <c r="E1" s="5"/>
      <c r="F1" s="5"/>
      <c r="G1" s="5"/>
      <c r="H1" s="5"/>
      <c r="I1" s="5"/>
      <c r="J1" s="5"/>
      <c r="K1" s="5"/>
      <c r="L1" s="5"/>
      <c r="M1" s="6"/>
    </row>
    <row r="2" spans="1:48" ht="30" customHeight="1">
      <c r="A2" s="582" t="s">
        <v>1</v>
      </c>
      <c r="B2" s="582" t="s">
        <v>2</v>
      </c>
      <c r="C2" s="582" t="s">
        <v>3</v>
      </c>
      <c r="D2" s="584" t="s">
        <v>4</v>
      </c>
      <c r="E2" s="582" t="s">
        <v>5</v>
      </c>
      <c r="F2" s="582"/>
      <c r="G2" s="582" t="s">
        <v>8</v>
      </c>
      <c r="H2" s="582"/>
      <c r="I2" s="582" t="s">
        <v>9</v>
      </c>
      <c r="J2" s="582"/>
      <c r="K2" s="582" t="s">
        <v>10</v>
      </c>
      <c r="L2" s="582"/>
      <c r="M2" s="582" t="s">
        <v>11</v>
      </c>
      <c r="N2" s="581" t="s">
        <v>19</v>
      </c>
      <c r="O2" s="581" t="s">
        <v>13</v>
      </c>
      <c r="P2" s="581" t="s">
        <v>20</v>
      </c>
      <c r="Q2" s="581" t="s">
        <v>12</v>
      </c>
      <c r="R2" s="581" t="s">
        <v>21</v>
      </c>
      <c r="S2" s="581" t="s">
        <v>22</v>
      </c>
      <c r="T2" s="581" t="s">
        <v>23</v>
      </c>
      <c r="U2" s="581" t="s">
        <v>24</v>
      </c>
      <c r="V2" s="581" t="s">
        <v>25</v>
      </c>
      <c r="W2" s="581" t="s">
        <v>26</v>
      </c>
      <c r="X2" s="581" t="s">
        <v>27</v>
      </c>
      <c r="Y2" s="581" t="s">
        <v>28</v>
      </c>
      <c r="Z2" s="581" t="s">
        <v>29</v>
      </c>
      <c r="AA2" s="581" t="s">
        <v>30</v>
      </c>
      <c r="AB2" s="581" t="s">
        <v>31</v>
      </c>
      <c r="AC2" s="581" t="s">
        <v>32</v>
      </c>
      <c r="AD2" s="581" t="s">
        <v>33</v>
      </c>
      <c r="AE2" s="581" t="s">
        <v>34</v>
      </c>
      <c r="AF2" s="581" t="s">
        <v>35</v>
      </c>
      <c r="AG2" s="581" t="s">
        <v>36</v>
      </c>
      <c r="AH2" s="581" t="s">
        <v>37</v>
      </c>
      <c r="AI2" s="581" t="s">
        <v>38</v>
      </c>
      <c r="AJ2" s="581" t="s">
        <v>39</v>
      </c>
      <c r="AK2" s="581" t="s">
        <v>40</v>
      </c>
      <c r="AL2" s="581" t="s">
        <v>41</v>
      </c>
      <c r="AM2" s="581" t="s">
        <v>42</v>
      </c>
      <c r="AN2" s="581" t="s">
        <v>43</v>
      </c>
      <c r="AO2" s="581" t="s">
        <v>44</v>
      </c>
      <c r="AP2" s="581" t="s">
        <v>45</v>
      </c>
      <c r="AQ2" s="581" t="s">
        <v>46</v>
      </c>
      <c r="AR2" s="581" t="s">
        <v>47</v>
      </c>
      <c r="AS2" s="581" t="s">
        <v>15</v>
      </c>
      <c r="AT2" s="581" t="s">
        <v>16</v>
      </c>
      <c r="AU2" s="581" t="s">
        <v>48</v>
      </c>
      <c r="AV2" s="581" t="s">
        <v>49</v>
      </c>
    </row>
    <row r="3" spans="1:48" ht="30" customHeight="1">
      <c r="A3" s="582"/>
      <c r="B3" s="582"/>
      <c r="C3" s="582"/>
      <c r="D3" s="584"/>
      <c r="E3" s="7" t="s">
        <v>6</v>
      </c>
      <c r="F3" s="7" t="s">
        <v>7</v>
      </c>
      <c r="G3" s="7" t="s">
        <v>6</v>
      </c>
      <c r="H3" s="7" t="s">
        <v>7</v>
      </c>
      <c r="I3" s="7" t="s">
        <v>6</v>
      </c>
      <c r="J3" s="7" t="s">
        <v>7</v>
      </c>
      <c r="K3" s="7" t="s">
        <v>6</v>
      </c>
      <c r="L3" s="7" t="s">
        <v>7</v>
      </c>
      <c r="M3" s="582"/>
      <c r="N3" s="581"/>
      <c r="O3" s="581"/>
      <c r="P3" s="581"/>
      <c r="Q3" s="581"/>
      <c r="R3" s="581"/>
      <c r="S3" s="581"/>
      <c r="T3" s="581"/>
      <c r="U3" s="581"/>
      <c r="V3" s="581"/>
      <c r="W3" s="581"/>
      <c r="X3" s="581"/>
      <c r="Y3" s="581"/>
      <c r="Z3" s="581"/>
      <c r="AA3" s="581"/>
      <c r="AB3" s="581"/>
      <c r="AC3" s="581"/>
      <c r="AD3" s="581"/>
      <c r="AE3" s="581"/>
      <c r="AF3" s="581"/>
      <c r="AG3" s="581"/>
      <c r="AH3" s="581"/>
      <c r="AI3" s="581"/>
      <c r="AJ3" s="581"/>
      <c r="AK3" s="581"/>
      <c r="AL3" s="581"/>
      <c r="AM3" s="581"/>
      <c r="AN3" s="581"/>
      <c r="AO3" s="581"/>
      <c r="AP3" s="581"/>
      <c r="AQ3" s="581"/>
      <c r="AR3" s="581"/>
      <c r="AS3" s="581"/>
      <c r="AT3" s="581"/>
      <c r="AU3" s="581"/>
      <c r="AV3" s="581"/>
    </row>
    <row r="4" spans="1:48" ht="30" customHeight="1">
      <c r="A4" s="13" t="s">
        <v>54</v>
      </c>
      <c r="B4" s="13" t="s">
        <v>50</v>
      </c>
      <c r="C4" s="11"/>
      <c r="D4" s="355"/>
      <c r="E4" s="12"/>
      <c r="F4" s="12"/>
      <c r="G4" s="12"/>
      <c r="H4" s="12"/>
      <c r="I4" s="12"/>
      <c r="J4" s="12"/>
      <c r="K4" s="12"/>
      <c r="L4" s="12"/>
      <c r="M4" s="11"/>
      <c r="Q4" s="1" t="s">
        <v>55</v>
      </c>
    </row>
    <row r="5" spans="1:48" ht="30" customHeight="1">
      <c r="A5" s="13" t="s">
        <v>56</v>
      </c>
      <c r="B5" s="13" t="s">
        <v>57</v>
      </c>
      <c r="C5" s="13" t="s">
        <v>58</v>
      </c>
      <c r="D5" s="355">
        <v>1</v>
      </c>
      <c r="E5" s="12"/>
      <c r="F5" s="12"/>
      <c r="G5" s="12"/>
      <c r="H5" s="12"/>
      <c r="I5" s="12"/>
      <c r="J5" s="12"/>
      <c r="K5" s="12"/>
      <c r="L5" s="12"/>
      <c r="M5" s="13"/>
      <c r="N5" s="1" t="s">
        <v>59</v>
      </c>
      <c r="O5" s="1" t="s">
        <v>50</v>
      </c>
      <c r="P5" s="1" t="s">
        <v>50</v>
      </c>
      <c r="Q5" s="1" t="s">
        <v>55</v>
      </c>
      <c r="R5" s="1" t="s">
        <v>60</v>
      </c>
      <c r="S5" s="1" t="s">
        <v>61</v>
      </c>
      <c r="T5" s="1" t="s">
        <v>61</v>
      </c>
      <c r="AR5" s="1" t="s">
        <v>50</v>
      </c>
      <c r="AS5" s="1" t="s">
        <v>50</v>
      </c>
      <c r="AU5" s="1" t="s">
        <v>62</v>
      </c>
      <c r="AV5">
        <v>230</v>
      </c>
    </row>
    <row r="6" spans="1:48" ht="30" customHeight="1">
      <c r="A6" s="13" t="s">
        <v>63</v>
      </c>
      <c r="B6" s="13" t="s">
        <v>57</v>
      </c>
      <c r="C6" s="13" t="s">
        <v>58</v>
      </c>
      <c r="D6" s="355">
        <v>1</v>
      </c>
      <c r="E6" s="12"/>
      <c r="F6" s="12"/>
      <c r="G6" s="12"/>
      <c r="H6" s="12"/>
      <c r="I6" s="12"/>
      <c r="J6" s="12"/>
      <c r="K6" s="12"/>
      <c r="L6" s="12"/>
      <c r="M6" s="13"/>
      <c r="N6" s="1" t="s">
        <v>64</v>
      </c>
      <c r="O6" s="1" t="s">
        <v>50</v>
      </c>
      <c r="P6" s="1" t="s">
        <v>50</v>
      </c>
      <c r="Q6" s="1" t="s">
        <v>55</v>
      </c>
      <c r="R6" s="1" t="s">
        <v>60</v>
      </c>
      <c r="S6" s="1" t="s">
        <v>61</v>
      </c>
      <c r="T6" s="1" t="s">
        <v>61</v>
      </c>
      <c r="AR6" s="1" t="s">
        <v>50</v>
      </c>
      <c r="AS6" s="1" t="s">
        <v>50</v>
      </c>
      <c r="AU6" s="1" t="s">
        <v>65</v>
      </c>
      <c r="AV6">
        <v>231</v>
      </c>
    </row>
    <row r="7" spans="1:48" ht="30" customHeight="1">
      <c r="A7" s="13" t="s">
        <v>66</v>
      </c>
      <c r="B7" s="13" t="s">
        <v>67</v>
      </c>
      <c r="C7" s="13" t="s">
        <v>68</v>
      </c>
      <c r="D7" s="355">
        <v>240</v>
      </c>
      <c r="E7" s="12"/>
      <c r="F7" s="12"/>
      <c r="G7" s="12"/>
      <c r="H7" s="12"/>
      <c r="I7" s="12"/>
      <c r="J7" s="12"/>
      <c r="K7" s="12"/>
      <c r="L7" s="12"/>
      <c r="M7" s="13"/>
      <c r="N7" s="1" t="s">
        <v>69</v>
      </c>
      <c r="O7" s="1" t="s">
        <v>50</v>
      </c>
      <c r="P7" s="1" t="s">
        <v>50</v>
      </c>
      <c r="Q7" s="1" t="s">
        <v>55</v>
      </c>
      <c r="R7" s="1" t="s">
        <v>60</v>
      </c>
      <c r="S7" s="1" t="s">
        <v>61</v>
      </c>
      <c r="T7" s="1" t="s">
        <v>61</v>
      </c>
      <c r="AR7" s="1" t="s">
        <v>50</v>
      </c>
      <c r="AS7" s="1" t="s">
        <v>50</v>
      </c>
      <c r="AU7" s="1" t="s">
        <v>70</v>
      </c>
      <c r="AV7">
        <v>232</v>
      </c>
    </row>
    <row r="8" spans="1:48" ht="30" customHeight="1">
      <c r="A8" s="13" t="s">
        <v>71</v>
      </c>
      <c r="B8" s="13" t="s">
        <v>72</v>
      </c>
      <c r="C8" s="13" t="s">
        <v>58</v>
      </c>
      <c r="D8" s="355">
        <v>4</v>
      </c>
      <c r="E8" s="12"/>
      <c r="F8" s="12"/>
      <c r="G8" s="12"/>
      <c r="H8" s="12"/>
      <c r="I8" s="12"/>
      <c r="J8" s="12"/>
      <c r="K8" s="12"/>
      <c r="L8" s="12"/>
      <c r="M8" s="13"/>
      <c r="N8" s="1" t="s">
        <v>73</v>
      </c>
      <c r="O8" s="1" t="s">
        <v>50</v>
      </c>
      <c r="P8" s="1" t="s">
        <v>50</v>
      </c>
      <c r="Q8" s="1" t="s">
        <v>55</v>
      </c>
      <c r="R8" s="1" t="s">
        <v>60</v>
      </c>
      <c r="S8" s="1" t="s">
        <v>61</v>
      </c>
      <c r="T8" s="1" t="s">
        <v>61</v>
      </c>
      <c r="AR8" s="1" t="s">
        <v>50</v>
      </c>
      <c r="AS8" s="1" t="s">
        <v>50</v>
      </c>
      <c r="AU8" s="1" t="s">
        <v>74</v>
      </c>
      <c r="AV8">
        <v>9</v>
      </c>
    </row>
    <row r="9" spans="1:48" ht="30" customHeight="1">
      <c r="A9" s="13" t="s">
        <v>71</v>
      </c>
      <c r="B9" s="13" t="s">
        <v>75</v>
      </c>
      <c r="C9" s="13" t="s">
        <v>58</v>
      </c>
      <c r="D9" s="355">
        <v>9</v>
      </c>
      <c r="E9" s="12"/>
      <c r="F9" s="12"/>
      <c r="G9" s="12"/>
      <c r="H9" s="12"/>
      <c r="I9" s="12"/>
      <c r="J9" s="12"/>
      <c r="K9" s="12"/>
      <c r="L9" s="12"/>
      <c r="M9" s="13"/>
      <c r="N9" s="1" t="s">
        <v>76</v>
      </c>
      <c r="O9" s="1" t="s">
        <v>50</v>
      </c>
      <c r="P9" s="1" t="s">
        <v>50</v>
      </c>
      <c r="Q9" s="1" t="s">
        <v>55</v>
      </c>
      <c r="R9" s="1" t="s">
        <v>60</v>
      </c>
      <c r="S9" s="1" t="s">
        <v>61</v>
      </c>
      <c r="T9" s="1" t="s">
        <v>61</v>
      </c>
      <c r="AR9" s="1" t="s">
        <v>50</v>
      </c>
      <c r="AS9" s="1" t="s">
        <v>50</v>
      </c>
      <c r="AU9" s="1" t="s">
        <v>77</v>
      </c>
      <c r="AV9">
        <v>10</v>
      </c>
    </row>
    <row r="10" spans="1:48" ht="30" customHeight="1">
      <c r="A10" s="13" t="s">
        <v>78</v>
      </c>
      <c r="B10" s="13" t="s">
        <v>79</v>
      </c>
      <c r="C10" s="13" t="s">
        <v>80</v>
      </c>
      <c r="D10" s="355">
        <v>32</v>
      </c>
      <c r="E10" s="12"/>
      <c r="F10" s="12"/>
      <c r="G10" s="12"/>
      <c r="H10" s="12"/>
      <c r="I10" s="12"/>
      <c r="J10" s="12"/>
      <c r="K10" s="12"/>
      <c r="L10" s="12"/>
      <c r="M10" s="13"/>
      <c r="N10" s="1" t="s">
        <v>81</v>
      </c>
      <c r="O10" s="1" t="s">
        <v>50</v>
      </c>
      <c r="P10" s="1" t="s">
        <v>50</v>
      </c>
      <c r="Q10" s="1" t="s">
        <v>55</v>
      </c>
      <c r="R10" s="1" t="s">
        <v>60</v>
      </c>
      <c r="S10" s="1" t="s">
        <v>61</v>
      </c>
      <c r="T10" s="1" t="s">
        <v>61</v>
      </c>
      <c r="AR10" s="1" t="s">
        <v>50</v>
      </c>
      <c r="AS10" s="1" t="s">
        <v>50</v>
      </c>
      <c r="AU10" s="1" t="s">
        <v>82</v>
      </c>
      <c r="AV10">
        <v>233</v>
      </c>
    </row>
    <row r="11" spans="1:48" ht="30" customHeight="1">
      <c r="A11" s="13" t="s">
        <v>78</v>
      </c>
      <c r="B11" s="13" t="s">
        <v>83</v>
      </c>
      <c r="C11" s="13" t="s">
        <v>80</v>
      </c>
      <c r="D11" s="355">
        <v>767</v>
      </c>
      <c r="E11" s="12"/>
      <c r="F11" s="12"/>
      <c r="G11" s="12"/>
      <c r="H11" s="12"/>
      <c r="I11" s="12"/>
      <c r="J11" s="12"/>
      <c r="K11" s="12"/>
      <c r="L11" s="12"/>
      <c r="M11" s="13"/>
      <c r="N11" s="1" t="s">
        <v>84</v>
      </c>
      <c r="O11" s="1" t="s">
        <v>50</v>
      </c>
      <c r="P11" s="1" t="s">
        <v>50</v>
      </c>
      <c r="Q11" s="1" t="s">
        <v>55</v>
      </c>
      <c r="R11" s="1" t="s">
        <v>60</v>
      </c>
      <c r="S11" s="1" t="s">
        <v>61</v>
      </c>
      <c r="T11" s="1" t="s">
        <v>61</v>
      </c>
      <c r="AR11" s="1" t="s">
        <v>50</v>
      </c>
      <c r="AS11" s="1" t="s">
        <v>50</v>
      </c>
      <c r="AU11" s="1" t="s">
        <v>85</v>
      </c>
      <c r="AV11">
        <v>234</v>
      </c>
    </row>
    <row r="12" spans="1:48" ht="30" customHeight="1">
      <c r="A12" s="13" t="s">
        <v>86</v>
      </c>
      <c r="B12" s="13" t="s">
        <v>87</v>
      </c>
      <c r="C12" s="13" t="s">
        <v>88</v>
      </c>
      <c r="D12" s="355">
        <v>10</v>
      </c>
      <c r="E12" s="12"/>
      <c r="F12" s="12"/>
      <c r="G12" s="12"/>
      <c r="H12" s="12"/>
      <c r="I12" s="12"/>
      <c r="J12" s="12"/>
      <c r="K12" s="12"/>
      <c r="L12" s="12"/>
      <c r="M12" s="13"/>
      <c r="N12" s="1" t="s">
        <v>89</v>
      </c>
      <c r="O12" s="1" t="s">
        <v>50</v>
      </c>
      <c r="P12" s="1" t="s">
        <v>50</v>
      </c>
      <c r="Q12" s="1" t="s">
        <v>55</v>
      </c>
      <c r="R12" s="1" t="s">
        <v>60</v>
      </c>
      <c r="S12" s="1" t="s">
        <v>61</v>
      </c>
      <c r="T12" s="1" t="s">
        <v>61</v>
      </c>
      <c r="AR12" s="1" t="s">
        <v>50</v>
      </c>
      <c r="AS12" s="1" t="s">
        <v>50</v>
      </c>
      <c r="AU12" s="1" t="s">
        <v>90</v>
      </c>
      <c r="AV12">
        <v>235</v>
      </c>
    </row>
    <row r="13" spans="1:48" ht="30" customHeight="1">
      <c r="A13" s="13" t="s">
        <v>91</v>
      </c>
      <c r="B13" s="13" t="s">
        <v>92</v>
      </c>
      <c r="C13" s="13" t="s">
        <v>80</v>
      </c>
      <c r="D13" s="355">
        <v>584</v>
      </c>
      <c r="E13" s="12"/>
      <c r="F13" s="12"/>
      <c r="G13" s="12"/>
      <c r="H13" s="12"/>
      <c r="I13" s="12"/>
      <c r="J13" s="12"/>
      <c r="K13" s="12"/>
      <c r="L13" s="12"/>
      <c r="M13" s="13"/>
      <c r="N13" s="1" t="s">
        <v>93</v>
      </c>
      <c r="O13" s="1" t="s">
        <v>50</v>
      </c>
      <c r="P13" s="1" t="s">
        <v>50</v>
      </c>
      <c r="Q13" s="1" t="s">
        <v>55</v>
      </c>
      <c r="R13" s="1" t="s">
        <v>60</v>
      </c>
      <c r="S13" s="1" t="s">
        <v>61</v>
      </c>
      <c r="T13" s="1" t="s">
        <v>61</v>
      </c>
      <c r="AR13" s="1" t="s">
        <v>50</v>
      </c>
      <c r="AS13" s="1" t="s">
        <v>50</v>
      </c>
      <c r="AU13" s="1" t="s">
        <v>94</v>
      </c>
      <c r="AV13">
        <v>236</v>
      </c>
    </row>
    <row r="14" spans="1:48" ht="30" customHeight="1">
      <c r="A14" s="13" t="s">
        <v>91</v>
      </c>
      <c r="B14" s="13" t="s">
        <v>95</v>
      </c>
      <c r="C14" s="13" t="s">
        <v>80</v>
      </c>
      <c r="D14" s="355">
        <v>302</v>
      </c>
      <c r="E14" s="12"/>
      <c r="F14" s="12"/>
      <c r="G14" s="12"/>
      <c r="H14" s="12"/>
      <c r="I14" s="12"/>
      <c r="J14" s="12"/>
      <c r="K14" s="12"/>
      <c r="L14" s="12"/>
      <c r="M14" s="13"/>
      <c r="N14" s="1" t="s">
        <v>96</v>
      </c>
      <c r="O14" s="1" t="s">
        <v>50</v>
      </c>
      <c r="P14" s="1" t="s">
        <v>50</v>
      </c>
      <c r="Q14" s="1" t="s">
        <v>55</v>
      </c>
      <c r="R14" s="1" t="s">
        <v>60</v>
      </c>
      <c r="S14" s="1" t="s">
        <v>61</v>
      </c>
      <c r="T14" s="1" t="s">
        <v>61</v>
      </c>
      <c r="AR14" s="1" t="s">
        <v>50</v>
      </c>
      <c r="AS14" s="1" t="s">
        <v>50</v>
      </c>
      <c r="AU14" s="1" t="s">
        <v>97</v>
      </c>
      <c r="AV14">
        <v>237</v>
      </c>
    </row>
    <row r="15" spans="1:48" ht="30" customHeight="1">
      <c r="A15" s="13" t="s">
        <v>98</v>
      </c>
      <c r="B15" s="13" t="s">
        <v>99</v>
      </c>
      <c r="C15" s="13" t="s">
        <v>80</v>
      </c>
      <c r="D15" s="355">
        <v>52</v>
      </c>
      <c r="E15" s="12"/>
      <c r="F15" s="12"/>
      <c r="G15" s="12"/>
      <c r="H15" s="12"/>
      <c r="I15" s="12"/>
      <c r="J15" s="12"/>
      <c r="K15" s="12"/>
      <c r="L15" s="12"/>
      <c r="M15" s="13"/>
      <c r="N15" s="1" t="s">
        <v>100</v>
      </c>
      <c r="O15" s="1" t="s">
        <v>50</v>
      </c>
      <c r="P15" s="1" t="s">
        <v>50</v>
      </c>
      <c r="Q15" s="1" t="s">
        <v>55</v>
      </c>
      <c r="R15" s="1" t="s">
        <v>60</v>
      </c>
      <c r="S15" s="1" t="s">
        <v>61</v>
      </c>
      <c r="T15" s="1" t="s">
        <v>61</v>
      </c>
      <c r="AR15" s="1" t="s">
        <v>50</v>
      </c>
      <c r="AS15" s="1" t="s">
        <v>50</v>
      </c>
      <c r="AU15" s="1" t="s">
        <v>101</v>
      </c>
      <c r="AV15">
        <v>238</v>
      </c>
    </row>
    <row r="16" spans="1:48" ht="30" customHeight="1">
      <c r="A16" s="13" t="s">
        <v>102</v>
      </c>
      <c r="B16" s="13" t="s">
        <v>103</v>
      </c>
      <c r="C16" s="13" t="s">
        <v>80</v>
      </c>
      <c r="D16" s="355">
        <v>34</v>
      </c>
      <c r="E16" s="12"/>
      <c r="F16" s="12"/>
      <c r="G16" s="12"/>
      <c r="H16" s="12"/>
      <c r="I16" s="12"/>
      <c r="J16" s="12"/>
      <c r="K16" s="12"/>
      <c r="L16" s="12"/>
      <c r="M16" s="13"/>
      <c r="N16" s="1" t="s">
        <v>104</v>
      </c>
      <c r="O16" s="1" t="s">
        <v>50</v>
      </c>
      <c r="P16" s="1" t="s">
        <v>50</v>
      </c>
      <c r="Q16" s="1" t="s">
        <v>55</v>
      </c>
      <c r="R16" s="1" t="s">
        <v>60</v>
      </c>
      <c r="S16" s="1" t="s">
        <v>61</v>
      </c>
      <c r="T16" s="1" t="s">
        <v>61</v>
      </c>
      <c r="AR16" s="1" t="s">
        <v>50</v>
      </c>
      <c r="AS16" s="1" t="s">
        <v>50</v>
      </c>
      <c r="AU16" s="1" t="s">
        <v>105</v>
      </c>
      <c r="AV16">
        <v>19</v>
      </c>
    </row>
    <row r="17" spans="1:48" ht="30" customHeight="1">
      <c r="A17" s="13" t="s">
        <v>106</v>
      </c>
      <c r="B17" s="13" t="s">
        <v>107</v>
      </c>
      <c r="C17" s="13" t="s">
        <v>80</v>
      </c>
      <c r="D17" s="355">
        <v>801</v>
      </c>
      <c r="E17" s="12"/>
      <c r="F17" s="12"/>
      <c r="G17" s="12"/>
      <c r="H17" s="12"/>
      <c r="I17" s="12"/>
      <c r="J17" s="12"/>
      <c r="K17" s="12"/>
      <c r="L17" s="12"/>
      <c r="M17" s="13"/>
      <c r="N17" s="1" t="s">
        <v>108</v>
      </c>
      <c r="O17" s="1" t="s">
        <v>50</v>
      </c>
      <c r="P17" s="1" t="s">
        <v>50</v>
      </c>
      <c r="Q17" s="1" t="s">
        <v>55</v>
      </c>
      <c r="R17" s="1" t="s">
        <v>60</v>
      </c>
      <c r="S17" s="1" t="s">
        <v>61</v>
      </c>
      <c r="T17" s="1" t="s">
        <v>61</v>
      </c>
      <c r="AR17" s="1" t="s">
        <v>50</v>
      </c>
      <c r="AS17" s="1" t="s">
        <v>50</v>
      </c>
      <c r="AU17" s="1" t="s">
        <v>109</v>
      </c>
      <c r="AV17">
        <v>17</v>
      </c>
    </row>
    <row r="18" spans="1:48" ht="30" customHeight="1">
      <c r="A18" s="13" t="s">
        <v>110</v>
      </c>
      <c r="B18" s="13" t="s">
        <v>107</v>
      </c>
      <c r="C18" s="13" t="s">
        <v>80</v>
      </c>
      <c r="D18" s="355">
        <v>801</v>
      </c>
      <c r="E18" s="12"/>
      <c r="F18" s="12"/>
      <c r="G18" s="12"/>
      <c r="H18" s="12"/>
      <c r="I18" s="12"/>
      <c r="J18" s="12"/>
      <c r="K18" s="12"/>
      <c r="L18" s="12"/>
      <c r="M18" s="13"/>
      <c r="N18" s="1" t="s">
        <v>111</v>
      </c>
      <c r="O18" s="1" t="s">
        <v>50</v>
      </c>
      <c r="P18" s="1" t="s">
        <v>50</v>
      </c>
      <c r="Q18" s="1" t="s">
        <v>55</v>
      </c>
      <c r="R18" s="1" t="s">
        <v>60</v>
      </c>
      <c r="S18" s="1" t="s">
        <v>61</v>
      </c>
      <c r="T18" s="1" t="s">
        <v>61</v>
      </c>
      <c r="AR18" s="1" t="s">
        <v>50</v>
      </c>
      <c r="AS18" s="1" t="s">
        <v>50</v>
      </c>
      <c r="AU18" s="1" t="s">
        <v>112</v>
      </c>
      <c r="AV18">
        <v>18</v>
      </c>
    </row>
    <row r="19" spans="1:48" ht="30" customHeight="1">
      <c r="A19" s="13" t="s">
        <v>113</v>
      </c>
      <c r="B19" s="13" t="s">
        <v>114</v>
      </c>
      <c r="C19" s="13" t="s">
        <v>80</v>
      </c>
      <c r="D19" s="355">
        <v>801</v>
      </c>
      <c r="E19" s="12"/>
      <c r="F19" s="12"/>
      <c r="G19" s="12"/>
      <c r="H19" s="12"/>
      <c r="I19" s="12"/>
      <c r="J19" s="12"/>
      <c r="K19" s="12"/>
      <c r="L19" s="12"/>
      <c r="M19" s="13"/>
      <c r="N19" s="1" t="s">
        <v>115</v>
      </c>
      <c r="O19" s="1" t="s">
        <v>50</v>
      </c>
      <c r="P19" s="1" t="s">
        <v>50</v>
      </c>
      <c r="Q19" s="1" t="s">
        <v>55</v>
      </c>
      <c r="R19" s="1" t="s">
        <v>60</v>
      </c>
      <c r="S19" s="1" t="s">
        <v>61</v>
      </c>
      <c r="T19" s="1" t="s">
        <v>61</v>
      </c>
      <c r="AR19" s="1" t="s">
        <v>50</v>
      </c>
      <c r="AS19" s="1" t="s">
        <v>50</v>
      </c>
      <c r="AU19" s="1" t="s">
        <v>116</v>
      </c>
      <c r="AV19">
        <v>16</v>
      </c>
    </row>
    <row r="20" spans="1:48" ht="30" customHeight="1">
      <c r="A20" s="13" t="s">
        <v>117</v>
      </c>
      <c r="B20" s="13" t="s">
        <v>50</v>
      </c>
      <c r="C20" s="13" t="s">
        <v>80</v>
      </c>
      <c r="D20" s="355">
        <v>801</v>
      </c>
      <c r="E20" s="12"/>
      <c r="F20" s="12"/>
      <c r="G20" s="12"/>
      <c r="H20" s="12"/>
      <c r="I20" s="12"/>
      <c r="J20" s="12"/>
      <c r="K20" s="12"/>
      <c r="L20" s="12"/>
      <c r="M20" s="13"/>
      <c r="N20" s="1" t="s">
        <v>118</v>
      </c>
      <c r="O20" s="1" t="s">
        <v>50</v>
      </c>
      <c r="P20" s="1" t="s">
        <v>50</v>
      </c>
      <c r="Q20" s="1" t="s">
        <v>55</v>
      </c>
      <c r="R20" s="1" t="s">
        <v>60</v>
      </c>
      <c r="S20" s="1" t="s">
        <v>61</v>
      </c>
      <c r="T20" s="1" t="s">
        <v>61</v>
      </c>
      <c r="AR20" s="1" t="s">
        <v>50</v>
      </c>
      <c r="AS20" s="1" t="s">
        <v>50</v>
      </c>
      <c r="AU20" s="1" t="s">
        <v>119</v>
      </c>
      <c r="AV20">
        <v>239</v>
      </c>
    </row>
    <row r="21" spans="1:48" ht="30" customHeight="1">
      <c r="A21" s="11"/>
      <c r="B21" s="11"/>
      <c r="C21" s="11"/>
      <c r="D21" s="355"/>
      <c r="E21" s="12"/>
      <c r="F21" s="12"/>
      <c r="G21" s="12"/>
      <c r="H21" s="12"/>
      <c r="I21" s="12"/>
      <c r="J21" s="12"/>
      <c r="K21" s="12"/>
      <c r="L21" s="12"/>
      <c r="M21" s="11"/>
      <c r="Q21" s="1" t="s">
        <v>55</v>
      </c>
    </row>
    <row r="22" spans="1:48" ht="30" customHeight="1">
      <c r="A22" s="11"/>
      <c r="B22" s="11"/>
      <c r="C22" s="11"/>
      <c r="D22" s="355"/>
      <c r="E22" s="12"/>
      <c r="F22" s="12"/>
      <c r="G22" s="12"/>
      <c r="H22" s="12"/>
      <c r="I22" s="12"/>
      <c r="J22" s="12"/>
      <c r="K22" s="12"/>
      <c r="L22" s="12"/>
      <c r="M22" s="11"/>
      <c r="Q22" s="1" t="s">
        <v>55</v>
      </c>
    </row>
    <row r="23" spans="1:48" ht="30" customHeight="1">
      <c r="A23" s="11"/>
      <c r="B23" s="11"/>
      <c r="C23" s="11"/>
      <c r="D23" s="355"/>
      <c r="E23" s="12"/>
      <c r="F23" s="12"/>
      <c r="G23" s="12"/>
      <c r="H23" s="12"/>
      <c r="I23" s="12"/>
      <c r="J23" s="12"/>
      <c r="K23" s="12"/>
      <c r="L23" s="12"/>
      <c r="M23" s="11"/>
      <c r="Q23" s="1" t="s">
        <v>55</v>
      </c>
    </row>
    <row r="24" spans="1:48" ht="30" customHeight="1">
      <c r="A24" s="11"/>
      <c r="B24" s="11"/>
      <c r="C24" s="11"/>
      <c r="D24" s="355"/>
      <c r="E24" s="12"/>
      <c r="F24" s="12"/>
      <c r="G24" s="12"/>
      <c r="H24" s="12"/>
      <c r="I24" s="12"/>
      <c r="J24" s="12"/>
      <c r="K24" s="12"/>
      <c r="L24" s="12"/>
      <c r="M24" s="11"/>
      <c r="Q24" s="1" t="s">
        <v>55</v>
      </c>
    </row>
    <row r="25" spans="1:48" ht="30" customHeight="1">
      <c r="A25" s="11"/>
      <c r="B25" s="11"/>
      <c r="C25" s="11"/>
      <c r="D25" s="355"/>
      <c r="E25" s="12"/>
      <c r="F25" s="12"/>
      <c r="G25" s="12"/>
      <c r="H25" s="12"/>
      <c r="I25" s="12"/>
      <c r="J25" s="12"/>
      <c r="K25" s="12"/>
      <c r="L25" s="12"/>
      <c r="M25" s="11"/>
      <c r="Q25" s="1" t="s">
        <v>55</v>
      </c>
    </row>
    <row r="26" spans="1:48" ht="30" customHeight="1">
      <c r="A26" s="11"/>
      <c r="B26" s="11"/>
      <c r="C26" s="11"/>
      <c r="D26" s="355"/>
      <c r="E26" s="12"/>
      <c r="F26" s="12"/>
      <c r="G26" s="12"/>
      <c r="H26" s="12"/>
      <c r="I26" s="12"/>
      <c r="J26" s="12"/>
      <c r="K26" s="12"/>
      <c r="L26" s="12"/>
      <c r="M26" s="11"/>
      <c r="Q26" s="1" t="s">
        <v>55</v>
      </c>
    </row>
    <row r="27" spans="1:48" ht="30" customHeight="1">
      <c r="A27" s="13" t="s">
        <v>120</v>
      </c>
      <c r="B27" s="11"/>
      <c r="C27" s="11"/>
      <c r="D27" s="355"/>
      <c r="E27" s="12"/>
      <c r="F27" s="12">
        <f>SUMIF(Q5:Q26,"010101",F5:F26)</f>
        <v>0</v>
      </c>
      <c r="G27" s="12"/>
      <c r="H27" s="12">
        <f>SUMIF(Q5:Q26,"010101",H5:H26)</f>
        <v>0</v>
      </c>
      <c r="I27" s="12"/>
      <c r="J27" s="12">
        <f>SUMIF(Q5:Q26,"010101",J5:J26)</f>
        <v>0</v>
      </c>
      <c r="K27" s="12"/>
      <c r="L27" s="12">
        <f>SUMIF(Q5:Q26,"010101",L5:L26)</f>
        <v>0</v>
      </c>
      <c r="M27" s="11"/>
      <c r="N27" t="s">
        <v>121</v>
      </c>
    </row>
    <row r="28" spans="1:48" ht="30" customHeight="1">
      <c r="A28" s="13" t="s">
        <v>122</v>
      </c>
      <c r="B28" s="13" t="s">
        <v>50</v>
      </c>
      <c r="C28" s="11"/>
      <c r="D28" s="355"/>
      <c r="E28" s="12"/>
      <c r="F28" s="12"/>
      <c r="G28" s="12"/>
      <c r="H28" s="12"/>
      <c r="I28" s="12"/>
      <c r="J28" s="12"/>
      <c r="K28" s="12"/>
      <c r="L28" s="12"/>
      <c r="M28" s="11"/>
      <c r="Q28" s="1" t="s">
        <v>123</v>
      </c>
    </row>
    <row r="29" spans="1:48" ht="30" customHeight="1">
      <c r="A29" s="13" t="s">
        <v>124</v>
      </c>
      <c r="B29" s="13" t="s">
        <v>125</v>
      </c>
      <c r="C29" s="13" t="s">
        <v>126</v>
      </c>
      <c r="D29" s="355">
        <v>733</v>
      </c>
      <c r="E29" s="12"/>
      <c r="F29" s="12"/>
      <c r="G29" s="12"/>
      <c r="H29" s="12"/>
      <c r="I29" s="12"/>
      <c r="J29" s="12"/>
      <c r="K29" s="12"/>
      <c r="L29" s="12"/>
      <c r="M29" s="13"/>
      <c r="N29" s="1" t="s">
        <v>127</v>
      </c>
      <c r="O29" s="1" t="s">
        <v>50</v>
      </c>
      <c r="P29" s="1" t="s">
        <v>50</v>
      </c>
      <c r="Q29" s="1" t="s">
        <v>123</v>
      </c>
      <c r="R29" s="1" t="s">
        <v>61</v>
      </c>
      <c r="S29" s="1" t="s">
        <v>60</v>
      </c>
      <c r="T29" s="1" t="s">
        <v>61</v>
      </c>
      <c r="AR29" s="1" t="s">
        <v>50</v>
      </c>
      <c r="AS29" s="1" t="s">
        <v>50</v>
      </c>
      <c r="AU29" s="1" t="s">
        <v>128</v>
      </c>
      <c r="AV29">
        <v>25</v>
      </c>
    </row>
    <row r="30" spans="1:48" ht="30" customHeight="1">
      <c r="A30" s="13" t="s">
        <v>129</v>
      </c>
      <c r="B30" s="13" t="s">
        <v>130</v>
      </c>
      <c r="C30" s="13" t="s">
        <v>126</v>
      </c>
      <c r="D30" s="355">
        <v>666</v>
      </c>
      <c r="E30" s="12"/>
      <c r="F30" s="12"/>
      <c r="G30" s="12"/>
      <c r="H30" s="12"/>
      <c r="I30" s="12"/>
      <c r="J30" s="12"/>
      <c r="K30" s="12"/>
      <c r="L30" s="12"/>
      <c r="M30" s="13"/>
      <c r="N30" s="1" t="s">
        <v>131</v>
      </c>
      <c r="O30" s="1" t="s">
        <v>50</v>
      </c>
      <c r="P30" s="1" t="s">
        <v>50</v>
      </c>
      <c r="Q30" s="1" t="s">
        <v>123</v>
      </c>
      <c r="R30" s="1" t="s">
        <v>61</v>
      </c>
      <c r="S30" s="1" t="s">
        <v>60</v>
      </c>
      <c r="T30" s="1" t="s">
        <v>61</v>
      </c>
      <c r="AR30" s="1" t="s">
        <v>50</v>
      </c>
      <c r="AS30" s="1" t="s">
        <v>50</v>
      </c>
      <c r="AU30" s="1" t="s">
        <v>132</v>
      </c>
      <c r="AV30">
        <v>26</v>
      </c>
    </row>
    <row r="31" spans="1:48" ht="30" customHeight="1">
      <c r="A31" s="13" t="s">
        <v>133</v>
      </c>
      <c r="B31" s="13" t="s">
        <v>134</v>
      </c>
      <c r="C31" s="13" t="s">
        <v>126</v>
      </c>
      <c r="D31" s="355">
        <v>67</v>
      </c>
      <c r="E31" s="12"/>
      <c r="F31" s="12"/>
      <c r="G31" s="12"/>
      <c r="H31" s="12"/>
      <c r="I31" s="12"/>
      <c r="J31" s="12"/>
      <c r="K31" s="12"/>
      <c r="L31" s="12"/>
      <c r="M31" s="13"/>
      <c r="N31" s="1" t="s">
        <v>135</v>
      </c>
      <c r="O31" s="1" t="s">
        <v>50</v>
      </c>
      <c r="P31" s="1" t="s">
        <v>50</v>
      </c>
      <c r="Q31" s="1" t="s">
        <v>123</v>
      </c>
      <c r="R31" s="1" t="s">
        <v>60</v>
      </c>
      <c r="S31" s="1" t="s">
        <v>61</v>
      </c>
      <c r="T31" s="1" t="s">
        <v>61</v>
      </c>
      <c r="AR31" s="1" t="s">
        <v>50</v>
      </c>
      <c r="AS31" s="1" t="s">
        <v>50</v>
      </c>
      <c r="AU31" s="1" t="s">
        <v>136</v>
      </c>
      <c r="AV31">
        <v>240</v>
      </c>
    </row>
    <row r="32" spans="1:48" ht="30" customHeight="1">
      <c r="A32" s="13" t="s">
        <v>137</v>
      </c>
      <c r="B32" s="13" t="s">
        <v>138</v>
      </c>
      <c r="C32" s="13" t="s">
        <v>80</v>
      </c>
      <c r="D32" s="355">
        <v>311</v>
      </c>
      <c r="E32" s="12"/>
      <c r="F32" s="12"/>
      <c r="G32" s="12"/>
      <c r="H32" s="12"/>
      <c r="I32" s="12"/>
      <c r="J32" s="12"/>
      <c r="K32" s="12"/>
      <c r="L32" s="12"/>
      <c r="M32" s="13"/>
      <c r="N32" s="1" t="s">
        <v>139</v>
      </c>
      <c r="O32" s="1" t="s">
        <v>50</v>
      </c>
      <c r="P32" s="1" t="s">
        <v>50</v>
      </c>
      <c r="Q32" s="1" t="s">
        <v>123</v>
      </c>
      <c r="R32" s="1" t="s">
        <v>60</v>
      </c>
      <c r="S32" s="1" t="s">
        <v>61</v>
      </c>
      <c r="T32" s="1" t="s">
        <v>61</v>
      </c>
      <c r="AR32" s="1" t="s">
        <v>50</v>
      </c>
      <c r="AS32" s="1" t="s">
        <v>50</v>
      </c>
      <c r="AU32" s="1" t="s">
        <v>140</v>
      </c>
      <c r="AV32">
        <v>276</v>
      </c>
    </row>
    <row r="33" spans="1:48" ht="30" customHeight="1">
      <c r="A33" s="13" t="s">
        <v>141</v>
      </c>
      <c r="B33" s="13" t="s">
        <v>142</v>
      </c>
      <c r="C33" s="13" t="s">
        <v>80</v>
      </c>
      <c r="D33" s="355">
        <v>356</v>
      </c>
      <c r="E33" s="12"/>
      <c r="F33" s="12"/>
      <c r="G33" s="12"/>
      <c r="H33" s="12"/>
      <c r="I33" s="12"/>
      <c r="J33" s="12"/>
      <c r="K33" s="12"/>
      <c r="L33" s="12"/>
      <c r="M33" s="13"/>
      <c r="N33" s="1" t="s">
        <v>143</v>
      </c>
      <c r="O33" s="1" t="s">
        <v>50</v>
      </c>
      <c r="P33" s="1" t="s">
        <v>50</v>
      </c>
      <c r="Q33" s="1" t="s">
        <v>123</v>
      </c>
      <c r="R33" s="1" t="s">
        <v>60</v>
      </c>
      <c r="S33" s="1" t="s">
        <v>61</v>
      </c>
      <c r="T33" s="1" t="s">
        <v>61</v>
      </c>
      <c r="AR33" s="1" t="s">
        <v>50</v>
      </c>
      <c r="AS33" s="1" t="s">
        <v>50</v>
      </c>
      <c r="AU33" s="1" t="s">
        <v>144</v>
      </c>
      <c r="AV33">
        <v>282</v>
      </c>
    </row>
    <row r="34" spans="1:48" ht="30" customHeight="1">
      <c r="A34" s="13" t="s">
        <v>145</v>
      </c>
      <c r="B34" s="13" t="s">
        <v>146</v>
      </c>
      <c r="C34" s="13" t="s">
        <v>147</v>
      </c>
      <c r="D34" s="355">
        <v>114</v>
      </c>
      <c r="E34" s="12"/>
      <c r="F34" s="12"/>
      <c r="G34" s="12"/>
      <c r="H34" s="12"/>
      <c r="I34" s="12"/>
      <c r="J34" s="12"/>
      <c r="K34" s="12"/>
      <c r="L34" s="12"/>
      <c r="M34" s="13"/>
      <c r="N34" s="1" t="s">
        <v>148</v>
      </c>
      <c r="O34" s="1" t="s">
        <v>50</v>
      </c>
      <c r="P34" s="1" t="s">
        <v>50</v>
      </c>
      <c r="Q34" s="1" t="s">
        <v>123</v>
      </c>
      <c r="R34" s="1" t="s">
        <v>61</v>
      </c>
      <c r="S34" s="1" t="s">
        <v>61</v>
      </c>
      <c r="T34" s="1" t="s">
        <v>60</v>
      </c>
      <c r="AR34" s="1" t="s">
        <v>50</v>
      </c>
      <c r="AS34" s="1" t="s">
        <v>50</v>
      </c>
      <c r="AU34" s="1" t="s">
        <v>149</v>
      </c>
      <c r="AV34">
        <v>241</v>
      </c>
    </row>
    <row r="35" spans="1:48" ht="30" customHeight="1">
      <c r="A35" s="13" t="s">
        <v>150</v>
      </c>
      <c r="B35" s="13" t="s">
        <v>151</v>
      </c>
      <c r="C35" s="13" t="s">
        <v>68</v>
      </c>
      <c r="D35" s="355">
        <v>1653</v>
      </c>
      <c r="E35" s="12"/>
      <c r="F35" s="12"/>
      <c r="G35" s="12"/>
      <c r="H35" s="12"/>
      <c r="I35" s="12"/>
      <c r="J35" s="12"/>
      <c r="K35" s="12"/>
      <c r="L35" s="12"/>
      <c r="M35" s="13"/>
      <c r="N35" s="1" t="s">
        <v>152</v>
      </c>
      <c r="O35" s="1" t="s">
        <v>50</v>
      </c>
      <c r="P35" s="1" t="s">
        <v>50</v>
      </c>
      <c r="Q35" s="1" t="s">
        <v>123</v>
      </c>
      <c r="R35" s="1" t="s">
        <v>60</v>
      </c>
      <c r="S35" s="1" t="s">
        <v>61</v>
      </c>
      <c r="T35" s="1" t="s">
        <v>61</v>
      </c>
      <c r="AR35" s="1" t="s">
        <v>50</v>
      </c>
      <c r="AS35" s="1" t="s">
        <v>50</v>
      </c>
      <c r="AU35" s="1" t="s">
        <v>153</v>
      </c>
      <c r="AV35">
        <v>252</v>
      </c>
    </row>
    <row r="36" spans="1:48" ht="30" customHeight="1">
      <c r="A36" s="13" t="s">
        <v>154</v>
      </c>
      <c r="B36" s="13" t="s">
        <v>155</v>
      </c>
      <c r="C36" s="13" t="s">
        <v>58</v>
      </c>
      <c r="D36" s="355">
        <v>57</v>
      </c>
      <c r="E36" s="12"/>
      <c r="F36" s="12"/>
      <c r="G36" s="12"/>
      <c r="H36" s="12"/>
      <c r="I36" s="12"/>
      <c r="J36" s="12"/>
      <c r="K36" s="12"/>
      <c r="L36" s="12"/>
      <c r="M36" s="13"/>
      <c r="N36" s="1" t="s">
        <v>156</v>
      </c>
      <c r="O36" s="1" t="s">
        <v>50</v>
      </c>
      <c r="P36" s="1" t="s">
        <v>50</v>
      </c>
      <c r="Q36" s="1" t="s">
        <v>123</v>
      </c>
      <c r="R36" s="1" t="s">
        <v>60</v>
      </c>
      <c r="S36" s="1" t="s">
        <v>61</v>
      </c>
      <c r="T36" s="1" t="s">
        <v>61</v>
      </c>
      <c r="AR36" s="1" t="s">
        <v>50</v>
      </c>
      <c r="AS36" s="1" t="s">
        <v>50</v>
      </c>
      <c r="AU36" s="1" t="s">
        <v>157</v>
      </c>
      <c r="AV36">
        <v>257</v>
      </c>
    </row>
    <row r="37" spans="1:48" ht="30" customHeight="1">
      <c r="A37" s="13" t="s">
        <v>158</v>
      </c>
      <c r="B37" s="13" t="s">
        <v>159</v>
      </c>
      <c r="C37" s="13" t="s">
        <v>147</v>
      </c>
      <c r="D37" s="355">
        <v>57</v>
      </c>
      <c r="E37" s="12"/>
      <c r="F37" s="12"/>
      <c r="G37" s="12"/>
      <c r="H37" s="12"/>
      <c r="I37" s="12"/>
      <c r="J37" s="12"/>
      <c r="K37" s="12"/>
      <c r="L37" s="12"/>
      <c r="M37" s="13"/>
      <c r="N37" s="1" t="s">
        <v>160</v>
      </c>
      <c r="O37" s="1" t="s">
        <v>50</v>
      </c>
      <c r="P37" s="1" t="s">
        <v>50</v>
      </c>
      <c r="Q37" s="1" t="s">
        <v>123</v>
      </c>
      <c r="R37" s="1" t="s">
        <v>60</v>
      </c>
      <c r="S37" s="1" t="s">
        <v>61</v>
      </c>
      <c r="T37" s="1" t="s">
        <v>61</v>
      </c>
      <c r="AR37" s="1" t="s">
        <v>50</v>
      </c>
      <c r="AS37" s="1" t="s">
        <v>50</v>
      </c>
      <c r="AU37" s="1" t="s">
        <v>161</v>
      </c>
      <c r="AV37">
        <v>24</v>
      </c>
    </row>
    <row r="38" spans="1:48" ht="30" customHeight="1">
      <c r="A38" s="13" t="s">
        <v>162</v>
      </c>
      <c r="B38" s="13" t="s">
        <v>163</v>
      </c>
      <c r="C38" s="13" t="s">
        <v>147</v>
      </c>
      <c r="D38" s="355">
        <v>114</v>
      </c>
      <c r="E38" s="12"/>
      <c r="F38" s="12"/>
      <c r="G38" s="12"/>
      <c r="H38" s="12"/>
      <c r="I38" s="12"/>
      <c r="J38" s="12"/>
      <c r="K38" s="12"/>
      <c r="L38" s="12"/>
      <c r="M38" s="13"/>
      <c r="N38" s="1" t="s">
        <v>164</v>
      </c>
      <c r="O38" s="1" t="s">
        <v>50</v>
      </c>
      <c r="P38" s="1" t="s">
        <v>50</v>
      </c>
      <c r="Q38" s="1" t="s">
        <v>123</v>
      </c>
      <c r="R38" s="1" t="s">
        <v>60</v>
      </c>
      <c r="S38" s="1" t="s">
        <v>61</v>
      </c>
      <c r="T38" s="1" t="s">
        <v>61</v>
      </c>
      <c r="AR38" s="1" t="s">
        <v>50</v>
      </c>
      <c r="AS38" s="1" t="s">
        <v>50</v>
      </c>
      <c r="AU38" s="1" t="s">
        <v>165</v>
      </c>
      <c r="AV38">
        <v>250</v>
      </c>
    </row>
    <row r="39" spans="1:48" ht="30" customHeight="1">
      <c r="A39" s="13" t="s">
        <v>166</v>
      </c>
      <c r="B39" s="13" t="s">
        <v>167</v>
      </c>
      <c r="C39" s="13" t="s">
        <v>168</v>
      </c>
      <c r="D39" s="355">
        <v>1</v>
      </c>
      <c r="E39" s="12"/>
      <c r="F39" s="12"/>
      <c r="G39" s="12"/>
      <c r="H39" s="12"/>
      <c r="I39" s="12"/>
      <c r="J39" s="12"/>
      <c r="K39" s="12"/>
      <c r="L39" s="12"/>
      <c r="M39" s="13"/>
      <c r="N39" s="1" t="s">
        <v>169</v>
      </c>
      <c r="O39" s="1" t="s">
        <v>50</v>
      </c>
      <c r="P39" s="1" t="s">
        <v>50</v>
      </c>
      <c r="Q39" s="1" t="s">
        <v>123</v>
      </c>
      <c r="R39" s="1" t="s">
        <v>60</v>
      </c>
      <c r="S39" s="1" t="s">
        <v>61</v>
      </c>
      <c r="T39" s="1" t="s">
        <v>61</v>
      </c>
      <c r="AR39" s="1" t="s">
        <v>50</v>
      </c>
      <c r="AS39" s="1" t="s">
        <v>50</v>
      </c>
      <c r="AU39" s="1" t="s">
        <v>170</v>
      </c>
      <c r="AV39">
        <v>254</v>
      </c>
    </row>
    <row r="40" spans="1:48" ht="30" customHeight="1">
      <c r="A40" s="13" t="s">
        <v>171</v>
      </c>
      <c r="B40" s="13" t="s">
        <v>50</v>
      </c>
      <c r="C40" s="13" t="s">
        <v>172</v>
      </c>
      <c r="D40" s="355">
        <v>3</v>
      </c>
      <c r="E40" s="12"/>
      <c r="F40" s="12"/>
      <c r="G40" s="12"/>
      <c r="H40" s="12"/>
      <c r="I40" s="12"/>
      <c r="J40" s="12"/>
      <c r="K40" s="12"/>
      <c r="L40" s="12"/>
      <c r="M40" s="13"/>
      <c r="N40" s="1" t="s">
        <v>173</v>
      </c>
      <c r="O40" s="1" t="s">
        <v>50</v>
      </c>
      <c r="P40" s="1" t="s">
        <v>50</v>
      </c>
      <c r="Q40" s="1" t="s">
        <v>123</v>
      </c>
      <c r="R40" s="1" t="s">
        <v>60</v>
      </c>
      <c r="S40" s="1" t="s">
        <v>61</v>
      </c>
      <c r="T40" s="1" t="s">
        <v>61</v>
      </c>
      <c r="AR40" s="1" t="s">
        <v>50</v>
      </c>
      <c r="AS40" s="1" t="s">
        <v>50</v>
      </c>
      <c r="AU40" s="1" t="s">
        <v>174</v>
      </c>
      <c r="AV40">
        <v>456</v>
      </c>
    </row>
    <row r="41" spans="1:48" ht="30" customHeight="1">
      <c r="A41" s="11"/>
      <c r="B41" s="11"/>
      <c r="C41" s="11"/>
      <c r="D41" s="355"/>
      <c r="E41" s="12"/>
      <c r="F41" s="12"/>
      <c r="G41" s="12"/>
      <c r="H41" s="12"/>
      <c r="I41" s="12"/>
      <c r="J41" s="12"/>
      <c r="K41" s="12"/>
      <c r="L41" s="12"/>
      <c r="M41" s="11"/>
      <c r="Q41" s="1" t="s">
        <v>123</v>
      </c>
    </row>
    <row r="42" spans="1:48" ht="30" customHeight="1">
      <c r="A42" s="11"/>
      <c r="B42" s="11"/>
      <c r="C42" s="11"/>
      <c r="D42" s="355"/>
      <c r="E42" s="12"/>
      <c r="F42" s="12"/>
      <c r="G42" s="12"/>
      <c r="H42" s="12"/>
      <c r="I42" s="12"/>
      <c r="J42" s="12"/>
      <c r="K42" s="12"/>
      <c r="L42" s="12"/>
      <c r="M42" s="11"/>
      <c r="Q42" s="1" t="s">
        <v>123</v>
      </c>
    </row>
    <row r="43" spans="1:48" ht="30" customHeight="1">
      <c r="A43" s="11"/>
      <c r="B43" s="11"/>
      <c r="C43" s="11"/>
      <c r="D43" s="355"/>
      <c r="E43" s="12"/>
      <c r="F43" s="12"/>
      <c r="G43" s="12"/>
      <c r="H43" s="12"/>
      <c r="I43" s="12"/>
      <c r="J43" s="12"/>
      <c r="K43" s="12"/>
      <c r="L43" s="12"/>
      <c r="M43" s="11"/>
      <c r="Q43" s="1" t="s">
        <v>123</v>
      </c>
    </row>
    <row r="44" spans="1:48" ht="30" customHeight="1">
      <c r="A44" s="11"/>
      <c r="B44" s="11"/>
      <c r="C44" s="11"/>
      <c r="D44" s="355"/>
      <c r="E44" s="12"/>
      <c r="F44" s="12"/>
      <c r="G44" s="12"/>
      <c r="H44" s="12"/>
      <c r="I44" s="12"/>
      <c r="J44" s="12"/>
      <c r="K44" s="12"/>
      <c r="L44" s="12"/>
      <c r="M44" s="11"/>
      <c r="Q44" s="1" t="s">
        <v>123</v>
      </c>
    </row>
    <row r="45" spans="1:48" ht="30" customHeight="1">
      <c r="A45" s="11"/>
      <c r="B45" s="11"/>
      <c r="C45" s="11"/>
      <c r="D45" s="355"/>
      <c r="E45" s="12"/>
      <c r="F45" s="12"/>
      <c r="G45" s="12"/>
      <c r="H45" s="12"/>
      <c r="I45" s="12"/>
      <c r="J45" s="12"/>
      <c r="K45" s="12"/>
      <c r="L45" s="12"/>
      <c r="M45" s="11"/>
      <c r="Q45" s="1" t="s">
        <v>123</v>
      </c>
    </row>
    <row r="46" spans="1:48" ht="30" customHeight="1">
      <c r="A46" s="11"/>
      <c r="B46" s="11"/>
      <c r="C46" s="11"/>
      <c r="D46" s="355"/>
      <c r="E46" s="12"/>
      <c r="F46" s="12"/>
      <c r="G46" s="12"/>
      <c r="H46" s="12"/>
      <c r="I46" s="12"/>
      <c r="J46" s="12"/>
      <c r="K46" s="12"/>
      <c r="L46" s="12"/>
      <c r="M46" s="11"/>
      <c r="Q46" s="1" t="s">
        <v>123</v>
      </c>
    </row>
    <row r="47" spans="1:48" ht="30" customHeight="1">
      <c r="A47" s="11"/>
      <c r="B47" s="11"/>
      <c r="C47" s="11"/>
      <c r="D47" s="355"/>
      <c r="E47" s="12"/>
      <c r="F47" s="12"/>
      <c r="G47" s="12"/>
      <c r="H47" s="12"/>
      <c r="I47" s="12"/>
      <c r="J47" s="12"/>
      <c r="K47" s="12"/>
      <c r="L47" s="12"/>
      <c r="M47" s="11"/>
      <c r="Q47" s="1" t="s">
        <v>123</v>
      </c>
    </row>
    <row r="48" spans="1:48" ht="30" customHeight="1">
      <c r="A48" s="11"/>
      <c r="B48" s="11"/>
      <c r="C48" s="11"/>
      <c r="D48" s="355"/>
      <c r="E48" s="12"/>
      <c r="F48" s="12"/>
      <c r="G48" s="12"/>
      <c r="H48" s="12"/>
      <c r="I48" s="12"/>
      <c r="J48" s="12"/>
      <c r="K48" s="12"/>
      <c r="L48" s="12"/>
      <c r="M48" s="11"/>
      <c r="Q48" s="1" t="s">
        <v>123</v>
      </c>
    </row>
    <row r="49" spans="1:48" ht="30" customHeight="1">
      <c r="A49" s="11"/>
      <c r="B49" s="11"/>
      <c r="C49" s="11"/>
      <c r="D49" s="355"/>
      <c r="E49" s="12"/>
      <c r="F49" s="12"/>
      <c r="G49" s="12"/>
      <c r="H49" s="12"/>
      <c r="I49" s="12"/>
      <c r="J49" s="12"/>
      <c r="K49" s="12"/>
      <c r="L49" s="12"/>
      <c r="M49" s="11"/>
      <c r="Q49" s="1" t="s">
        <v>123</v>
      </c>
    </row>
    <row r="50" spans="1:48" ht="30" customHeight="1">
      <c r="A50" s="11"/>
      <c r="B50" s="11"/>
      <c r="C50" s="11"/>
      <c r="D50" s="355"/>
      <c r="E50" s="12"/>
      <c r="F50" s="12"/>
      <c r="G50" s="12"/>
      <c r="H50" s="12"/>
      <c r="I50" s="12"/>
      <c r="J50" s="12"/>
      <c r="K50" s="12"/>
      <c r="L50" s="12"/>
      <c r="M50" s="11"/>
      <c r="Q50" s="1" t="s">
        <v>123</v>
      </c>
    </row>
    <row r="51" spans="1:48" ht="30" customHeight="1">
      <c r="A51" s="13" t="s">
        <v>120</v>
      </c>
      <c r="B51" s="11"/>
      <c r="C51" s="11"/>
      <c r="D51" s="355"/>
      <c r="E51" s="12"/>
      <c r="F51" s="12">
        <f>SUMIF(Q29:Q50,"010102",F29:F50)</f>
        <v>0</v>
      </c>
      <c r="G51" s="12"/>
      <c r="H51" s="12">
        <f>SUMIF(Q29:Q50,"010102",H29:H50)</f>
        <v>0</v>
      </c>
      <c r="I51" s="12"/>
      <c r="J51" s="12">
        <f>SUMIF(Q29:Q50,"010102",J29:J50)</f>
        <v>0</v>
      </c>
      <c r="K51" s="12"/>
      <c r="L51" s="12">
        <f>SUMIF(Q29:Q50,"010102",L29:L50)</f>
        <v>0</v>
      </c>
      <c r="M51" s="11"/>
      <c r="N51" t="s">
        <v>121</v>
      </c>
    </row>
    <row r="52" spans="1:48" ht="30" customHeight="1">
      <c r="A52" s="13" t="s">
        <v>175</v>
      </c>
      <c r="B52" s="13" t="s">
        <v>50</v>
      </c>
      <c r="C52" s="11"/>
      <c r="D52" s="355"/>
      <c r="E52" s="12"/>
      <c r="F52" s="12"/>
      <c r="G52" s="12"/>
      <c r="H52" s="12"/>
      <c r="I52" s="12"/>
      <c r="J52" s="12"/>
      <c r="K52" s="12"/>
      <c r="L52" s="12"/>
      <c r="M52" s="11"/>
      <c r="Q52" s="1" t="s">
        <v>176</v>
      </c>
    </row>
    <row r="53" spans="1:48" ht="30" customHeight="1">
      <c r="A53" s="13" t="s">
        <v>177</v>
      </c>
      <c r="B53" s="13" t="s">
        <v>178</v>
      </c>
      <c r="C53" s="13" t="s">
        <v>126</v>
      </c>
      <c r="D53" s="355">
        <v>698</v>
      </c>
      <c r="E53" s="12"/>
      <c r="F53" s="12"/>
      <c r="G53" s="12"/>
      <c r="H53" s="12"/>
      <c r="I53" s="12"/>
      <c r="J53" s="12"/>
      <c r="K53" s="12"/>
      <c r="L53" s="12"/>
      <c r="M53" s="13"/>
      <c r="N53" s="1" t="s">
        <v>180</v>
      </c>
      <c r="O53" s="1" t="s">
        <v>50</v>
      </c>
      <c r="P53" s="1" t="s">
        <v>50</v>
      </c>
      <c r="Q53" s="1" t="s">
        <v>50</v>
      </c>
      <c r="R53" s="1" t="s">
        <v>61</v>
      </c>
      <c r="S53" s="1" t="s">
        <v>61</v>
      </c>
      <c r="T53" s="1" t="s">
        <v>60</v>
      </c>
      <c r="AR53" s="1" t="s">
        <v>179</v>
      </c>
      <c r="AS53" s="1" t="s">
        <v>50</v>
      </c>
      <c r="AU53" s="1" t="s">
        <v>181</v>
      </c>
      <c r="AV53">
        <v>258</v>
      </c>
    </row>
    <row r="54" spans="1:48" ht="30" customHeight="1">
      <c r="A54" s="13" t="s">
        <v>177</v>
      </c>
      <c r="B54" s="13" t="s">
        <v>182</v>
      </c>
      <c r="C54" s="13" t="s">
        <v>126</v>
      </c>
      <c r="D54" s="355">
        <v>96</v>
      </c>
      <c r="E54" s="12"/>
      <c r="F54" s="12"/>
      <c r="G54" s="12"/>
      <c r="H54" s="12"/>
      <c r="I54" s="12"/>
      <c r="J54" s="12"/>
      <c r="K54" s="12"/>
      <c r="L54" s="12"/>
      <c r="M54" s="13"/>
      <c r="N54" s="1" t="s">
        <v>183</v>
      </c>
      <c r="O54" s="1" t="s">
        <v>50</v>
      </c>
      <c r="P54" s="1" t="s">
        <v>50</v>
      </c>
      <c r="Q54" s="1" t="s">
        <v>50</v>
      </c>
      <c r="R54" s="1" t="s">
        <v>61</v>
      </c>
      <c r="S54" s="1" t="s">
        <v>61</v>
      </c>
      <c r="T54" s="1" t="s">
        <v>60</v>
      </c>
      <c r="AR54" s="1" t="s">
        <v>179</v>
      </c>
      <c r="AS54" s="1" t="s">
        <v>50</v>
      </c>
      <c r="AU54" s="1" t="s">
        <v>184</v>
      </c>
      <c r="AV54">
        <v>259</v>
      </c>
    </row>
    <row r="55" spans="1:48" ht="30" customHeight="1">
      <c r="A55" s="13" t="s">
        <v>185</v>
      </c>
      <c r="B55" s="13" t="s">
        <v>186</v>
      </c>
      <c r="C55" s="13" t="s">
        <v>126</v>
      </c>
      <c r="D55" s="355">
        <v>48</v>
      </c>
      <c r="E55" s="12"/>
      <c r="F55" s="12"/>
      <c r="G55" s="12"/>
      <c r="H55" s="12"/>
      <c r="I55" s="12"/>
      <c r="J55" s="12"/>
      <c r="K55" s="12"/>
      <c r="L55" s="12"/>
      <c r="M55" s="13"/>
      <c r="N55" s="1" t="s">
        <v>187</v>
      </c>
      <c r="O55" s="1" t="s">
        <v>50</v>
      </c>
      <c r="P55" s="1" t="s">
        <v>50</v>
      </c>
      <c r="Q55" s="1" t="s">
        <v>176</v>
      </c>
      <c r="R55" s="1" t="s">
        <v>60</v>
      </c>
      <c r="S55" s="1" t="s">
        <v>61</v>
      </c>
      <c r="T55" s="1" t="s">
        <v>61</v>
      </c>
      <c r="AR55" s="1" t="s">
        <v>50</v>
      </c>
      <c r="AS55" s="1" t="s">
        <v>50</v>
      </c>
      <c r="AU55" s="1" t="s">
        <v>188</v>
      </c>
      <c r="AV55">
        <v>262</v>
      </c>
    </row>
    <row r="56" spans="1:48" ht="30" customHeight="1">
      <c r="A56" s="13" t="s">
        <v>189</v>
      </c>
      <c r="B56" s="13" t="s">
        <v>190</v>
      </c>
      <c r="C56" s="13" t="s">
        <v>126</v>
      </c>
      <c r="D56" s="355">
        <v>221</v>
      </c>
      <c r="E56" s="12"/>
      <c r="F56" s="12"/>
      <c r="G56" s="12"/>
      <c r="H56" s="12"/>
      <c r="I56" s="12"/>
      <c r="J56" s="12"/>
      <c r="K56" s="12"/>
      <c r="L56" s="12"/>
      <c r="M56" s="13"/>
      <c r="N56" s="1" t="s">
        <v>191</v>
      </c>
      <c r="O56" s="1" t="s">
        <v>50</v>
      </c>
      <c r="P56" s="1" t="s">
        <v>50</v>
      </c>
      <c r="Q56" s="1" t="s">
        <v>176</v>
      </c>
      <c r="R56" s="1" t="s">
        <v>60</v>
      </c>
      <c r="S56" s="1" t="s">
        <v>61</v>
      </c>
      <c r="T56" s="1" t="s">
        <v>61</v>
      </c>
      <c r="AR56" s="1" t="s">
        <v>50</v>
      </c>
      <c r="AS56" s="1" t="s">
        <v>50</v>
      </c>
      <c r="AU56" s="1" t="s">
        <v>192</v>
      </c>
      <c r="AV56">
        <v>260</v>
      </c>
    </row>
    <row r="57" spans="1:48" ht="30" customHeight="1">
      <c r="A57" s="13" t="s">
        <v>189</v>
      </c>
      <c r="B57" s="13" t="s">
        <v>193</v>
      </c>
      <c r="C57" s="13" t="s">
        <v>126</v>
      </c>
      <c r="D57" s="355">
        <v>269</v>
      </c>
      <c r="E57" s="12"/>
      <c r="F57" s="12"/>
      <c r="G57" s="12"/>
      <c r="H57" s="12"/>
      <c r="I57" s="12"/>
      <c r="J57" s="12"/>
      <c r="K57" s="12"/>
      <c r="L57" s="12"/>
      <c r="M57" s="13"/>
      <c r="N57" s="1" t="s">
        <v>194</v>
      </c>
      <c r="O57" s="1" t="s">
        <v>50</v>
      </c>
      <c r="P57" s="1" t="s">
        <v>50</v>
      </c>
      <c r="Q57" s="1" t="s">
        <v>176</v>
      </c>
      <c r="R57" s="1" t="s">
        <v>60</v>
      </c>
      <c r="S57" s="1" t="s">
        <v>61</v>
      </c>
      <c r="T57" s="1" t="s">
        <v>61</v>
      </c>
      <c r="AR57" s="1" t="s">
        <v>50</v>
      </c>
      <c r="AS57" s="1" t="s">
        <v>50</v>
      </c>
      <c r="AU57" s="1" t="s">
        <v>195</v>
      </c>
      <c r="AV57">
        <v>261</v>
      </c>
    </row>
    <row r="58" spans="1:48" ht="30" customHeight="1">
      <c r="A58" s="13" t="s">
        <v>189</v>
      </c>
      <c r="B58" s="13" t="s">
        <v>196</v>
      </c>
      <c r="C58" s="13" t="s">
        <v>126</v>
      </c>
      <c r="D58" s="355">
        <v>201</v>
      </c>
      <c r="E58" s="12"/>
      <c r="F58" s="12"/>
      <c r="G58" s="12"/>
      <c r="H58" s="12"/>
      <c r="I58" s="12"/>
      <c r="J58" s="12"/>
      <c r="K58" s="12"/>
      <c r="L58" s="12"/>
      <c r="M58" s="13"/>
      <c r="N58" s="1" t="s">
        <v>197</v>
      </c>
      <c r="O58" s="1" t="s">
        <v>50</v>
      </c>
      <c r="P58" s="1" t="s">
        <v>50</v>
      </c>
      <c r="Q58" s="1" t="s">
        <v>176</v>
      </c>
      <c r="R58" s="1" t="s">
        <v>60</v>
      </c>
      <c r="S58" s="1" t="s">
        <v>61</v>
      </c>
      <c r="T58" s="1" t="s">
        <v>61</v>
      </c>
      <c r="AR58" s="1" t="s">
        <v>50</v>
      </c>
      <c r="AS58" s="1" t="s">
        <v>50</v>
      </c>
      <c r="AU58" s="1" t="s">
        <v>198</v>
      </c>
      <c r="AV58">
        <v>264</v>
      </c>
    </row>
    <row r="59" spans="1:48" ht="30" customHeight="1">
      <c r="A59" s="13" t="s">
        <v>199</v>
      </c>
      <c r="B59" s="13" t="s">
        <v>200</v>
      </c>
      <c r="C59" s="13" t="s">
        <v>126</v>
      </c>
      <c r="D59" s="355">
        <v>46</v>
      </c>
      <c r="E59" s="12"/>
      <c r="F59" s="12"/>
      <c r="G59" s="12"/>
      <c r="H59" s="12"/>
      <c r="I59" s="12"/>
      <c r="J59" s="12"/>
      <c r="K59" s="12"/>
      <c r="L59" s="12"/>
      <c r="M59" s="13"/>
      <c r="N59" s="1" t="s">
        <v>201</v>
      </c>
      <c r="O59" s="1" t="s">
        <v>50</v>
      </c>
      <c r="P59" s="1" t="s">
        <v>50</v>
      </c>
      <c r="Q59" s="1" t="s">
        <v>176</v>
      </c>
      <c r="R59" s="1" t="s">
        <v>60</v>
      </c>
      <c r="S59" s="1" t="s">
        <v>61</v>
      </c>
      <c r="T59" s="1" t="s">
        <v>61</v>
      </c>
      <c r="AR59" s="1" t="s">
        <v>50</v>
      </c>
      <c r="AS59" s="1" t="s">
        <v>50</v>
      </c>
      <c r="AU59" s="1" t="s">
        <v>202</v>
      </c>
      <c r="AV59">
        <v>263</v>
      </c>
    </row>
    <row r="60" spans="1:48" ht="30" customHeight="1">
      <c r="A60" s="13" t="s">
        <v>203</v>
      </c>
      <c r="B60" s="13" t="s">
        <v>204</v>
      </c>
      <c r="C60" s="13" t="s">
        <v>80</v>
      </c>
      <c r="D60" s="355">
        <v>1001</v>
      </c>
      <c r="E60" s="12"/>
      <c r="F60" s="12"/>
      <c r="G60" s="12"/>
      <c r="H60" s="12"/>
      <c r="I60" s="12"/>
      <c r="J60" s="12"/>
      <c r="K60" s="12"/>
      <c r="L60" s="12"/>
      <c r="M60" s="13"/>
      <c r="N60" s="1" t="s">
        <v>205</v>
      </c>
      <c r="O60" s="1" t="s">
        <v>50</v>
      </c>
      <c r="P60" s="1" t="s">
        <v>50</v>
      </c>
      <c r="Q60" s="1" t="s">
        <v>176</v>
      </c>
      <c r="R60" s="1" t="s">
        <v>60</v>
      </c>
      <c r="S60" s="1" t="s">
        <v>61</v>
      </c>
      <c r="T60" s="1" t="s">
        <v>61</v>
      </c>
      <c r="AR60" s="1" t="s">
        <v>50</v>
      </c>
      <c r="AS60" s="1" t="s">
        <v>50</v>
      </c>
      <c r="AU60" s="1" t="s">
        <v>206</v>
      </c>
      <c r="AV60">
        <v>265</v>
      </c>
    </row>
    <row r="61" spans="1:48" ht="30" customHeight="1">
      <c r="A61" s="13" t="s">
        <v>203</v>
      </c>
      <c r="B61" s="13" t="s">
        <v>207</v>
      </c>
      <c r="C61" s="13" t="s">
        <v>80</v>
      </c>
      <c r="D61" s="355">
        <v>371</v>
      </c>
      <c r="E61" s="12"/>
      <c r="F61" s="12"/>
      <c r="G61" s="12"/>
      <c r="H61" s="12"/>
      <c r="I61" s="12"/>
      <c r="J61" s="12"/>
      <c r="K61" s="12"/>
      <c r="L61" s="12"/>
      <c r="M61" s="13"/>
      <c r="N61" s="1" t="s">
        <v>208</v>
      </c>
      <c r="O61" s="1" t="s">
        <v>50</v>
      </c>
      <c r="P61" s="1" t="s">
        <v>50</v>
      </c>
      <c r="Q61" s="1" t="s">
        <v>176</v>
      </c>
      <c r="R61" s="1" t="s">
        <v>60</v>
      </c>
      <c r="S61" s="1" t="s">
        <v>61</v>
      </c>
      <c r="T61" s="1" t="s">
        <v>61</v>
      </c>
      <c r="AR61" s="1" t="s">
        <v>50</v>
      </c>
      <c r="AS61" s="1" t="s">
        <v>50</v>
      </c>
      <c r="AU61" s="1" t="s">
        <v>209</v>
      </c>
      <c r="AV61">
        <v>266</v>
      </c>
    </row>
    <row r="62" spans="1:48" ht="30" customHeight="1">
      <c r="A62" s="13" t="s">
        <v>210</v>
      </c>
      <c r="B62" s="13" t="s">
        <v>211</v>
      </c>
      <c r="C62" s="13" t="s">
        <v>80</v>
      </c>
      <c r="D62" s="355">
        <v>85</v>
      </c>
      <c r="E62" s="12"/>
      <c r="F62" s="12"/>
      <c r="G62" s="12"/>
      <c r="H62" s="12"/>
      <c r="I62" s="12"/>
      <c r="J62" s="12"/>
      <c r="K62" s="12"/>
      <c r="L62" s="12"/>
      <c r="M62" s="13"/>
      <c r="N62" s="1" t="s">
        <v>212</v>
      </c>
      <c r="O62" s="1" t="s">
        <v>50</v>
      </c>
      <c r="P62" s="1" t="s">
        <v>50</v>
      </c>
      <c r="Q62" s="1" t="s">
        <v>176</v>
      </c>
      <c r="R62" s="1" t="s">
        <v>60</v>
      </c>
      <c r="S62" s="1" t="s">
        <v>61</v>
      </c>
      <c r="T62" s="1" t="s">
        <v>61</v>
      </c>
      <c r="AR62" s="1" t="s">
        <v>50</v>
      </c>
      <c r="AS62" s="1" t="s">
        <v>50</v>
      </c>
      <c r="AU62" s="1" t="s">
        <v>213</v>
      </c>
      <c r="AV62">
        <v>32</v>
      </c>
    </row>
    <row r="63" spans="1:48" ht="30" customHeight="1">
      <c r="A63" s="13" t="s">
        <v>210</v>
      </c>
      <c r="B63" s="13" t="s">
        <v>214</v>
      </c>
      <c r="C63" s="13" t="s">
        <v>80</v>
      </c>
      <c r="D63" s="355">
        <v>2309</v>
      </c>
      <c r="E63" s="12"/>
      <c r="F63" s="12"/>
      <c r="G63" s="12"/>
      <c r="H63" s="12"/>
      <c r="I63" s="12"/>
      <c r="J63" s="12"/>
      <c r="K63" s="12"/>
      <c r="L63" s="12"/>
      <c r="M63" s="13"/>
      <c r="N63" s="1" t="s">
        <v>215</v>
      </c>
      <c r="O63" s="1" t="s">
        <v>50</v>
      </c>
      <c r="P63" s="1" t="s">
        <v>50</v>
      </c>
      <c r="Q63" s="1" t="s">
        <v>176</v>
      </c>
      <c r="R63" s="1" t="s">
        <v>60</v>
      </c>
      <c r="S63" s="1" t="s">
        <v>61</v>
      </c>
      <c r="T63" s="1" t="s">
        <v>61</v>
      </c>
      <c r="AR63" s="1" t="s">
        <v>50</v>
      </c>
      <c r="AS63" s="1" t="s">
        <v>50</v>
      </c>
      <c r="AU63" s="1" t="s">
        <v>216</v>
      </c>
      <c r="AV63">
        <v>267</v>
      </c>
    </row>
    <row r="64" spans="1:48" ht="30" customHeight="1">
      <c r="A64" s="13" t="s">
        <v>217</v>
      </c>
      <c r="B64" s="13" t="s">
        <v>218</v>
      </c>
      <c r="C64" s="13" t="s">
        <v>80</v>
      </c>
      <c r="D64" s="355">
        <v>7</v>
      </c>
      <c r="E64" s="12"/>
      <c r="F64" s="12"/>
      <c r="G64" s="12"/>
      <c r="H64" s="12"/>
      <c r="I64" s="12"/>
      <c r="J64" s="12"/>
      <c r="K64" s="12"/>
      <c r="L64" s="12"/>
      <c r="M64" s="13"/>
      <c r="N64" s="1" t="s">
        <v>219</v>
      </c>
      <c r="O64" s="1" t="s">
        <v>50</v>
      </c>
      <c r="P64" s="1" t="s">
        <v>50</v>
      </c>
      <c r="Q64" s="1" t="s">
        <v>176</v>
      </c>
      <c r="R64" s="1" t="s">
        <v>60</v>
      </c>
      <c r="S64" s="1" t="s">
        <v>61</v>
      </c>
      <c r="T64" s="1" t="s">
        <v>61</v>
      </c>
      <c r="AR64" s="1" t="s">
        <v>50</v>
      </c>
      <c r="AS64" s="1" t="s">
        <v>50</v>
      </c>
      <c r="AU64" s="1" t="s">
        <v>220</v>
      </c>
      <c r="AV64">
        <v>269</v>
      </c>
    </row>
    <row r="65" spans="1:48" ht="30" customHeight="1">
      <c r="A65" s="13" t="s">
        <v>221</v>
      </c>
      <c r="B65" s="13" t="s">
        <v>222</v>
      </c>
      <c r="C65" s="13" t="s">
        <v>223</v>
      </c>
      <c r="D65" s="355">
        <v>16.876999999999999</v>
      </c>
      <c r="E65" s="12"/>
      <c r="F65" s="12"/>
      <c r="G65" s="12"/>
      <c r="H65" s="12"/>
      <c r="I65" s="12"/>
      <c r="J65" s="12"/>
      <c r="K65" s="12"/>
      <c r="L65" s="12"/>
      <c r="M65" s="13"/>
      <c r="N65" s="1" t="s">
        <v>224</v>
      </c>
      <c r="O65" s="1" t="s">
        <v>50</v>
      </c>
      <c r="P65" s="1" t="s">
        <v>50</v>
      </c>
      <c r="Q65" s="1" t="s">
        <v>50</v>
      </c>
      <c r="R65" s="1" t="s">
        <v>61</v>
      </c>
      <c r="S65" s="1" t="s">
        <v>61</v>
      </c>
      <c r="T65" s="1" t="s">
        <v>60</v>
      </c>
      <c r="AR65" s="1" t="s">
        <v>179</v>
      </c>
      <c r="AS65" s="1" t="s">
        <v>50</v>
      </c>
      <c r="AU65" s="1" t="s">
        <v>225</v>
      </c>
      <c r="AV65">
        <v>270</v>
      </c>
    </row>
    <row r="66" spans="1:48" ht="30" customHeight="1">
      <c r="A66" s="13" t="s">
        <v>221</v>
      </c>
      <c r="B66" s="13" t="s">
        <v>226</v>
      </c>
      <c r="C66" s="13" t="s">
        <v>223</v>
      </c>
      <c r="D66" s="355">
        <v>20.065000000000001</v>
      </c>
      <c r="E66" s="12"/>
      <c r="F66" s="12"/>
      <c r="G66" s="12"/>
      <c r="H66" s="12"/>
      <c r="I66" s="12"/>
      <c r="J66" s="12"/>
      <c r="K66" s="12"/>
      <c r="L66" s="12"/>
      <c r="M66" s="13"/>
      <c r="N66" s="1" t="s">
        <v>227</v>
      </c>
      <c r="O66" s="1" t="s">
        <v>50</v>
      </c>
      <c r="P66" s="1" t="s">
        <v>50</v>
      </c>
      <c r="Q66" s="1" t="s">
        <v>50</v>
      </c>
      <c r="R66" s="1" t="s">
        <v>61</v>
      </c>
      <c r="S66" s="1" t="s">
        <v>61</v>
      </c>
      <c r="T66" s="1" t="s">
        <v>60</v>
      </c>
      <c r="AR66" s="1" t="s">
        <v>179</v>
      </c>
      <c r="AS66" s="1" t="s">
        <v>50</v>
      </c>
      <c r="AU66" s="1" t="s">
        <v>228</v>
      </c>
      <c r="AV66">
        <v>271</v>
      </c>
    </row>
    <row r="67" spans="1:48" ht="30" customHeight="1">
      <c r="A67" s="13" t="s">
        <v>221</v>
      </c>
      <c r="B67" s="13" t="s">
        <v>229</v>
      </c>
      <c r="C67" s="13" t="s">
        <v>223</v>
      </c>
      <c r="D67" s="355">
        <v>0.79500000000000004</v>
      </c>
      <c r="E67" s="12"/>
      <c r="F67" s="12"/>
      <c r="G67" s="12"/>
      <c r="H67" s="12"/>
      <c r="I67" s="12"/>
      <c r="J67" s="12"/>
      <c r="K67" s="12"/>
      <c r="L67" s="12"/>
      <c r="M67" s="13"/>
      <c r="N67" s="1" t="s">
        <v>230</v>
      </c>
      <c r="O67" s="1" t="s">
        <v>50</v>
      </c>
      <c r="P67" s="1" t="s">
        <v>50</v>
      </c>
      <c r="Q67" s="1" t="s">
        <v>50</v>
      </c>
      <c r="R67" s="1" t="s">
        <v>61</v>
      </c>
      <c r="S67" s="1" t="s">
        <v>61</v>
      </c>
      <c r="T67" s="1" t="s">
        <v>60</v>
      </c>
      <c r="AR67" s="1" t="s">
        <v>179</v>
      </c>
      <c r="AS67" s="1" t="s">
        <v>50</v>
      </c>
      <c r="AU67" s="1" t="s">
        <v>231</v>
      </c>
      <c r="AV67">
        <v>272</v>
      </c>
    </row>
    <row r="68" spans="1:48" ht="30" customHeight="1">
      <c r="A68" s="13" t="s">
        <v>221</v>
      </c>
      <c r="B68" s="13" t="s">
        <v>232</v>
      </c>
      <c r="C68" s="13" t="s">
        <v>223</v>
      </c>
      <c r="D68" s="355">
        <v>37.457999999999998</v>
      </c>
      <c r="E68" s="12"/>
      <c r="F68" s="12"/>
      <c r="G68" s="12"/>
      <c r="H68" s="12"/>
      <c r="I68" s="12"/>
      <c r="J68" s="12"/>
      <c r="K68" s="12"/>
      <c r="L68" s="12"/>
      <c r="M68" s="13"/>
      <c r="N68" s="1" t="s">
        <v>233</v>
      </c>
      <c r="O68" s="1" t="s">
        <v>50</v>
      </c>
      <c r="P68" s="1" t="s">
        <v>50</v>
      </c>
      <c r="Q68" s="1" t="s">
        <v>50</v>
      </c>
      <c r="R68" s="1" t="s">
        <v>61</v>
      </c>
      <c r="S68" s="1" t="s">
        <v>61</v>
      </c>
      <c r="T68" s="1" t="s">
        <v>60</v>
      </c>
      <c r="AR68" s="1" t="s">
        <v>179</v>
      </c>
      <c r="AS68" s="1" t="s">
        <v>50</v>
      </c>
      <c r="AU68" s="1" t="s">
        <v>234</v>
      </c>
      <c r="AV68">
        <v>273</v>
      </c>
    </row>
    <row r="69" spans="1:48" ht="30" customHeight="1">
      <c r="A69" s="13" t="s">
        <v>235</v>
      </c>
      <c r="B69" s="13" t="s">
        <v>236</v>
      </c>
      <c r="C69" s="13" t="s">
        <v>223</v>
      </c>
      <c r="D69" s="355">
        <v>73.004999999999995</v>
      </c>
      <c r="E69" s="12"/>
      <c r="F69" s="12"/>
      <c r="G69" s="12"/>
      <c r="H69" s="12"/>
      <c r="I69" s="12"/>
      <c r="J69" s="12"/>
      <c r="K69" s="12"/>
      <c r="L69" s="12"/>
      <c r="M69" s="13"/>
      <c r="N69" s="1" t="s">
        <v>237</v>
      </c>
      <c r="O69" s="1" t="s">
        <v>50</v>
      </c>
      <c r="P69" s="1" t="s">
        <v>50</v>
      </c>
      <c r="Q69" s="1" t="s">
        <v>176</v>
      </c>
      <c r="R69" s="1" t="s">
        <v>60</v>
      </c>
      <c r="S69" s="1" t="s">
        <v>61</v>
      </c>
      <c r="T69" s="1" t="s">
        <v>61</v>
      </c>
      <c r="AR69" s="1" t="s">
        <v>50</v>
      </c>
      <c r="AS69" s="1" t="s">
        <v>50</v>
      </c>
      <c r="AU69" s="1" t="s">
        <v>238</v>
      </c>
      <c r="AV69">
        <v>274</v>
      </c>
    </row>
    <row r="70" spans="1:48" ht="30" customHeight="1">
      <c r="A70" s="13" t="s">
        <v>239</v>
      </c>
      <c r="B70" s="13" t="s">
        <v>240</v>
      </c>
      <c r="C70" s="13" t="s">
        <v>241</v>
      </c>
      <c r="D70" s="355">
        <v>-2190</v>
      </c>
      <c r="E70" s="12"/>
      <c r="F70" s="12"/>
      <c r="G70" s="12"/>
      <c r="H70" s="12"/>
      <c r="I70" s="12"/>
      <c r="J70" s="12"/>
      <c r="K70" s="12"/>
      <c r="L70" s="12"/>
      <c r="M70" s="13"/>
      <c r="N70" s="1" t="s">
        <v>242</v>
      </c>
      <c r="O70" s="1" t="s">
        <v>50</v>
      </c>
      <c r="P70" s="1" t="s">
        <v>50</v>
      </c>
      <c r="Q70" s="1" t="s">
        <v>176</v>
      </c>
      <c r="R70" s="1" t="s">
        <v>61</v>
      </c>
      <c r="S70" s="1" t="s">
        <v>61</v>
      </c>
      <c r="T70" s="1" t="s">
        <v>60</v>
      </c>
      <c r="AR70" s="1" t="s">
        <v>50</v>
      </c>
      <c r="AS70" s="1" t="s">
        <v>50</v>
      </c>
      <c r="AU70" s="1" t="s">
        <v>243</v>
      </c>
      <c r="AV70">
        <v>283</v>
      </c>
    </row>
    <row r="71" spans="1:48" ht="30" customHeight="1">
      <c r="A71" s="13" t="s">
        <v>244</v>
      </c>
      <c r="B71" s="13" t="s">
        <v>245</v>
      </c>
      <c r="C71" s="13" t="s">
        <v>68</v>
      </c>
      <c r="D71" s="355">
        <v>24</v>
      </c>
      <c r="E71" s="12"/>
      <c r="F71" s="12"/>
      <c r="G71" s="12"/>
      <c r="H71" s="12"/>
      <c r="I71" s="12"/>
      <c r="J71" s="12"/>
      <c r="K71" s="12"/>
      <c r="L71" s="12"/>
      <c r="M71" s="13"/>
      <c r="N71" s="1" t="s">
        <v>246</v>
      </c>
      <c r="O71" s="1" t="s">
        <v>50</v>
      </c>
      <c r="P71" s="1" t="s">
        <v>50</v>
      </c>
      <c r="Q71" s="1" t="s">
        <v>176</v>
      </c>
      <c r="R71" s="1" t="s">
        <v>60</v>
      </c>
      <c r="S71" s="1" t="s">
        <v>61</v>
      </c>
      <c r="T71" s="1" t="s">
        <v>61</v>
      </c>
      <c r="AR71" s="1" t="s">
        <v>50</v>
      </c>
      <c r="AS71" s="1" t="s">
        <v>50</v>
      </c>
      <c r="AU71" s="1" t="s">
        <v>247</v>
      </c>
      <c r="AV71">
        <v>33</v>
      </c>
    </row>
    <row r="72" spans="1:48" ht="30" customHeight="1">
      <c r="A72" s="11"/>
      <c r="B72" s="11"/>
      <c r="C72" s="11"/>
      <c r="D72" s="355"/>
      <c r="E72" s="12"/>
      <c r="F72" s="12"/>
      <c r="G72" s="12"/>
      <c r="H72" s="12"/>
      <c r="I72" s="12"/>
      <c r="J72" s="12"/>
      <c r="K72" s="12"/>
      <c r="L72" s="12"/>
      <c r="M72" s="11"/>
      <c r="Q72" s="1" t="s">
        <v>176</v>
      </c>
    </row>
    <row r="73" spans="1:48" ht="30" customHeight="1">
      <c r="A73" s="11"/>
      <c r="B73" s="11"/>
      <c r="C73" s="11"/>
      <c r="D73" s="355"/>
      <c r="E73" s="12"/>
      <c r="F73" s="12"/>
      <c r="G73" s="12"/>
      <c r="H73" s="12"/>
      <c r="I73" s="12"/>
      <c r="J73" s="12"/>
      <c r="K73" s="12"/>
      <c r="L73" s="12"/>
      <c r="M73" s="11"/>
      <c r="Q73" s="1" t="s">
        <v>176</v>
      </c>
    </row>
    <row r="74" spans="1:48" ht="30" customHeight="1">
      <c r="A74" s="11"/>
      <c r="B74" s="11"/>
      <c r="C74" s="11"/>
      <c r="D74" s="355"/>
      <c r="E74" s="12"/>
      <c r="F74" s="12"/>
      <c r="G74" s="12"/>
      <c r="H74" s="12"/>
      <c r="I74" s="12"/>
      <c r="J74" s="12"/>
      <c r="K74" s="12"/>
      <c r="L74" s="12"/>
      <c r="M74" s="11"/>
      <c r="Q74" s="1" t="s">
        <v>176</v>
      </c>
    </row>
    <row r="75" spans="1:48" ht="30" customHeight="1">
      <c r="A75" s="13" t="s">
        <v>120</v>
      </c>
      <c r="B75" s="11"/>
      <c r="C75" s="11"/>
      <c r="D75" s="355"/>
      <c r="E75" s="12"/>
      <c r="F75" s="12">
        <f>SUMIF(Q53:Q74,"010103",F53:F74)</f>
        <v>0</v>
      </c>
      <c r="G75" s="12"/>
      <c r="H75" s="12">
        <f>SUMIF(Q53:Q74,"010103",H53:H74)</f>
        <v>0</v>
      </c>
      <c r="I75" s="12"/>
      <c r="J75" s="12">
        <f>SUMIF(Q53:Q74,"010103",J53:J74)</f>
        <v>0</v>
      </c>
      <c r="K75" s="12"/>
      <c r="L75" s="12">
        <f>SUMIF(Q53:Q74,"010103",L53:L74)</f>
        <v>0</v>
      </c>
      <c r="M75" s="11"/>
      <c r="N75" t="s">
        <v>121</v>
      </c>
    </row>
    <row r="76" spans="1:48" ht="30" customHeight="1">
      <c r="A76" s="13" t="s">
        <v>248</v>
      </c>
      <c r="B76" s="13" t="s">
        <v>50</v>
      </c>
      <c r="C76" s="11"/>
      <c r="D76" s="355"/>
      <c r="E76" s="12"/>
      <c r="F76" s="12"/>
      <c r="G76" s="12"/>
      <c r="H76" s="12"/>
      <c r="I76" s="12"/>
      <c r="J76" s="12"/>
      <c r="K76" s="12"/>
      <c r="L76" s="12"/>
      <c r="M76" s="11"/>
      <c r="Q76" s="1" t="s">
        <v>249</v>
      </c>
    </row>
    <row r="77" spans="1:48" ht="30" customHeight="1">
      <c r="A77" s="13" t="s">
        <v>250</v>
      </c>
      <c r="B77" s="13" t="s">
        <v>251</v>
      </c>
      <c r="C77" s="13" t="s">
        <v>252</v>
      </c>
      <c r="D77" s="355">
        <v>10738</v>
      </c>
      <c r="E77" s="12"/>
      <c r="F77" s="12"/>
      <c r="G77" s="12"/>
      <c r="H77" s="12"/>
      <c r="I77" s="12"/>
      <c r="J77" s="12"/>
      <c r="K77" s="12"/>
      <c r="L77" s="12"/>
      <c r="M77" s="13"/>
      <c r="N77" s="1" t="s">
        <v>253</v>
      </c>
      <c r="O77" s="1" t="s">
        <v>50</v>
      </c>
      <c r="P77" s="1" t="s">
        <v>50</v>
      </c>
      <c r="Q77" s="1" t="s">
        <v>249</v>
      </c>
      <c r="R77" s="1" t="s">
        <v>61</v>
      </c>
      <c r="S77" s="1" t="s">
        <v>61</v>
      </c>
      <c r="T77" s="1" t="s">
        <v>60</v>
      </c>
      <c r="AR77" s="1" t="s">
        <v>50</v>
      </c>
      <c r="AS77" s="1" t="s">
        <v>50</v>
      </c>
      <c r="AU77" s="1" t="s">
        <v>254</v>
      </c>
      <c r="AV77">
        <v>290</v>
      </c>
    </row>
    <row r="78" spans="1:48" ht="30" customHeight="1">
      <c r="A78" s="13" t="s">
        <v>255</v>
      </c>
      <c r="B78" s="13" t="s">
        <v>256</v>
      </c>
      <c r="C78" s="13" t="s">
        <v>252</v>
      </c>
      <c r="D78" s="355">
        <v>10033</v>
      </c>
      <c r="E78" s="12"/>
      <c r="F78" s="12"/>
      <c r="G78" s="12"/>
      <c r="H78" s="12"/>
      <c r="I78" s="12"/>
      <c r="J78" s="12"/>
      <c r="K78" s="12"/>
      <c r="L78" s="12"/>
      <c r="M78" s="13"/>
      <c r="N78" s="1" t="s">
        <v>257</v>
      </c>
      <c r="O78" s="1" t="s">
        <v>50</v>
      </c>
      <c r="P78" s="1" t="s">
        <v>50</v>
      </c>
      <c r="Q78" s="1" t="s">
        <v>249</v>
      </c>
      <c r="R78" s="1" t="s">
        <v>61</v>
      </c>
      <c r="S78" s="1" t="s">
        <v>61</v>
      </c>
      <c r="T78" s="1" t="s">
        <v>60</v>
      </c>
      <c r="AR78" s="1" t="s">
        <v>50</v>
      </c>
      <c r="AS78" s="1" t="s">
        <v>50</v>
      </c>
      <c r="AU78" s="1" t="s">
        <v>258</v>
      </c>
      <c r="AV78">
        <v>291</v>
      </c>
    </row>
    <row r="79" spans="1:48" ht="30" customHeight="1">
      <c r="A79" s="13" t="s">
        <v>259</v>
      </c>
      <c r="B79" s="13" t="s">
        <v>260</v>
      </c>
      <c r="C79" s="13" t="s">
        <v>80</v>
      </c>
      <c r="D79" s="355">
        <v>89</v>
      </c>
      <c r="E79" s="12"/>
      <c r="F79" s="12"/>
      <c r="G79" s="12"/>
      <c r="H79" s="12"/>
      <c r="I79" s="12"/>
      <c r="J79" s="12"/>
      <c r="K79" s="12"/>
      <c r="L79" s="12"/>
      <c r="M79" s="13"/>
      <c r="N79" s="1" t="s">
        <v>261</v>
      </c>
      <c r="O79" s="1" t="s">
        <v>50</v>
      </c>
      <c r="P79" s="1" t="s">
        <v>50</v>
      </c>
      <c r="Q79" s="1" t="s">
        <v>249</v>
      </c>
      <c r="R79" s="1" t="s">
        <v>60</v>
      </c>
      <c r="S79" s="1" t="s">
        <v>61</v>
      </c>
      <c r="T79" s="1" t="s">
        <v>61</v>
      </c>
      <c r="AR79" s="1" t="s">
        <v>50</v>
      </c>
      <c r="AS79" s="1" t="s">
        <v>50</v>
      </c>
      <c r="AU79" s="1" t="s">
        <v>262</v>
      </c>
      <c r="AV79">
        <v>37</v>
      </c>
    </row>
    <row r="80" spans="1:48" ht="30" customHeight="1">
      <c r="A80" s="13" t="s">
        <v>259</v>
      </c>
      <c r="B80" s="13" t="s">
        <v>263</v>
      </c>
      <c r="C80" s="13" t="s">
        <v>80</v>
      </c>
      <c r="D80" s="355">
        <v>2</v>
      </c>
      <c r="E80" s="12"/>
      <c r="F80" s="12"/>
      <c r="G80" s="12"/>
      <c r="H80" s="12"/>
      <c r="I80" s="12"/>
      <c r="J80" s="12"/>
      <c r="K80" s="12"/>
      <c r="L80" s="12"/>
      <c r="M80" s="13"/>
      <c r="N80" s="1" t="s">
        <v>264</v>
      </c>
      <c r="O80" s="1" t="s">
        <v>50</v>
      </c>
      <c r="P80" s="1" t="s">
        <v>50</v>
      </c>
      <c r="Q80" s="1" t="s">
        <v>249</v>
      </c>
      <c r="R80" s="1" t="s">
        <v>60</v>
      </c>
      <c r="S80" s="1" t="s">
        <v>61</v>
      </c>
      <c r="T80" s="1" t="s">
        <v>61</v>
      </c>
      <c r="AR80" s="1" t="s">
        <v>50</v>
      </c>
      <c r="AS80" s="1" t="s">
        <v>50</v>
      </c>
      <c r="AU80" s="1" t="s">
        <v>265</v>
      </c>
      <c r="AV80">
        <v>38</v>
      </c>
    </row>
    <row r="81" spans="1:48" ht="30" customHeight="1">
      <c r="A81" s="13" t="s">
        <v>266</v>
      </c>
      <c r="B81" s="13" t="s">
        <v>267</v>
      </c>
      <c r="C81" s="13" t="s">
        <v>80</v>
      </c>
      <c r="D81" s="355">
        <v>23</v>
      </c>
      <c r="E81" s="12"/>
      <c r="F81" s="12"/>
      <c r="G81" s="12"/>
      <c r="H81" s="12"/>
      <c r="I81" s="12"/>
      <c r="J81" s="12"/>
      <c r="K81" s="12"/>
      <c r="L81" s="12"/>
      <c r="M81" s="13"/>
      <c r="N81" s="1" t="s">
        <v>268</v>
      </c>
      <c r="O81" s="1" t="s">
        <v>50</v>
      </c>
      <c r="P81" s="1" t="s">
        <v>50</v>
      </c>
      <c r="Q81" s="1" t="s">
        <v>249</v>
      </c>
      <c r="R81" s="1" t="s">
        <v>60</v>
      </c>
      <c r="S81" s="1" t="s">
        <v>61</v>
      </c>
      <c r="T81" s="1" t="s">
        <v>61</v>
      </c>
      <c r="AR81" s="1" t="s">
        <v>50</v>
      </c>
      <c r="AS81" s="1" t="s">
        <v>50</v>
      </c>
      <c r="AU81" s="1" t="s">
        <v>269</v>
      </c>
      <c r="AV81">
        <v>39</v>
      </c>
    </row>
    <row r="82" spans="1:48" ht="30" customHeight="1">
      <c r="A82" s="13" t="s">
        <v>266</v>
      </c>
      <c r="B82" s="13" t="s">
        <v>270</v>
      </c>
      <c r="C82" s="13" t="s">
        <v>80</v>
      </c>
      <c r="D82" s="355">
        <v>1</v>
      </c>
      <c r="E82" s="12"/>
      <c r="F82" s="12"/>
      <c r="G82" s="12"/>
      <c r="H82" s="12"/>
      <c r="I82" s="12"/>
      <c r="J82" s="12"/>
      <c r="K82" s="12"/>
      <c r="L82" s="12"/>
      <c r="M82" s="13"/>
      <c r="N82" s="1" t="s">
        <v>271</v>
      </c>
      <c r="O82" s="1" t="s">
        <v>50</v>
      </c>
      <c r="P82" s="1" t="s">
        <v>50</v>
      </c>
      <c r="Q82" s="1" t="s">
        <v>249</v>
      </c>
      <c r="R82" s="1" t="s">
        <v>60</v>
      </c>
      <c r="S82" s="1" t="s">
        <v>61</v>
      </c>
      <c r="T82" s="1" t="s">
        <v>61</v>
      </c>
      <c r="AR82" s="1" t="s">
        <v>50</v>
      </c>
      <c r="AS82" s="1" t="s">
        <v>50</v>
      </c>
      <c r="AU82" s="1" t="s">
        <v>272</v>
      </c>
      <c r="AV82">
        <v>40</v>
      </c>
    </row>
    <row r="83" spans="1:48" ht="30" customHeight="1">
      <c r="A83" s="13" t="s">
        <v>273</v>
      </c>
      <c r="B83" s="13" t="s">
        <v>274</v>
      </c>
      <c r="C83" s="13" t="s">
        <v>80</v>
      </c>
      <c r="D83" s="355">
        <v>130</v>
      </c>
      <c r="E83" s="12"/>
      <c r="F83" s="12"/>
      <c r="G83" s="12"/>
      <c r="H83" s="12"/>
      <c r="I83" s="12"/>
      <c r="J83" s="12"/>
      <c r="K83" s="12"/>
      <c r="L83" s="12"/>
      <c r="M83" s="13"/>
      <c r="N83" s="1" t="s">
        <v>275</v>
      </c>
      <c r="O83" s="1" t="s">
        <v>50</v>
      </c>
      <c r="P83" s="1" t="s">
        <v>50</v>
      </c>
      <c r="Q83" s="1" t="s">
        <v>249</v>
      </c>
      <c r="R83" s="1" t="s">
        <v>60</v>
      </c>
      <c r="S83" s="1" t="s">
        <v>61</v>
      </c>
      <c r="T83" s="1" t="s">
        <v>61</v>
      </c>
      <c r="AR83" s="1" t="s">
        <v>50</v>
      </c>
      <c r="AS83" s="1" t="s">
        <v>50</v>
      </c>
      <c r="AU83" s="1" t="s">
        <v>276</v>
      </c>
      <c r="AV83">
        <v>41</v>
      </c>
    </row>
    <row r="84" spans="1:48" ht="30" customHeight="1">
      <c r="A84" s="13" t="s">
        <v>277</v>
      </c>
      <c r="B84" s="13" t="s">
        <v>278</v>
      </c>
      <c r="C84" s="13" t="s">
        <v>80</v>
      </c>
      <c r="D84" s="355">
        <v>130</v>
      </c>
      <c r="E84" s="12"/>
      <c r="F84" s="12"/>
      <c r="G84" s="12"/>
      <c r="H84" s="12"/>
      <c r="I84" s="12"/>
      <c r="J84" s="12"/>
      <c r="K84" s="12"/>
      <c r="L84" s="12"/>
      <c r="M84" s="13"/>
      <c r="N84" s="1" t="s">
        <v>279</v>
      </c>
      <c r="O84" s="1" t="s">
        <v>50</v>
      </c>
      <c r="P84" s="1" t="s">
        <v>50</v>
      </c>
      <c r="Q84" s="1" t="s">
        <v>249</v>
      </c>
      <c r="R84" s="1" t="s">
        <v>60</v>
      </c>
      <c r="S84" s="1" t="s">
        <v>61</v>
      </c>
      <c r="T84" s="1" t="s">
        <v>61</v>
      </c>
      <c r="AR84" s="1" t="s">
        <v>50</v>
      </c>
      <c r="AS84" s="1" t="s">
        <v>50</v>
      </c>
      <c r="AU84" s="1" t="s">
        <v>280</v>
      </c>
      <c r="AV84">
        <v>292</v>
      </c>
    </row>
    <row r="85" spans="1:48" ht="30" customHeight="1">
      <c r="A85" s="13" t="s">
        <v>281</v>
      </c>
      <c r="B85" s="13" t="s">
        <v>282</v>
      </c>
      <c r="C85" s="13" t="s">
        <v>283</v>
      </c>
      <c r="D85" s="355">
        <v>14.021000000000001</v>
      </c>
      <c r="E85" s="12"/>
      <c r="F85" s="12"/>
      <c r="G85" s="12"/>
      <c r="H85" s="12"/>
      <c r="I85" s="12"/>
      <c r="J85" s="12"/>
      <c r="K85" s="12"/>
      <c r="L85" s="12"/>
      <c r="M85" s="13"/>
      <c r="N85" s="1" t="s">
        <v>284</v>
      </c>
      <c r="O85" s="1" t="s">
        <v>50</v>
      </c>
      <c r="P85" s="1" t="s">
        <v>50</v>
      </c>
      <c r="Q85" s="1" t="s">
        <v>249</v>
      </c>
      <c r="R85" s="1" t="s">
        <v>60</v>
      </c>
      <c r="S85" s="1" t="s">
        <v>61</v>
      </c>
      <c r="T85" s="1" t="s">
        <v>61</v>
      </c>
      <c r="AR85" s="1" t="s">
        <v>50</v>
      </c>
      <c r="AS85" s="1" t="s">
        <v>50</v>
      </c>
      <c r="AU85" s="1" t="s">
        <v>285</v>
      </c>
      <c r="AV85">
        <v>42</v>
      </c>
    </row>
    <row r="86" spans="1:48" ht="30" customHeight="1">
      <c r="A86" s="13" t="s">
        <v>281</v>
      </c>
      <c r="B86" s="13" t="s">
        <v>286</v>
      </c>
      <c r="C86" s="13" t="s">
        <v>283</v>
      </c>
      <c r="D86" s="355">
        <v>5.9459999999999997</v>
      </c>
      <c r="E86" s="12"/>
      <c r="F86" s="12"/>
      <c r="G86" s="12"/>
      <c r="H86" s="12"/>
      <c r="I86" s="12"/>
      <c r="J86" s="12"/>
      <c r="K86" s="12"/>
      <c r="L86" s="12"/>
      <c r="M86" s="13"/>
      <c r="N86" s="1" t="s">
        <v>287</v>
      </c>
      <c r="O86" s="1" t="s">
        <v>50</v>
      </c>
      <c r="P86" s="1" t="s">
        <v>50</v>
      </c>
      <c r="Q86" s="1" t="s">
        <v>249</v>
      </c>
      <c r="R86" s="1" t="s">
        <v>60</v>
      </c>
      <c r="S86" s="1" t="s">
        <v>61</v>
      </c>
      <c r="T86" s="1" t="s">
        <v>61</v>
      </c>
      <c r="AR86" s="1" t="s">
        <v>50</v>
      </c>
      <c r="AS86" s="1" t="s">
        <v>50</v>
      </c>
      <c r="AU86" s="1" t="s">
        <v>288</v>
      </c>
      <c r="AV86">
        <v>293</v>
      </c>
    </row>
    <row r="87" spans="1:48" ht="30" customHeight="1">
      <c r="A87" s="13" t="s">
        <v>289</v>
      </c>
      <c r="B87" s="13" t="s">
        <v>290</v>
      </c>
      <c r="C87" s="13" t="s">
        <v>68</v>
      </c>
      <c r="D87" s="355">
        <v>7</v>
      </c>
      <c r="E87" s="12"/>
      <c r="F87" s="12"/>
      <c r="G87" s="12"/>
      <c r="H87" s="12"/>
      <c r="I87" s="12"/>
      <c r="J87" s="12"/>
      <c r="K87" s="12"/>
      <c r="L87" s="12"/>
      <c r="M87" s="13"/>
      <c r="N87" s="1" t="s">
        <v>291</v>
      </c>
      <c r="O87" s="1" t="s">
        <v>50</v>
      </c>
      <c r="P87" s="1" t="s">
        <v>50</v>
      </c>
      <c r="Q87" s="1" t="s">
        <v>249</v>
      </c>
      <c r="R87" s="1" t="s">
        <v>60</v>
      </c>
      <c r="S87" s="1" t="s">
        <v>61</v>
      </c>
      <c r="T87" s="1" t="s">
        <v>61</v>
      </c>
      <c r="AR87" s="1" t="s">
        <v>50</v>
      </c>
      <c r="AS87" s="1" t="s">
        <v>50</v>
      </c>
      <c r="AU87" s="1" t="s">
        <v>292</v>
      </c>
      <c r="AV87">
        <v>47</v>
      </c>
    </row>
    <row r="88" spans="1:48" ht="30" customHeight="1">
      <c r="A88" s="11"/>
      <c r="B88" s="11"/>
      <c r="C88" s="11"/>
      <c r="D88" s="355"/>
      <c r="E88" s="12"/>
      <c r="F88" s="12"/>
      <c r="G88" s="12"/>
      <c r="H88" s="12"/>
      <c r="I88" s="12"/>
      <c r="J88" s="12"/>
      <c r="K88" s="12"/>
      <c r="L88" s="12"/>
      <c r="M88" s="11"/>
      <c r="Q88" s="1" t="s">
        <v>249</v>
      </c>
    </row>
    <row r="89" spans="1:48" ht="30" customHeight="1">
      <c r="A89" s="11"/>
      <c r="B89" s="11"/>
      <c r="C89" s="11"/>
      <c r="D89" s="355"/>
      <c r="E89" s="12"/>
      <c r="F89" s="12"/>
      <c r="G89" s="12"/>
      <c r="H89" s="12"/>
      <c r="I89" s="12"/>
      <c r="J89" s="12"/>
      <c r="K89" s="12"/>
      <c r="L89" s="12"/>
      <c r="M89" s="11"/>
      <c r="Q89" s="1" t="s">
        <v>249</v>
      </c>
    </row>
    <row r="90" spans="1:48" ht="30" customHeight="1">
      <c r="A90" s="11"/>
      <c r="B90" s="11"/>
      <c r="C90" s="11"/>
      <c r="D90" s="355"/>
      <c r="E90" s="12"/>
      <c r="F90" s="12"/>
      <c r="G90" s="12"/>
      <c r="H90" s="12"/>
      <c r="I90" s="12"/>
      <c r="J90" s="12"/>
      <c r="K90" s="12"/>
      <c r="L90" s="12"/>
      <c r="M90" s="11"/>
      <c r="Q90" s="1" t="s">
        <v>249</v>
      </c>
    </row>
    <row r="91" spans="1:48" ht="30" customHeight="1">
      <c r="A91" s="11"/>
      <c r="B91" s="11"/>
      <c r="C91" s="11"/>
      <c r="D91" s="355"/>
      <c r="E91" s="12"/>
      <c r="F91" s="12"/>
      <c r="G91" s="12"/>
      <c r="H91" s="12"/>
      <c r="I91" s="12"/>
      <c r="J91" s="12"/>
      <c r="K91" s="12"/>
      <c r="L91" s="12"/>
      <c r="M91" s="11"/>
      <c r="Q91" s="1" t="s">
        <v>249</v>
      </c>
    </row>
    <row r="92" spans="1:48" ht="30" customHeight="1">
      <c r="A92" s="11"/>
      <c r="B92" s="11"/>
      <c r="C92" s="11"/>
      <c r="D92" s="355"/>
      <c r="E92" s="12"/>
      <c r="F92" s="12"/>
      <c r="G92" s="12"/>
      <c r="H92" s="12"/>
      <c r="I92" s="12"/>
      <c r="J92" s="12"/>
      <c r="K92" s="12"/>
      <c r="L92" s="12"/>
      <c r="M92" s="11"/>
      <c r="Q92" s="1" t="s">
        <v>249</v>
      </c>
    </row>
    <row r="93" spans="1:48" ht="30" customHeight="1">
      <c r="A93" s="11"/>
      <c r="B93" s="11"/>
      <c r="C93" s="11"/>
      <c r="D93" s="355"/>
      <c r="E93" s="12"/>
      <c r="F93" s="12"/>
      <c r="G93" s="12"/>
      <c r="H93" s="12"/>
      <c r="I93" s="12"/>
      <c r="J93" s="12"/>
      <c r="K93" s="12"/>
      <c r="L93" s="12"/>
      <c r="M93" s="11"/>
      <c r="Q93" s="1" t="s">
        <v>249</v>
      </c>
    </row>
    <row r="94" spans="1:48" ht="30" customHeight="1">
      <c r="A94" s="11"/>
      <c r="B94" s="11"/>
      <c r="C94" s="11"/>
      <c r="D94" s="355"/>
      <c r="E94" s="12"/>
      <c r="F94" s="12"/>
      <c r="G94" s="12"/>
      <c r="H94" s="12"/>
      <c r="I94" s="12"/>
      <c r="J94" s="12"/>
      <c r="K94" s="12"/>
      <c r="L94" s="12"/>
      <c r="M94" s="11"/>
      <c r="Q94" s="1" t="s">
        <v>249</v>
      </c>
    </row>
    <row r="95" spans="1:48" ht="30" customHeight="1">
      <c r="A95" s="11"/>
      <c r="B95" s="11"/>
      <c r="C95" s="11"/>
      <c r="D95" s="355"/>
      <c r="E95" s="12"/>
      <c r="F95" s="12"/>
      <c r="G95" s="12"/>
      <c r="H95" s="12"/>
      <c r="I95" s="12"/>
      <c r="J95" s="12"/>
      <c r="K95" s="12"/>
      <c r="L95" s="12"/>
      <c r="M95" s="11"/>
      <c r="Q95" s="1" t="s">
        <v>249</v>
      </c>
    </row>
    <row r="96" spans="1:48" ht="30" customHeight="1">
      <c r="A96" s="11"/>
      <c r="B96" s="11"/>
      <c r="C96" s="11"/>
      <c r="D96" s="355"/>
      <c r="E96" s="12"/>
      <c r="F96" s="12"/>
      <c r="G96" s="12"/>
      <c r="H96" s="12"/>
      <c r="I96" s="12"/>
      <c r="J96" s="12"/>
      <c r="K96" s="12"/>
      <c r="L96" s="12"/>
      <c r="M96" s="11"/>
      <c r="Q96" s="1" t="s">
        <v>249</v>
      </c>
    </row>
    <row r="97" spans="1:48" ht="30" customHeight="1">
      <c r="A97" s="11"/>
      <c r="B97" s="11"/>
      <c r="C97" s="11"/>
      <c r="D97" s="355"/>
      <c r="E97" s="12"/>
      <c r="F97" s="12"/>
      <c r="G97" s="12"/>
      <c r="H97" s="12"/>
      <c r="I97" s="12"/>
      <c r="J97" s="12"/>
      <c r="K97" s="12"/>
      <c r="L97" s="12"/>
      <c r="M97" s="11"/>
      <c r="Q97" s="1" t="s">
        <v>249</v>
      </c>
    </row>
    <row r="98" spans="1:48" ht="30" customHeight="1">
      <c r="A98" s="11"/>
      <c r="B98" s="11"/>
      <c r="C98" s="11"/>
      <c r="D98" s="355"/>
      <c r="E98" s="12"/>
      <c r="F98" s="12"/>
      <c r="G98" s="12"/>
      <c r="H98" s="12"/>
      <c r="I98" s="12"/>
      <c r="J98" s="12"/>
      <c r="K98" s="12"/>
      <c r="L98" s="12"/>
      <c r="M98" s="11"/>
      <c r="Q98" s="1" t="s">
        <v>249</v>
      </c>
    </row>
    <row r="99" spans="1:48" ht="30" customHeight="1">
      <c r="A99" s="13" t="s">
        <v>120</v>
      </c>
      <c r="B99" s="11"/>
      <c r="C99" s="11"/>
      <c r="D99" s="355"/>
      <c r="E99" s="12"/>
      <c r="F99" s="12">
        <f>SUMIF(Q77:Q98,"010104",F77:F98)</f>
        <v>0</v>
      </c>
      <c r="G99" s="12"/>
      <c r="H99" s="12">
        <f>SUMIF(Q77:Q98,"010104",H77:H98)</f>
        <v>0</v>
      </c>
      <c r="I99" s="12"/>
      <c r="J99" s="12">
        <f>SUMIF(Q77:Q98,"010104",J77:J98)</f>
        <v>0</v>
      </c>
      <c r="K99" s="12"/>
      <c r="L99" s="12">
        <f>SUMIF(Q77:Q98,"010104",L77:L98)</f>
        <v>0</v>
      </c>
      <c r="M99" s="11"/>
      <c r="N99" t="s">
        <v>121</v>
      </c>
    </row>
    <row r="100" spans="1:48" ht="30" customHeight="1">
      <c r="A100" s="13" t="s">
        <v>293</v>
      </c>
      <c r="B100" s="13" t="s">
        <v>50</v>
      </c>
      <c r="C100" s="11"/>
      <c r="D100" s="355"/>
      <c r="E100" s="12"/>
      <c r="F100" s="12"/>
      <c r="G100" s="12"/>
      <c r="H100" s="12"/>
      <c r="I100" s="12"/>
      <c r="J100" s="12"/>
      <c r="K100" s="12"/>
      <c r="L100" s="12"/>
      <c r="M100" s="11"/>
      <c r="Q100" s="1" t="s">
        <v>294</v>
      </c>
    </row>
    <row r="101" spans="1:48" ht="30" customHeight="1">
      <c r="A101" s="13" t="s">
        <v>295</v>
      </c>
      <c r="B101" s="13" t="s">
        <v>296</v>
      </c>
      <c r="C101" s="13" t="s">
        <v>80</v>
      </c>
      <c r="D101" s="355">
        <v>70</v>
      </c>
      <c r="E101" s="12"/>
      <c r="F101" s="12"/>
      <c r="G101" s="12"/>
      <c r="H101" s="12"/>
      <c r="I101" s="12"/>
      <c r="J101" s="12"/>
      <c r="K101" s="12"/>
      <c r="L101" s="12"/>
      <c r="M101" s="13"/>
      <c r="N101" s="1" t="s">
        <v>297</v>
      </c>
      <c r="O101" s="1" t="s">
        <v>50</v>
      </c>
      <c r="P101" s="1" t="s">
        <v>50</v>
      </c>
      <c r="Q101" s="1" t="s">
        <v>294</v>
      </c>
      <c r="R101" s="1" t="s">
        <v>60</v>
      </c>
      <c r="S101" s="1" t="s">
        <v>61</v>
      </c>
      <c r="T101" s="1" t="s">
        <v>61</v>
      </c>
      <c r="AR101" s="1" t="s">
        <v>50</v>
      </c>
      <c r="AS101" s="1" t="s">
        <v>50</v>
      </c>
      <c r="AU101" s="1" t="s">
        <v>298</v>
      </c>
      <c r="AV101">
        <v>295</v>
      </c>
    </row>
    <row r="102" spans="1:48" ht="30" customHeight="1">
      <c r="A102" s="13" t="s">
        <v>295</v>
      </c>
      <c r="B102" s="13" t="s">
        <v>299</v>
      </c>
      <c r="C102" s="13" t="s">
        <v>80</v>
      </c>
      <c r="D102" s="355">
        <v>125</v>
      </c>
      <c r="E102" s="12"/>
      <c r="F102" s="12"/>
      <c r="G102" s="12"/>
      <c r="H102" s="12"/>
      <c r="I102" s="12"/>
      <c r="J102" s="12"/>
      <c r="K102" s="12"/>
      <c r="L102" s="12"/>
      <c r="M102" s="13"/>
      <c r="N102" s="1" t="s">
        <v>300</v>
      </c>
      <c r="O102" s="1" t="s">
        <v>50</v>
      </c>
      <c r="P102" s="1" t="s">
        <v>50</v>
      </c>
      <c r="Q102" s="1" t="s">
        <v>294</v>
      </c>
      <c r="R102" s="1" t="s">
        <v>60</v>
      </c>
      <c r="S102" s="1" t="s">
        <v>61</v>
      </c>
      <c r="T102" s="1" t="s">
        <v>61</v>
      </c>
      <c r="AR102" s="1" t="s">
        <v>50</v>
      </c>
      <c r="AS102" s="1" t="s">
        <v>50</v>
      </c>
      <c r="AU102" s="1" t="s">
        <v>301</v>
      </c>
      <c r="AV102">
        <v>296</v>
      </c>
    </row>
    <row r="103" spans="1:48" ht="30" customHeight="1">
      <c r="A103" s="13" t="s">
        <v>295</v>
      </c>
      <c r="B103" s="13" t="s">
        <v>302</v>
      </c>
      <c r="C103" s="13" t="s">
        <v>80</v>
      </c>
      <c r="D103" s="355">
        <v>24</v>
      </c>
      <c r="E103" s="12"/>
      <c r="F103" s="12"/>
      <c r="G103" s="12"/>
      <c r="H103" s="12"/>
      <c r="I103" s="12"/>
      <c r="J103" s="12"/>
      <c r="K103" s="12"/>
      <c r="L103" s="12"/>
      <c r="M103" s="13"/>
      <c r="N103" s="1" t="s">
        <v>303</v>
      </c>
      <c r="O103" s="1" t="s">
        <v>50</v>
      </c>
      <c r="P103" s="1" t="s">
        <v>50</v>
      </c>
      <c r="Q103" s="1" t="s">
        <v>294</v>
      </c>
      <c r="R103" s="1" t="s">
        <v>60</v>
      </c>
      <c r="S103" s="1" t="s">
        <v>61</v>
      </c>
      <c r="T103" s="1" t="s">
        <v>61</v>
      </c>
      <c r="AR103" s="1" t="s">
        <v>50</v>
      </c>
      <c r="AS103" s="1" t="s">
        <v>50</v>
      </c>
      <c r="AU103" s="1" t="s">
        <v>304</v>
      </c>
      <c r="AV103">
        <v>297</v>
      </c>
    </row>
    <row r="104" spans="1:48" ht="30" customHeight="1">
      <c r="A104" s="13" t="s">
        <v>305</v>
      </c>
      <c r="B104" s="13" t="s">
        <v>299</v>
      </c>
      <c r="C104" s="13" t="s">
        <v>80</v>
      </c>
      <c r="D104" s="355">
        <v>17</v>
      </c>
      <c r="E104" s="12"/>
      <c r="F104" s="12"/>
      <c r="G104" s="12"/>
      <c r="H104" s="12"/>
      <c r="I104" s="12"/>
      <c r="J104" s="12"/>
      <c r="K104" s="12"/>
      <c r="L104" s="12"/>
      <c r="M104" s="13"/>
      <c r="N104" s="1" t="s">
        <v>306</v>
      </c>
      <c r="O104" s="1" t="s">
        <v>50</v>
      </c>
      <c r="P104" s="1" t="s">
        <v>50</v>
      </c>
      <c r="Q104" s="1" t="s">
        <v>294</v>
      </c>
      <c r="R104" s="1" t="s">
        <v>60</v>
      </c>
      <c r="S104" s="1" t="s">
        <v>61</v>
      </c>
      <c r="T104" s="1" t="s">
        <v>61</v>
      </c>
      <c r="AR104" s="1" t="s">
        <v>50</v>
      </c>
      <c r="AS104" s="1" t="s">
        <v>50</v>
      </c>
      <c r="AU104" s="1" t="s">
        <v>307</v>
      </c>
      <c r="AV104">
        <v>298</v>
      </c>
    </row>
    <row r="105" spans="1:48" ht="30" customHeight="1">
      <c r="A105" s="13" t="s">
        <v>295</v>
      </c>
      <c r="B105" s="13" t="s">
        <v>308</v>
      </c>
      <c r="C105" s="13" t="s">
        <v>80</v>
      </c>
      <c r="D105" s="355">
        <v>18</v>
      </c>
      <c r="E105" s="12"/>
      <c r="F105" s="12"/>
      <c r="G105" s="12"/>
      <c r="H105" s="12"/>
      <c r="I105" s="12"/>
      <c r="J105" s="12"/>
      <c r="K105" s="12"/>
      <c r="L105" s="12"/>
      <c r="M105" s="13"/>
      <c r="N105" s="1" t="s">
        <v>309</v>
      </c>
      <c r="O105" s="1" t="s">
        <v>50</v>
      </c>
      <c r="P105" s="1" t="s">
        <v>50</v>
      </c>
      <c r="Q105" s="1" t="s">
        <v>294</v>
      </c>
      <c r="R105" s="1" t="s">
        <v>60</v>
      </c>
      <c r="S105" s="1" t="s">
        <v>61</v>
      </c>
      <c r="T105" s="1" t="s">
        <v>61</v>
      </c>
      <c r="AR105" s="1" t="s">
        <v>50</v>
      </c>
      <c r="AS105" s="1" t="s">
        <v>50</v>
      </c>
      <c r="AU105" s="1" t="s">
        <v>310</v>
      </c>
      <c r="AV105">
        <v>299</v>
      </c>
    </row>
    <row r="106" spans="1:48" ht="30" customHeight="1">
      <c r="A106" s="13" t="s">
        <v>311</v>
      </c>
      <c r="B106" s="13" t="s">
        <v>312</v>
      </c>
      <c r="C106" s="13" t="s">
        <v>80</v>
      </c>
      <c r="D106" s="355">
        <v>285</v>
      </c>
      <c r="E106" s="12"/>
      <c r="F106" s="12"/>
      <c r="G106" s="12"/>
      <c r="H106" s="12"/>
      <c r="I106" s="12"/>
      <c r="J106" s="12"/>
      <c r="K106" s="12"/>
      <c r="L106" s="12"/>
      <c r="M106" s="13"/>
      <c r="N106" s="1" t="s">
        <v>313</v>
      </c>
      <c r="O106" s="1" t="s">
        <v>50</v>
      </c>
      <c r="P106" s="1" t="s">
        <v>50</v>
      </c>
      <c r="Q106" s="1" t="s">
        <v>294</v>
      </c>
      <c r="R106" s="1" t="s">
        <v>60</v>
      </c>
      <c r="S106" s="1" t="s">
        <v>61</v>
      </c>
      <c r="T106" s="1" t="s">
        <v>61</v>
      </c>
      <c r="AR106" s="1" t="s">
        <v>50</v>
      </c>
      <c r="AS106" s="1" t="s">
        <v>50</v>
      </c>
      <c r="AU106" s="1" t="s">
        <v>314</v>
      </c>
      <c r="AV106">
        <v>49</v>
      </c>
    </row>
    <row r="107" spans="1:48" ht="30" customHeight="1">
      <c r="A107" s="13" t="s">
        <v>315</v>
      </c>
      <c r="B107" s="13" t="s">
        <v>316</v>
      </c>
      <c r="C107" s="13" t="s">
        <v>68</v>
      </c>
      <c r="D107" s="355">
        <v>45</v>
      </c>
      <c r="E107" s="12"/>
      <c r="F107" s="12"/>
      <c r="G107" s="12"/>
      <c r="H107" s="12"/>
      <c r="I107" s="12"/>
      <c r="J107" s="12"/>
      <c r="K107" s="12"/>
      <c r="L107" s="12"/>
      <c r="M107" s="13"/>
      <c r="N107" s="1" t="s">
        <v>317</v>
      </c>
      <c r="O107" s="1" t="s">
        <v>50</v>
      </c>
      <c r="P107" s="1" t="s">
        <v>50</v>
      </c>
      <c r="Q107" s="1" t="s">
        <v>294</v>
      </c>
      <c r="R107" s="1" t="s">
        <v>60</v>
      </c>
      <c r="S107" s="1" t="s">
        <v>61</v>
      </c>
      <c r="T107" s="1" t="s">
        <v>61</v>
      </c>
      <c r="AR107" s="1" t="s">
        <v>50</v>
      </c>
      <c r="AS107" s="1" t="s">
        <v>50</v>
      </c>
      <c r="AU107" s="1" t="s">
        <v>318</v>
      </c>
      <c r="AV107">
        <v>300</v>
      </c>
    </row>
    <row r="108" spans="1:48" ht="30" customHeight="1">
      <c r="A108" s="13" t="s">
        <v>319</v>
      </c>
      <c r="B108" s="13" t="s">
        <v>320</v>
      </c>
      <c r="C108" s="13" t="s">
        <v>68</v>
      </c>
      <c r="D108" s="355">
        <v>10</v>
      </c>
      <c r="E108" s="12"/>
      <c r="F108" s="12"/>
      <c r="G108" s="12"/>
      <c r="H108" s="12"/>
      <c r="I108" s="12"/>
      <c r="J108" s="12"/>
      <c r="K108" s="12"/>
      <c r="L108" s="12"/>
      <c r="M108" s="13"/>
      <c r="N108" s="1" t="s">
        <v>321</v>
      </c>
      <c r="O108" s="1" t="s">
        <v>50</v>
      </c>
      <c r="P108" s="1" t="s">
        <v>50</v>
      </c>
      <c r="Q108" s="1" t="s">
        <v>294</v>
      </c>
      <c r="R108" s="1" t="s">
        <v>60</v>
      </c>
      <c r="S108" s="1" t="s">
        <v>61</v>
      </c>
      <c r="T108" s="1" t="s">
        <v>61</v>
      </c>
      <c r="AR108" s="1" t="s">
        <v>50</v>
      </c>
      <c r="AS108" s="1" t="s">
        <v>50</v>
      </c>
      <c r="AU108" s="1" t="s">
        <v>322</v>
      </c>
      <c r="AV108">
        <v>301</v>
      </c>
    </row>
    <row r="109" spans="1:48" ht="30" customHeight="1">
      <c r="A109" s="13" t="s">
        <v>323</v>
      </c>
      <c r="B109" s="13" t="s">
        <v>324</v>
      </c>
      <c r="C109" s="13" t="s">
        <v>68</v>
      </c>
      <c r="D109" s="355">
        <v>74</v>
      </c>
      <c r="E109" s="12"/>
      <c r="F109" s="12"/>
      <c r="G109" s="12"/>
      <c r="H109" s="12"/>
      <c r="I109" s="12"/>
      <c r="J109" s="12"/>
      <c r="K109" s="12"/>
      <c r="L109" s="12"/>
      <c r="M109" s="13"/>
      <c r="N109" s="1" t="s">
        <v>325</v>
      </c>
      <c r="O109" s="1" t="s">
        <v>50</v>
      </c>
      <c r="P109" s="1" t="s">
        <v>50</v>
      </c>
      <c r="Q109" s="1" t="s">
        <v>294</v>
      </c>
      <c r="R109" s="1" t="s">
        <v>60</v>
      </c>
      <c r="S109" s="1" t="s">
        <v>61</v>
      </c>
      <c r="T109" s="1" t="s">
        <v>61</v>
      </c>
      <c r="AR109" s="1" t="s">
        <v>50</v>
      </c>
      <c r="AS109" s="1" t="s">
        <v>50</v>
      </c>
      <c r="AU109" s="1" t="s">
        <v>326</v>
      </c>
      <c r="AV109">
        <v>302</v>
      </c>
    </row>
    <row r="110" spans="1:48" ht="30" customHeight="1">
      <c r="A110" s="13" t="s">
        <v>327</v>
      </c>
      <c r="B110" s="13" t="s">
        <v>328</v>
      </c>
      <c r="C110" s="13" t="s">
        <v>68</v>
      </c>
      <c r="D110" s="355">
        <v>5</v>
      </c>
      <c r="E110" s="12"/>
      <c r="F110" s="12"/>
      <c r="G110" s="12"/>
      <c r="H110" s="12"/>
      <c r="I110" s="12"/>
      <c r="J110" s="12"/>
      <c r="K110" s="12"/>
      <c r="L110" s="12"/>
      <c r="M110" s="13"/>
      <c r="N110" s="1" t="s">
        <v>329</v>
      </c>
      <c r="O110" s="1" t="s">
        <v>50</v>
      </c>
      <c r="P110" s="1" t="s">
        <v>50</v>
      </c>
      <c r="Q110" s="1" t="s">
        <v>294</v>
      </c>
      <c r="R110" s="1" t="s">
        <v>60</v>
      </c>
      <c r="S110" s="1" t="s">
        <v>61</v>
      </c>
      <c r="T110" s="1" t="s">
        <v>61</v>
      </c>
      <c r="AR110" s="1" t="s">
        <v>50</v>
      </c>
      <c r="AS110" s="1" t="s">
        <v>50</v>
      </c>
      <c r="AU110" s="1" t="s">
        <v>330</v>
      </c>
      <c r="AV110">
        <v>303</v>
      </c>
    </row>
    <row r="111" spans="1:48" ht="30" customHeight="1">
      <c r="A111" s="13" t="s">
        <v>327</v>
      </c>
      <c r="B111" s="13" t="s">
        <v>331</v>
      </c>
      <c r="C111" s="13" t="s">
        <v>68</v>
      </c>
      <c r="D111" s="355">
        <v>29</v>
      </c>
      <c r="E111" s="12"/>
      <c r="F111" s="12"/>
      <c r="G111" s="12"/>
      <c r="H111" s="12"/>
      <c r="I111" s="12"/>
      <c r="J111" s="12"/>
      <c r="K111" s="12"/>
      <c r="L111" s="12"/>
      <c r="M111" s="13"/>
      <c r="N111" s="1" t="s">
        <v>332</v>
      </c>
      <c r="O111" s="1" t="s">
        <v>50</v>
      </c>
      <c r="P111" s="1" t="s">
        <v>50</v>
      </c>
      <c r="Q111" s="1" t="s">
        <v>294</v>
      </c>
      <c r="R111" s="1" t="s">
        <v>60</v>
      </c>
      <c r="S111" s="1" t="s">
        <v>61</v>
      </c>
      <c r="T111" s="1" t="s">
        <v>61</v>
      </c>
      <c r="AR111" s="1" t="s">
        <v>50</v>
      </c>
      <c r="AS111" s="1" t="s">
        <v>50</v>
      </c>
      <c r="AU111" s="1" t="s">
        <v>333</v>
      </c>
      <c r="AV111">
        <v>59</v>
      </c>
    </row>
    <row r="112" spans="1:48" ht="30" customHeight="1">
      <c r="A112" s="13" t="s">
        <v>327</v>
      </c>
      <c r="B112" s="13" t="s">
        <v>334</v>
      </c>
      <c r="C112" s="13" t="s">
        <v>68</v>
      </c>
      <c r="D112" s="355">
        <v>37</v>
      </c>
      <c r="E112" s="12"/>
      <c r="F112" s="12"/>
      <c r="G112" s="12"/>
      <c r="H112" s="12"/>
      <c r="I112" s="12"/>
      <c r="J112" s="12"/>
      <c r="K112" s="12"/>
      <c r="L112" s="12"/>
      <c r="M112" s="13"/>
      <c r="N112" s="1" t="s">
        <v>335</v>
      </c>
      <c r="O112" s="1" t="s">
        <v>50</v>
      </c>
      <c r="P112" s="1" t="s">
        <v>50</v>
      </c>
      <c r="Q112" s="1" t="s">
        <v>294</v>
      </c>
      <c r="R112" s="1" t="s">
        <v>60</v>
      </c>
      <c r="S112" s="1" t="s">
        <v>61</v>
      </c>
      <c r="T112" s="1" t="s">
        <v>61</v>
      </c>
      <c r="AR112" s="1" t="s">
        <v>50</v>
      </c>
      <c r="AS112" s="1" t="s">
        <v>50</v>
      </c>
      <c r="AU112" s="1" t="s">
        <v>336</v>
      </c>
      <c r="AV112">
        <v>304</v>
      </c>
    </row>
    <row r="113" spans="1:48" ht="30" customHeight="1">
      <c r="A113" s="11"/>
      <c r="B113" s="11"/>
      <c r="C113" s="11"/>
      <c r="D113" s="355"/>
      <c r="E113" s="12"/>
      <c r="F113" s="12"/>
      <c r="G113" s="12"/>
      <c r="H113" s="12"/>
      <c r="I113" s="12"/>
      <c r="J113" s="12"/>
      <c r="K113" s="12"/>
      <c r="L113" s="12"/>
      <c r="M113" s="11"/>
      <c r="Q113" s="1" t="s">
        <v>294</v>
      </c>
    </row>
    <row r="114" spans="1:48" ht="30" customHeight="1">
      <c r="A114" s="11"/>
      <c r="B114" s="11"/>
      <c r="C114" s="11"/>
      <c r="D114" s="355"/>
      <c r="E114" s="12"/>
      <c r="F114" s="12"/>
      <c r="G114" s="12"/>
      <c r="H114" s="12"/>
      <c r="I114" s="12"/>
      <c r="J114" s="12"/>
      <c r="K114" s="12"/>
      <c r="L114" s="12"/>
      <c r="M114" s="11"/>
      <c r="Q114" s="1" t="s">
        <v>294</v>
      </c>
    </row>
    <row r="115" spans="1:48" ht="30" customHeight="1">
      <c r="A115" s="11"/>
      <c r="B115" s="11"/>
      <c r="C115" s="11"/>
      <c r="D115" s="355"/>
      <c r="E115" s="12"/>
      <c r="F115" s="12"/>
      <c r="G115" s="12"/>
      <c r="H115" s="12"/>
      <c r="I115" s="12"/>
      <c r="J115" s="12"/>
      <c r="K115" s="12"/>
      <c r="L115" s="12"/>
      <c r="M115" s="11"/>
      <c r="Q115" s="1" t="s">
        <v>294</v>
      </c>
    </row>
    <row r="116" spans="1:48" ht="30" customHeight="1">
      <c r="A116" s="11"/>
      <c r="B116" s="11"/>
      <c r="C116" s="11"/>
      <c r="D116" s="355"/>
      <c r="E116" s="12"/>
      <c r="F116" s="12"/>
      <c r="G116" s="12"/>
      <c r="H116" s="12"/>
      <c r="I116" s="12"/>
      <c r="J116" s="12"/>
      <c r="K116" s="12"/>
      <c r="L116" s="12"/>
      <c r="M116" s="11"/>
      <c r="Q116" s="1" t="s">
        <v>294</v>
      </c>
    </row>
    <row r="117" spans="1:48" ht="30" customHeight="1">
      <c r="A117" s="11"/>
      <c r="B117" s="11"/>
      <c r="C117" s="11"/>
      <c r="D117" s="355"/>
      <c r="E117" s="12"/>
      <c r="F117" s="12"/>
      <c r="G117" s="12"/>
      <c r="H117" s="12"/>
      <c r="I117" s="12"/>
      <c r="J117" s="12"/>
      <c r="K117" s="12"/>
      <c r="L117" s="12"/>
      <c r="M117" s="11"/>
      <c r="Q117" s="1" t="s">
        <v>294</v>
      </c>
    </row>
    <row r="118" spans="1:48" ht="30" customHeight="1">
      <c r="A118" s="11"/>
      <c r="B118" s="11"/>
      <c r="C118" s="11"/>
      <c r="D118" s="355"/>
      <c r="E118" s="12"/>
      <c r="F118" s="12"/>
      <c r="G118" s="12"/>
      <c r="H118" s="12"/>
      <c r="I118" s="12"/>
      <c r="J118" s="12"/>
      <c r="K118" s="12"/>
      <c r="L118" s="12"/>
      <c r="M118" s="11"/>
      <c r="Q118" s="1" t="s">
        <v>294</v>
      </c>
    </row>
    <row r="119" spans="1:48" ht="30" customHeight="1">
      <c r="A119" s="11"/>
      <c r="B119" s="11"/>
      <c r="C119" s="11"/>
      <c r="D119" s="355"/>
      <c r="E119" s="12"/>
      <c r="F119" s="12"/>
      <c r="G119" s="12"/>
      <c r="H119" s="12"/>
      <c r="I119" s="12"/>
      <c r="J119" s="12"/>
      <c r="K119" s="12"/>
      <c r="L119" s="12"/>
      <c r="M119" s="11"/>
      <c r="Q119" s="1" t="s">
        <v>294</v>
      </c>
    </row>
    <row r="120" spans="1:48" ht="30" customHeight="1">
      <c r="A120" s="11"/>
      <c r="B120" s="11"/>
      <c r="C120" s="11"/>
      <c r="D120" s="355"/>
      <c r="E120" s="12"/>
      <c r="F120" s="12"/>
      <c r="G120" s="12"/>
      <c r="H120" s="12"/>
      <c r="I120" s="12"/>
      <c r="J120" s="12"/>
      <c r="K120" s="12"/>
      <c r="L120" s="12"/>
      <c r="M120" s="11"/>
      <c r="Q120" s="1" t="s">
        <v>294</v>
      </c>
    </row>
    <row r="121" spans="1:48" ht="30" customHeight="1">
      <c r="A121" s="11"/>
      <c r="B121" s="11"/>
      <c r="C121" s="11"/>
      <c r="D121" s="355"/>
      <c r="E121" s="12"/>
      <c r="F121" s="12"/>
      <c r="G121" s="12"/>
      <c r="H121" s="12"/>
      <c r="I121" s="12"/>
      <c r="J121" s="12"/>
      <c r="K121" s="12"/>
      <c r="L121" s="12"/>
      <c r="M121" s="11"/>
      <c r="Q121" s="1" t="s">
        <v>294</v>
      </c>
    </row>
    <row r="122" spans="1:48" ht="30" customHeight="1">
      <c r="A122" s="11"/>
      <c r="B122" s="11"/>
      <c r="C122" s="11"/>
      <c r="D122" s="355"/>
      <c r="E122" s="12"/>
      <c r="F122" s="12"/>
      <c r="G122" s="12"/>
      <c r="H122" s="12"/>
      <c r="I122" s="12"/>
      <c r="J122" s="12"/>
      <c r="K122" s="12"/>
      <c r="L122" s="12"/>
      <c r="M122" s="11"/>
      <c r="Q122" s="1" t="s">
        <v>294</v>
      </c>
    </row>
    <row r="123" spans="1:48" ht="30" customHeight="1">
      <c r="A123" s="13" t="s">
        <v>120</v>
      </c>
      <c r="B123" s="11"/>
      <c r="C123" s="11"/>
      <c r="D123" s="355"/>
      <c r="E123" s="12"/>
      <c r="F123" s="12">
        <f>SUMIF(Q101:Q122,"010105",F101:F122)</f>
        <v>0</v>
      </c>
      <c r="G123" s="12"/>
      <c r="H123" s="12">
        <f>SUMIF(Q101:Q122,"010105",H101:H122)</f>
        <v>0</v>
      </c>
      <c r="I123" s="12"/>
      <c r="J123" s="12">
        <f>SUMIF(Q101:Q122,"010105",J101:J122)</f>
        <v>0</v>
      </c>
      <c r="K123" s="12"/>
      <c r="L123" s="12">
        <f>SUMIF(Q101:Q122,"010105",L101:L122)</f>
        <v>0</v>
      </c>
      <c r="M123" s="11"/>
      <c r="N123" t="s">
        <v>121</v>
      </c>
    </row>
    <row r="124" spans="1:48" ht="30" customHeight="1">
      <c r="A124" s="13" t="s">
        <v>337</v>
      </c>
      <c r="B124" s="13" t="s">
        <v>50</v>
      </c>
      <c r="C124" s="11"/>
      <c r="D124" s="355"/>
      <c r="E124" s="12"/>
      <c r="F124" s="12"/>
      <c r="G124" s="12"/>
      <c r="H124" s="12"/>
      <c r="I124" s="12"/>
      <c r="J124" s="12"/>
      <c r="K124" s="12"/>
      <c r="L124" s="12"/>
      <c r="M124" s="11"/>
      <c r="Q124" s="1" t="s">
        <v>338</v>
      </c>
    </row>
    <row r="125" spans="1:48" ht="30" customHeight="1">
      <c r="A125" s="13" t="s">
        <v>339</v>
      </c>
      <c r="B125" s="13" t="s">
        <v>340</v>
      </c>
      <c r="C125" s="13" t="s">
        <v>80</v>
      </c>
      <c r="D125" s="355">
        <v>34</v>
      </c>
      <c r="E125" s="12"/>
      <c r="F125" s="12"/>
      <c r="G125" s="12"/>
      <c r="H125" s="12"/>
      <c r="I125" s="12"/>
      <c r="J125" s="12"/>
      <c r="K125" s="12"/>
      <c r="L125" s="12"/>
      <c r="M125" s="13"/>
      <c r="N125" s="1" t="s">
        <v>341</v>
      </c>
      <c r="O125" s="1" t="s">
        <v>50</v>
      </c>
      <c r="P125" s="1" t="s">
        <v>50</v>
      </c>
      <c r="Q125" s="1" t="s">
        <v>338</v>
      </c>
      <c r="R125" s="1" t="s">
        <v>61</v>
      </c>
      <c r="S125" s="1" t="s">
        <v>61</v>
      </c>
      <c r="T125" s="1" t="s">
        <v>60</v>
      </c>
      <c r="AR125" s="1" t="s">
        <v>50</v>
      </c>
      <c r="AS125" s="1" t="s">
        <v>50</v>
      </c>
      <c r="AU125" s="1" t="s">
        <v>342</v>
      </c>
      <c r="AV125">
        <v>305</v>
      </c>
    </row>
    <row r="126" spans="1:48" ht="30" customHeight="1">
      <c r="A126" s="13" t="s">
        <v>343</v>
      </c>
      <c r="B126" s="13" t="s">
        <v>344</v>
      </c>
      <c r="C126" s="13" t="s">
        <v>80</v>
      </c>
      <c r="D126" s="355">
        <v>143</v>
      </c>
      <c r="E126" s="12"/>
      <c r="F126" s="12"/>
      <c r="G126" s="12"/>
      <c r="H126" s="12"/>
      <c r="I126" s="12"/>
      <c r="J126" s="12"/>
      <c r="K126" s="12"/>
      <c r="L126" s="12"/>
      <c r="M126" s="13"/>
      <c r="N126" s="1" t="s">
        <v>345</v>
      </c>
      <c r="O126" s="1" t="s">
        <v>50</v>
      </c>
      <c r="P126" s="1" t="s">
        <v>50</v>
      </c>
      <c r="Q126" s="1" t="s">
        <v>338</v>
      </c>
      <c r="R126" s="1" t="s">
        <v>61</v>
      </c>
      <c r="S126" s="1" t="s">
        <v>61</v>
      </c>
      <c r="T126" s="1" t="s">
        <v>60</v>
      </c>
      <c r="AR126" s="1" t="s">
        <v>50</v>
      </c>
      <c r="AS126" s="1" t="s">
        <v>50</v>
      </c>
      <c r="AU126" s="1" t="s">
        <v>346</v>
      </c>
      <c r="AV126">
        <v>306</v>
      </c>
    </row>
    <row r="127" spans="1:48" ht="30" customHeight="1">
      <c r="A127" s="13" t="s">
        <v>347</v>
      </c>
      <c r="B127" s="13" t="s">
        <v>348</v>
      </c>
      <c r="C127" s="13" t="s">
        <v>80</v>
      </c>
      <c r="D127" s="355">
        <v>33</v>
      </c>
      <c r="E127" s="12"/>
      <c r="F127" s="12"/>
      <c r="G127" s="12"/>
      <c r="H127" s="12"/>
      <c r="I127" s="12"/>
      <c r="J127" s="12"/>
      <c r="K127" s="12"/>
      <c r="L127" s="12"/>
      <c r="M127" s="13"/>
      <c r="N127" s="1" t="s">
        <v>349</v>
      </c>
      <c r="O127" s="1" t="s">
        <v>50</v>
      </c>
      <c r="P127" s="1" t="s">
        <v>50</v>
      </c>
      <c r="Q127" s="1" t="s">
        <v>338</v>
      </c>
      <c r="R127" s="1" t="s">
        <v>60</v>
      </c>
      <c r="S127" s="1" t="s">
        <v>61</v>
      </c>
      <c r="T127" s="1" t="s">
        <v>61</v>
      </c>
      <c r="AR127" s="1" t="s">
        <v>50</v>
      </c>
      <c r="AS127" s="1" t="s">
        <v>50</v>
      </c>
      <c r="AU127" s="1" t="s">
        <v>350</v>
      </c>
      <c r="AV127">
        <v>313</v>
      </c>
    </row>
    <row r="128" spans="1:48" ht="30" customHeight="1">
      <c r="A128" s="13" t="s">
        <v>351</v>
      </c>
      <c r="B128" s="13" t="s">
        <v>352</v>
      </c>
      <c r="C128" s="13" t="s">
        <v>80</v>
      </c>
      <c r="D128" s="355">
        <v>139</v>
      </c>
      <c r="E128" s="12"/>
      <c r="F128" s="12"/>
      <c r="G128" s="12"/>
      <c r="H128" s="12"/>
      <c r="I128" s="12"/>
      <c r="J128" s="12"/>
      <c r="K128" s="12"/>
      <c r="L128" s="12"/>
      <c r="M128" s="13"/>
      <c r="N128" s="1" t="s">
        <v>353</v>
      </c>
      <c r="O128" s="1" t="s">
        <v>50</v>
      </c>
      <c r="P128" s="1" t="s">
        <v>50</v>
      </c>
      <c r="Q128" s="1" t="s">
        <v>338</v>
      </c>
      <c r="R128" s="1" t="s">
        <v>60</v>
      </c>
      <c r="S128" s="1" t="s">
        <v>61</v>
      </c>
      <c r="T128" s="1" t="s">
        <v>61</v>
      </c>
      <c r="AR128" s="1" t="s">
        <v>50</v>
      </c>
      <c r="AS128" s="1" t="s">
        <v>50</v>
      </c>
      <c r="AU128" s="1" t="s">
        <v>354</v>
      </c>
      <c r="AV128">
        <v>314</v>
      </c>
    </row>
    <row r="129" spans="1:48" ht="30" customHeight="1">
      <c r="A129" s="13" t="s">
        <v>355</v>
      </c>
      <c r="B129" s="13" t="s">
        <v>356</v>
      </c>
      <c r="C129" s="13" t="s">
        <v>80</v>
      </c>
      <c r="D129" s="355">
        <v>36</v>
      </c>
      <c r="E129" s="12"/>
      <c r="F129" s="12"/>
      <c r="G129" s="12"/>
      <c r="H129" s="12"/>
      <c r="I129" s="12"/>
      <c r="J129" s="12"/>
      <c r="K129" s="12"/>
      <c r="L129" s="12"/>
      <c r="M129" s="13"/>
      <c r="N129" s="1" t="s">
        <v>357</v>
      </c>
      <c r="O129" s="1" t="s">
        <v>50</v>
      </c>
      <c r="P129" s="1" t="s">
        <v>50</v>
      </c>
      <c r="Q129" s="1" t="s">
        <v>338</v>
      </c>
      <c r="R129" s="1" t="s">
        <v>60</v>
      </c>
      <c r="S129" s="1" t="s">
        <v>61</v>
      </c>
      <c r="T129" s="1" t="s">
        <v>61</v>
      </c>
      <c r="AR129" s="1" t="s">
        <v>50</v>
      </c>
      <c r="AS129" s="1" t="s">
        <v>50</v>
      </c>
      <c r="AU129" s="1" t="s">
        <v>358</v>
      </c>
      <c r="AV129">
        <v>476</v>
      </c>
    </row>
    <row r="130" spans="1:48" ht="30" customHeight="1">
      <c r="A130" s="11"/>
      <c r="B130" s="11"/>
      <c r="C130" s="11"/>
      <c r="D130" s="355"/>
      <c r="E130" s="12"/>
      <c r="F130" s="12"/>
      <c r="G130" s="12"/>
      <c r="H130" s="12"/>
      <c r="I130" s="12"/>
      <c r="J130" s="12"/>
      <c r="K130" s="12"/>
      <c r="L130" s="12"/>
      <c r="M130" s="11"/>
      <c r="Q130" s="1" t="s">
        <v>338</v>
      </c>
    </row>
    <row r="131" spans="1:48" ht="30" customHeight="1">
      <c r="A131" s="11"/>
      <c r="B131" s="11"/>
      <c r="C131" s="11"/>
      <c r="D131" s="355"/>
      <c r="E131" s="12"/>
      <c r="F131" s="12"/>
      <c r="G131" s="12"/>
      <c r="H131" s="12"/>
      <c r="I131" s="12"/>
      <c r="J131" s="12"/>
      <c r="K131" s="12"/>
      <c r="L131" s="12"/>
      <c r="M131" s="11"/>
      <c r="Q131" s="1" t="s">
        <v>338</v>
      </c>
    </row>
    <row r="132" spans="1:48" ht="30" customHeight="1">
      <c r="A132" s="11"/>
      <c r="B132" s="11"/>
      <c r="C132" s="11"/>
      <c r="D132" s="355"/>
      <c r="E132" s="12"/>
      <c r="F132" s="12"/>
      <c r="G132" s="12"/>
      <c r="H132" s="12"/>
      <c r="I132" s="12"/>
      <c r="J132" s="12"/>
      <c r="K132" s="12"/>
      <c r="L132" s="12"/>
      <c r="M132" s="11"/>
      <c r="Q132" s="1" t="s">
        <v>338</v>
      </c>
    </row>
    <row r="133" spans="1:48" ht="30" customHeight="1">
      <c r="A133" s="11"/>
      <c r="B133" s="11"/>
      <c r="C133" s="11"/>
      <c r="D133" s="355"/>
      <c r="E133" s="12"/>
      <c r="F133" s="12"/>
      <c r="G133" s="12"/>
      <c r="H133" s="12"/>
      <c r="I133" s="12"/>
      <c r="J133" s="12"/>
      <c r="K133" s="12"/>
      <c r="L133" s="12"/>
      <c r="M133" s="11"/>
      <c r="Q133" s="1" t="s">
        <v>338</v>
      </c>
    </row>
    <row r="134" spans="1:48" ht="30" customHeight="1">
      <c r="A134" s="11"/>
      <c r="B134" s="11"/>
      <c r="C134" s="11"/>
      <c r="D134" s="355"/>
      <c r="E134" s="12"/>
      <c r="F134" s="12"/>
      <c r="G134" s="12"/>
      <c r="H134" s="12"/>
      <c r="I134" s="12"/>
      <c r="J134" s="12"/>
      <c r="K134" s="12"/>
      <c r="L134" s="12"/>
      <c r="M134" s="11"/>
      <c r="Q134" s="1" t="s">
        <v>338</v>
      </c>
    </row>
    <row r="135" spans="1:48" ht="30" customHeight="1">
      <c r="A135" s="11"/>
      <c r="B135" s="11"/>
      <c r="C135" s="11"/>
      <c r="D135" s="355"/>
      <c r="E135" s="12"/>
      <c r="F135" s="12"/>
      <c r="G135" s="12"/>
      <c r="H135" s="12"/>
      <c r="I135" s="12"/>
      <c r="J135" s="12"/>
      <c r="K135" s="12"/>
      <c r="L135" s="12"/>
      <c r="M135" s="11"/>
      <c r="Q135" s="1" t="s">
        <v>338</v>
      </c>
    </row>
    <row r="136" spans="1:48" ht="30" customHeight="1">
      <c r="A136" s="11"/>
      <c r="B136" s="11"/>
      <c r="C136" s="11"/>
      <c r="D136" s="355"/>
      <c r="E136" s="12"/>
      <c r="F136" s="12"/>
      <c r="G136" s="12"/>
      <c r="H136" s="12"/>
      <c r="I136" s="12"/>
      <c r="J136" s="12"/>
      <c r="K136" s="12"/>
      <c r="L136" s="12"/>
      <c r="M136" s="11"/>
      <c r="Q136" s="1" t="s">
        <v>338</v>
      </c>
    </row>
    <row r="137" spans="1:48" ht="30" customHeight="1">
      <c r="A137" s="11"/>
      <c r="B137" s="11"/>
      <c r="C137" s="11"/>
      <c r="D137" s="355"/>
      <c r="E137" s="12"/>
      <c r="F137" s="12"/>
      <c r="G137" s="12"/>
      <c r="H137" s="12"/>
      <c r="I137" s="12"/>
      <c r="J137" s="12"/>
      <c r="K137" s="12"/>
      <c r="L137" s="12"/>
      <c r="M137" s="11"/>
      <c r="Q137" s="1" t="s">
        <v>338</v>
      </c>
    </row>
    <row r="138" spans="1:48" ht="30" customHeight="1">
      <c r="A138" s="11"/>
      <c r="B138" s="11"/>
      <c r="C138" s="11"/>
      <c r="D138" s="355"/>
      <c r="E138" s="12"/>
      <c r="F138" s="12"/>
      <c r="G138" s="12"/>
      <c r="H138" s="12"/>
      <c r="I138" s="12"/>
      <c r="J138" s="12"/>
      <c r="K138" s="12"/>
      <c r="L138" s="12"/>
      <c r="M138" s="11"/>
      <c r="Q138" s="1" t="s">
        <v>338</v>
      </c>
    </row>
    <row r="139" spans="1:48" ht="30" customHeight="1">
      <c r="A139" s="11"/>
      <c r="B139" s="11"/>
      <c r="C139" s="11"/>
      <c r="D139" s="355"/>
      <c r="E139" s="12"/>
      <c r="F139" s="12"/>
      <c r="G139" s="12"/>
      <c r="H139" s="12"/>
      <c r="I139" s="12"/>
      <c r="J139" s="12"/>
      <c r="K139" s="12"/>
      <c r="L139" s="12"/>
      <c r="M139" s="11"/>
      <c r="Q139" s="1" t="s">
        <v>338</v>
      </c>
    </row>
    <row r="140" spans="1:48" ht="30" customHeight="1">
      <c r="A140" s="11"/>
      <c r="B140" s="11"/>
      <c r="C140" s="11"/>
      <c r="D140" s="355"/>
      <c r="E140" s="12"/>
      <c r="F140" s="12"/>
      <c r="G140" s="12"/>
      <c r="H140" s="12"/>
      <c r="I140" s="12"/>
      <c r="J140" s="12"/>
      <c r="K140" s="12"/>
      <c r="L140" s="12"/>
      <c r="M140" s="11"/>
      <c r="Q140" s="1" t="s">
        <v>338</v>
      </c>
    </row>
    <row r="141" spans="1:48" ht="30" customHeight="1">
      <c r="A141" s="11"/>
      <c r="B141" s="11"/>
      <c r="C141" s="11"/>
      <c r="D141" s="355"/>
      <c r="E141" s="12"/>
      <c r="F141" s="12"/>
      <c r="G141" s="12"/>
      <c r="H141" s="12"/>
      <c r="I141" s="12"/>
      <c r="J141" s="12"/>
      <c r="K141" s="12"/>
      <c r="L141" s="12"/>
      <c r="M141" s="11"/>
      <c r="Q141" s="1" t="s">
        <v>338</v>
      </c>
    </row>
    <row r="142" spans="1:48" ht="30" customHeight="1">
      <c r="A142" s="11"/>
      <c r="B142" s="11"/>
      <c r="C142" s="11"/>
      <c r="D142" s="355"/>
      <c r="E142" s="12"/>
      <c r="F142" s="12"/>
      <c r="G142" s="12"/>
      <c r="H142" s="12"/>
      <c r="I142" s="12"/>
      <c r="J142" s="12"/>
      <c r="K142" s="12"/>
      <c r="L142" s="12"/>
      <c r="M142" s="11"/>
      <c r="Q142" s="1" t="s">
        <v>338</v>
      </c>
    </row>
    <row r="143" spans="1:48" ht="30" customHeight="1">
      <c r="A143" s="11"/>
      <c r="B143" s="11"/>
      <c r="C143" s="11"/>
      <c r="D143" s="355"/>
      <c r="E143" s="12"/>
      <c r="F143" s="12"/>
      <c r="G143" s="12"/>
      <c r="H143" s="12"/>
      <c r="I143" s="12"/>
      <c r="J143" s="12"/>
      <c r="K143" s="12"/>
      <c r="L143" s="12"/>
      <c r="M143" s="11"/>
      <c r="Q143" s="1" t="s">
        <v>338</v>
      </c>
    </row>
    <row r="144" spans="1:48" ht="30" customHeight="1">
      <c r="A144" s="11"/>
      <c r="B144" s="11"/>
      <c r="C144" s="11"/>
      <c r="D144" s="355"/>
      <c r="E144" s="12"/>
      <c r="F144" s="12"/>
      <c r="G144" s="12"/>
      <c r="H144" s="12"/>
      <c r="I144" s="12"/>
      <c r="J144" s="12"/>
      <c r="K144" s="12"/>
      <c r="L144" s="12"/>
      <c r="M144" s="11"/>
      <c r="Q144" s="1" t="s">
        <v>338</v>
      </c>
    </row>
    <row r="145" spans="1:48" ht="30" customHeight="1">
      <c r="A145" s="11"/>
      <c r="B145" s="11"/>
      <c r="C145" s="11"/>
      <c r="D145" s="355"/>
      <c r="E145" s="12"/>
      <c r="F145" s="12"/>
      <c r="G145" s="12"/>
      <c r="H145" s="12"/>
      <c r="I145" s="12"/>
      <c r="J145" s="12"/>
      <c r="K145" s="12"/>
      <c r="L145" s="12"/>
      <c r="M145" s="11"/>
      <c r="Q145" s="1" t="s">
        <v>338</v>
      </c>
    </row>
    <row r="146" spans="1:48" ht="30" customHeight="1">
      <c r="A146" s="11"/>
      <c r="B146" s="11"/>
      <c r="C146" s="11"/>
      <c r="D146" s="355"/>
      <c r="E146" s="12"/>
      <c r="F146" s="12"/>
      <c r="G146" s="12"/>
      <c r="H146" s="12"/>
      <c r="I146" s="12"/>
      <c r="J146" s="12"/>
      <c r="K146" s="12"/>
      <c r="L146" s="12"/>
      <c r="M146" s="11"/>
      <c r="Q146" s="1" t="s">
        <v>338</v>
      </c>
    </row>
    <row r="147" spans="1:48" ht="30" customHeight="1">
      <c r="A147" s="13" t="s">
        <v>120</v>
      </c>
      <c r="B147" s="11"/>
      <c r="C147" s="11"/>
      <c r="D147" s="355"/>
      <c r="E147" s="12"/>
      <c r="F147" s="12">
        <f>SUMIF(Q125:Q146,"010106",F125:F146)</f>
        <v>0</v>
      </c>
      <c r="G147" s="12"/>
      <c r="H147" s="12">
        <f>SUMIF(Q125:Q146,"010106",H125:H146)</f>
        <v>0</v>
      </c>
      <c r="I147" s="12"/>
      <c r="J147" s="12">
        <f>SUMIF(Q125:Q146,"010106",J125:J146)</f>
        <v>0</v>
      </c>
      <c r="K147" s="12"/>
      <c r="L147" s="12">
        <f>SUMIF(Q125:Q146,"010106",L125:L146)</f>
        <v>0</v>
      </c>
      <c r="M147" s="11"/>
      <c r="N147" t="s">
        <v>121</v>
      </c>
    </row>
    <row r="148" spans="1:48" ht="30" customHeight="1">
      <c r="A148" s="13" t="s">
        <v>359</v>
      </c>
      <c r="B148" s="13" t="s">
        <v>50</v>
      </c>
      <c r="C148" s="11"/>
      <c r="D148" s="355"/>
      <c r="E148" s="12"/>
      <c r="F148" s="12"/>
      <c r="G148" s="12"/>
      <c r="H148" s="12"/>
      <c r="I148" s="12"/>
      <c r="J148" s="12"/>
      <c r="K148" s="12"/>
      <c r="L148" s="12"/>
      <c r="M148" s="11"/>
      <c r="Q148" s="1" t="s">
        <v>360</v>
      </c>
    </row>
    <row r="149" spans="1:48" ht="30" customHeight="1">
      <c r="A149" s="13" t="s">
        <v>361</v>
      </c>
      <c r="B149" s="13" t="s">
        <v>362</v>
      </c>
      <c r="C149" s="13" t="s">
        <v>80</v>
      </c>
      <c r="D149" s="355">
        <v>306</v>
      </c>
      <c r="E149" s="12"/>
      <c r="F149" s="12"/>
      <c r="G149" s="12"/>
      <c r="H149" s="12"/>
      <c r="I149" s="12"/>
      <c r="J149" s="12"/>
      <c r="K149" s="12"/>
      <c r="L149" s="12"/>
      <c r="M149" s="13"/>
      <c r="N149" s="1" t="s">
        <v>363</v>
      </c>
      <c r="O149" s="1" t="s">
        <v>50</v>
      </c>
      <c r="P149" s="1" t="s">
        <v>50</v>
      </c>
      <c r="Q149" s="1" t="s">
        <v>360</v>
      </c>
      <c r="R149" s="1" t="s">
        <v>60</v>
      </c>
      <c r="S149" s="1" t="s">
        <v>61</v>
      </c>
      <c r="T149" s="1" t="s">
        <v>61</v>
      </c>
      <c r="AR149" s="1" t="s">
        <v>50</v>
      </c>
      <c r="AS149" s="1" t="s">
        <v>50</v>
      </c>
      <c r="AU149" s="1" t="s">
        <v>364</v>
      </c>
      <c r="AV149">
        <v>475</v>
      </c>
    </row>
    <row r="150" spans="1:48" ht="30" customHeight="1">
      <c r="A150" s="13" t="s">
        <v>361</v>
      </c>
      <c r="B150" s="13" t="s">
        <v>365</v>
      </c>
      <c r="C150" s="13" t="s">
        <v>80</v>
      </c>
      <c r="D150" s="355">
        <v>66</v>
      </c>
      <c r="E150" s="12"/>
      <c r="F150" s="12"/>
      <c r="G150" s="12"/>
      <c r="H150" s="12"/>
      <c r="I150" s="12"/>
      <c r="J150" s="12"/>
      <c r="K150" s="12"/>
      <c r="L150" s="12"/>
      <c r="M150" s="13"/>
      <c r="N150" s="1" t="s">
        <v>366</v>
      </c>
      <c r="O150" s="1" t="s">
        <v>50</v>
      </c>
      <c r="P150" s="1" t="s">
        <v>50</v>
      </c>
      <c r="Q150" s="1" t="s">
        <v>360</v>
      </c>
      <c r="R150" s="1" t="s">
        <v>60</v>
      </c>
      <c r="S150" s="1" t="s">
        <v>61</v>
      </c>
      <c r="T150" s="1" t="s">
        <v>61</v>
      </c>
      <c r="AR150" s="1" t="s">
        <v>50</v>
      </c>
      <c r="AS150" s="1" t="s">
        <v>50</v>
      </c>
      <c r="AU150" s="1" t="s">
        <v>367</v>
      </c>
      <c r="AV150">
        <v>71</v>
      </c>
    </row>
    <row r="151" spans="1:48" ht="30" customHeight="1">
      <c r="A151" s="13" t="s">
        <v>368</v>
      </c>
      <c r="B151" s="13" t="s">
        <v>369</v>
      </c>
      <c r="C151" s="13" t="s">
        <v>80</v>
      </c>
      <c r="D151" s="355">
        <v>13</v>
      </c>
      <c r="E151" s="12"/>
      <c r="F151" s="12"/>
      <c r="G151" s="12"/>
      <c r="H151" s="12"/>
      <c r="I151" s="12"/>
      <c r="J151" s="12"/>
      <c r="K151" s="12"/>
      <c r="L151" s="12"/>
      <c r="M151" s="13"/>
      <c r="N151" s="1" t="s">
        <v>370</v>
      </c>
      <c r="O151" s="1" t="s">
        <v>50</v>
      </c>
      <c r="P151" s="1" t="s">
        <v>50</v>
      </c>
      <c r="Q151" s="1" t="s">
        <v>360</v>
      </c>
      <c r="R151" s="1" t="s">
        <v>60</v>
      </c>
      <c r="S151" s="1" t="s">
        <v>61</v>
      </c>
      <c r="T151" s="1" t="s">
        <v>61</v>
      </c>
      <c r="AR151" s="1" t="s">
        <v>50</v>
      </c>
      <c r="AS151" s="1" t="s">
        <v>50</v>
      </c>
      <c r="AU151" s="1" t="s">
        <v>371</v>
      </c>
      <c r="AV151">
        <v>315</v>
      </c>
    </row>
    <row r="152" spans="1:48" ht="30" customHeight="1">
      <c r="A152" s="13" t="s">
        <v>368</v>
      </c>
      <c r="B152" s="13" t="s">
        <v>372</v>
      </c>
      <c r="C152" s="13" t="s">
        <v>80</v>
      </c>
      <c r="D152" s="355">
        <v>25</v>
      </c>
      <c r="E152" s="12"/>
      <c r="F152" s="12"/>
      <c r="G152" s="12"/>
      <c r="H152" s="12"/>
      <c r="I152" s="12"/>
      <c r="J152" s="12"/>
      <c r="K152" s="12"/>
      <c r="L152" s="12"/>
      <c r="M152" s="13"/>
      <c r="N152" s="1" t="s">
        <v>373</v>
      </c>
      <c r="O152" s="1" t="s">
        <v>50</v>
      </c>
      <c r="P152" s="1" t="s">
        <v>50</v>
      </c>
      <c r="Q152" s="1" t="s">
        <v>360</v>
      </c>
      <c r="R152" s="1" t="s">
        <v>60</v>
      </c>
      <c r="S152" s="1" t="s">
        <v>61</v>
      </c>
      <c r="T152" s="1" t="s">
        <v>61</v>
      </c>
      <c r="AR152" s="1" t="s">
        <v>50</v>
      </c>
      <c r="AS152" s="1" t="s">
        <v>50</v>
      </c>
      <c r="AU152" s="1" t="s">
        <v>374</v>
      </c>
      <c r="AV152">
        <v>316</v>
      </c>
    </row>
    <row r="153" spans="1:48" ht="30" customHeight="1">
      <c r="A153" s="13" t="s">
        <v>375</v>
      </c>
      <c r="B153" s="13" t="s">
        <v>376</v>
      </c>
      <c r="C153" s="13" t="s">
        <v>80</v>
      </c>
      <c r="D153" s="355">
        <v>306</v>
      </c>
      <c r="E153" s="12"/>
      <c r="F153" s="12"/>
      <c r="G153" s="12"/>
      <c r="H153" s="12"/>
      <c r="I153" s="12"/>
      <c r="J153" s="12"/>
      <c r="K153" s="12"/>
      <c r="L153" s="12"/>
      <c r="M153" s="13"/>
      <c r="N153" s="1" t="s">
        <v>377</v>
      </c>
      <c r="O153" s="1" t="s">
        <v>50</v>
      </c>
      <c r="P153" s="1" t="s">
        <v>50</v>
      </c>
      <c r="Q153" s="1" t="s">
        <v>360</v>
      </c>
      <c r="R153" s="1" t="s">
        <v>60</v>
      </c>
      <c r="S153" s="1" t="s">
        <v>61</v>
      </c>
      <c r="T153" s="1" t="s">
        <v>61</v>
      </c>
      <c r="AR153" s="1" t="s">
        <v>50</v>
      </c>
      <c r="AS153" s="1" t="s">
        <v>50</v>
      </c>
      <c r="AU153" s="1" t="s">
        <v>378</v>
      </c>
      <c r="AV153">
        <v>492</v>
      </c>
    </row>
    <row r="154" spans="1:48" ht="30" customHeight="1">
      <c r="A154" s="13" t="s">
        <v>379</v>
      </c>
      <c r="B154" s="13" t="s">
        <v>380</v>
      </c>
      <c r="C154" s="13" t="s">
        <v>80</v>
      </c>
      <c r="D154" s="355">
        <v>8</v>
      </c>
      <c r="E154" s="12"/>
      <c r="F154" s="12"/>
      <c r="G154" s="12"/>
      <c r="H154" s="12"/>
      <c r="I154" s="12"/>
      <c r="J154" s="12"/>
      <c r="K154" s="12"/>
      <c r="L154" s="12"/>
      <c r="M154" s="13"/>
      <c r="N154" s="1" t="s">
        <v>381</v>
      </c>
      <c r="O154" s="1" t="s">
        <v>50</v>
      </c>
      <c r="P154" s="1" t="s">
        <v>50</v>
      </c>
      <c r="Q154" s="1" t="s">
        <v>360</v>
      </c>
      <c r="R154" s="1" t="s">
        <v>60</v>
      </c>
      <c r="S154" s="1" t="s">
        <v>61</v>
      </c>
      <c r="T154" s="1" t="s">
        <v>61</v>
      </c>
      <c r="AR154" s="1" t="s">
        <v>50</v>
      </c>
      <c r="AS154" s="1" t="s">
        <v>50</v>
      </c>
      <c r="AU154" s="1" t="s">
        <v>382</v>
      </c>
      <c r="AV154">
        <v>317</v>
      </c>
    </row>
    <row r="155" spans="1:48" ht="30" customHeight="1">
      <c r="A155" s="13" t="s">
        <v>383</v>
      </c>
      <c r="B155" s="13" t="s">
        <v>384</v>
      </c>
      <c r="C155" s="13" t="s">
        <v>80</v>
      </c>
      <c r="D155" s="355">
        <v>238</v>
      </c>
      <c r="E155" s="12"/>
      <c r="F155" s="12"/>
      <c r="G155" s="12"/>
      <c r="H155" s="12"/>
      <c r="I155" s="12"/>
      <c r="J155" s="12"/>
      <c r="K155" s="12"/>
      <c r="L155" s="12"/>
      <c r="M155" s="13"/>
      <c r="N155" s="1" t="s">
        <v>385</v>
      </c>
      <c r="O155" s="1" t="s">
        <v>50</v>
      </c>
      <c r="P155" s="1" t="s">
        <v>50</v>
      </c>
      <c r="Q155" s="1" t="s">
        <v>360</v>
      </c>
      <c r="R155" s="1" t="s">
        <v>60</v>
      </c>
      <c r="S155" s="1" t="s">
        <v>61</v>
      </c>
      <c r="T155" s="1" t="s">
        <v>61</v>
      </c>
      <c r="AR155" s="1" t="s">
        <v>50</v>
      </c>
      <c r="AS155" s="1" t="s">
        <v>50</v>
      </c>
      <c r="AU155" s="1" t="s">
        <v>386</v>
      </c>
      <c r="AV155">
        <v>319</v>
      </c>
    </row>
    <row r="156" spans="1:48" ht="30" customHeight="1">
      <c r="A156" s="13" t="s">
        <v>387</v>
      </c>
      <c r="B156" s="13" t="s">
        <v>388</v>
      </c>
      <c r="C156" s="13" t="s">
        <v>80</v>
      </c>
      <c r="D156" s="355">
        <v>429</v>
      </c>
      <c r="E156" s="12"/>
      <c r="F156" s="12"/>
      <c r="G156" s="12"/>
      <c r="H156" s="12"/>
      <c r="I156" s="12"/>
      <c r="J156" s="12"/>
      <c r="K156" s="12"/>
      <c r="L156" s="12"/>
      <c r="M156" s="13"/>
      <c r="N156" s="1" t="s">
        <v>389</v>
      </c>
      <c r="O156" s="1" t="s">
        <v>50</v>
      </c>
      <c r="P156" s="1" t="s">
        <v>50</v>
      </c>
      <c r="Q156" s="1" t="s">
        <v>360</v>
      </c>
      <c r="R156" s="1" t="s">
        <v>60</v>
      </c>
      <c r="S156" s="1" t="s">
        <v>61</v>
      </c>
      <c r="T156" s="1" t="s">
        <v>61</v>
      </c>
      <c r="AR156" s="1" t="s">
        <v>50</v>
      </c>
      <c r="AS156" s="1" t="s">
        <v>50</v>
      </c>
      <c r="AU156" s="1" t="s">
        <v>390</v>
      </c>
      <c r="AV156">
        <v>72</v>
      </c>
    </row>
    <row r="157" spans="1:48" ht="30" customHeight="1">
      <c r="A157" s="13" t="s">
        <v>387</v>
      </c>
      <c r="B157" s="13" t="s">
        <v>391</v>
      </c>
      <c r="C157" s="13" t="s">
        <v>80</v>
      </c>
      <c r="D157" s="355">
        <v>32</v>
      </c>
      <c r="E157" s="12"/>
      <c r="F157" s="12"/>
      <c r="G157" s="12"/>
      <c r="H157" s="12"/>
      <c r="I157" s="12"/>
      <c r="J157" s="12"/>
      <c r="K157" s="12"/>
      <c r="L157" s="12"/>
      <c r="M157" s="13"/>
      <c r="N157" s="1" t="s">
        <v>392</v>
      </c>
      <c r="O157" s="1" t="s">
        <v>50</v>
      </c>
      <c r="P157" s="1" t="s">
        <v>50</v>
      </c>
      <c r="Q157" s="1" t="s">
        <v>360</v>
      </c>
      <c r="R157" s="1" t="s">
        <v>60</v>
      </c>
      <c r="S157" s="1" t="s">
        <v>61</v>
      </c>
      <c r="T157" s="1" t="s">
        <v>61</v>
      </c>
      <c r="AR157" s="1" t="s">
        <v>50</v>
      </c>
      <c r="AS157" s="1" t="s">
        <v>50</v>
      </c>
      <c r="AU157" s="1" t="s">
        <v>393</v>
      </c>
      <c r="AV157">
        <v>73</v>
      </c>
    </row>
    <row r="158" spans="1:48" ht="30" customHeight="1">
      <c r="A158" s="13" t="s">
        <v>394</v>
      </c>
      <c r="B158" s="13" t="s">
        <v>395</v>
      </c>
      <c r="C158" s="13" t="s">
        <v>80</v>
      </c>
      <c r="D158" s="355">
        <v>32</v>
      </c>
      <c r="E158" s="12"/>
      <c r="F158" s="12"/>
      <c r="G158" s="12"/>
      <c r="H158" s="12"/>
      <c r="I158" s="12"/>
      <c r="J158" s="12"/>
      <c r="K158" s="12"/>
      <c r="L158" s="12"/>
      <c r="M158" s="13"/>
      <c r="N158" s="1" t="s">
        <v>396</v>
      </c>
      <c r="O158" s="1" t="s">
        <v>50</v>
      </c>
      <c r="P158" s="1" t="s">
        <v>50</v>
      </c>
      <c r="Q158" s="1" t="s">
        <v>360</v>
      </c>
      <c r="R158" s="1" t="s">
        <v>61</v>
      </c>
      <c r="S158" s="1" t="s">
        <v>61</v>
      </c>
      <c r="T158" s="1" t="s">
        <v>60</v>
      </c>
      <c r="AR158" s="1" t="s">
        <v>50</v>
      </c>
      <c r="AS158" s="1" t="s">
        <v>50</v>
      </c>
      <c r="AU158" s="1" t="s">
        <v>397</v>
      </c>
      <c r="AV158">
        <v>320</v>
      </c>
    </row>
    <row r="159" spans="1:48" ht="30" customHeight="1">
      <c r="A159" s="13" t="s">
        <v>398</v>
      </c>
      <c r="B159" s="13" t="s">
        <v>399</v>
      </c>
      <c r="C159" s="13" t="s">
        <v>400</v>
      </c>
      <c r="D159" s="355">
        <v>4</v>
      </c>
      <c r="E159" s="12"/>
      <c r="F159" s="12"/>
      <c r="G159" s="12"/>
      <c r="H159" s="12"/>
      <c r="I159" s="12"/>
      <c r="J159" s="12"/>
      <c r="K159" s="12"/>
      <c r="L159" s="12"/>
      <c r="M159" s="13"/>
      <c r="N159" s="1" t="s">
        <v>401</v>
      </c>
      <c r="O159" s="1" t="s">
        <v>50</v>
      </c>
      <c r="P159" s="1" t="s">
        <v>50</v>
      </c>
      <c r="Q159" s="1" t="s">
        <v>360</v>
      </c>
      <c r="R159" s="1" t="s">
        <v>61</v>
      </c>
      <c r="S159" s="1" t="s">
        <v>61</v>
      </c>
      <c r="T159" s="1" t="s">
        <v>60</v>
      </c>
      <c r="AR159" s="1" t="s">
        <v>50</v>
      </c>
      <c r="AS159" s="1" t="s">
        <v>50</v>
      </c>
      <c r="AU159" s="1" t="s">
        <v>402</v>
      </c>
      <c r="AV159">
        <v>321</v>
      </c>
    </row>
    <row r="160" spans="1:48" ht="30" customHeight="1">
      <c r="A160" s="13" t="s">
        <v>403</v>
      </c>
      <c r="B160" s="13" t="s">
        <v>404</v>
      </c>
      <c r="C160" s="13" t="s">
        <v>80</v>
      </c>
      <c r="D160" s="355">
        <v>552</v>
      </c>
      <c r="E160" s="12"/>
      <c r="F160" s="12"/>
      <c r="G160" s="12"/>
      <c r="H160" s="12"/>
      <c r="I160" s="12"/>
      <c r="J160" s="12"/>
      <c r="K160" s="12"/>
      <c r="L160" s="12"/>
      <c r="M160" s="13"/>
      <c r="N160" s="1" t="s">
        <v>405</v>
      </c>
      <c r="O160" s="1" t="s">
        <v>50</v>
      </c>
      <c r="P160" s="1" t="s">
        <v>50</v>
      </c>
      <c r="Q160" s="1" t="s">
        <v>360</v>
      </c>
      <c r="R160" s="1" t="s">
        <v>60</v>
      </c>
      <c r="S160" s="1" t="s">
        <v>61</v>
      </c>
      <c r="T160" s="1" t="s">
        <v>61</v>
      </c>
      <c r="AR160" s="1" t="s">
        <v>50</v>
      </c>
      <c r="AS160" s="1" t="s">
        <v>50</v>
      </c>
      <c r="AU160" s="1" t="s">
        <v>406</v>
      </c>
      <c r="AV160">
        <v>322</v>
      </c>
    </row>
    <row r="161" spans="1:48" ht="30" customHeight="1">
      <c r="A161" s="13" t="s">
        <v>407</v>
      </c>
      <c r="B161" s="13" t="s">
        <v>408</v>
      </c>
      <c r="C161" s="13" t="s">
        <v>80</v>
      </c>
      <c r="D161" s="355">
        <v>732</v>
      </c>
      <c r="E161" s="12"/>
      <c r="F161" s="12"/>
      <c r="G161" s="12"/>
      <c r="H161" s="12"/>
      <c r="I161" s="12"/>
      <c r="J161" s="12"/>
      <c r="K161" s="12"/>
      <c r="L161" s="12"/>
      <c r="M161" s="13"/>
      <c r="N161" s="1" t="s">
        <v>409</v>
      </c>
      <c r="O161" s="1" t="s">
        <v>50</v>
      </c>
      <c r="P161" s="1" t="s">
        <v>50</v>
      </c>
      <c r="Q161" s="1" t="s">
        <v>360</v>
      </c>
      <c r="R161" s="1" t="s">
        <v>60</v>
      </c>
      <c r="S161" s="1" t="s">
        <v>61</v>
      </c>
      <c r="T161" s="1" t="s">
        <v>61</v>
      </c>
      <c r="AR161" s="1" t="s">
        <v>50</v>
      </c>
      <c r="AS161" s="1" t="s">
        <v>50</v>
      </c>
      <c r="AU161" s="1" t="s">
        <v>410</v>
      </c>
      <c r="AV161">
        <v>323</v>
      </c>
    </row>
    <row r="162" spans="1:48" ht="30" customHeight="1">
      <c r="A162" s="13" t="s">
        <v>411</v>
      </c>
      <c r="B162" s="13" t="s">
        <v>412</v>
      </c>
      <c r="C162" s="13" t="s">
        <v>80</v>
      </c>
      <c r="D162" s="355">
        <v>378</v>
      </c>
      <c r="E162" s="12"/>
      <c r="F162" s="12"/>
      <c r="G162" s="12"/>
      <c r="H162" s="12"/>
      <c r="I162" s="12"/>
      <c r="J162" s="12"/>
      <c r="K162" s="12"/>
      <c r="L162" s="12"/>
      <c r="M162" s="13"/>
      <c r="N162" s="1" t="s">
        <v>413</v>
      </c>
      <c r="O162" s="1" t="s">
        <v>50</v>
      </c>
      <c r="P162" s="1" t="s">
        <v>50</v>
      </c>
      <c r="Q162" s="1" t="s">
        <v>360</v>
      </c>
      <c r="R162" s="1" t="s">
        <v>60</v>
      </c>
      <c r="S162" s="1" t="s">
        <v>61</v>
      </c>
      <c r="T162" s="1" t="s">
        <v>61</v>
      </c>
      <c r="AR162" s="1" t="s">
        <v>50</v>
      </c>
      <c r="AS162" s="1" t="s">
        <v>50</v>
      </c>
      <c r="AU162" s="1" t="s">
        <v>414</v>
      </c>
      <c r="AV162">
        <v>280</v>
      </c>
    </row>
    <row r="163" spans="1:48" ht="30" customHeight="1">
      <c r="A163" s="13" t="s">
        <v>415</v>
      </c>
      <c r="B163" s="13" t="s">
        <v>416</v>
      </c>
      <c r="C163" s="13" t="s">
        <v>80</v>
      </c>
      <c r="D163" s="355">
        <v>31</v>
      </c>
      <c r="E163" s="12"/>
      <c r="F163" s="12"/>
      <c r="G163" s="12"/>
      <c r="H163" s="12"/>
      <c r="I163" s="12"/>
      <c r="J163" s="12"/>
      <c r="K163" s="12"/>
      <c r="L163" s="12"/>
      <c r="M163" s="13"/>
      <c r="N163" s="1" t="s">
        <v>417</v>
      </c>
      <c r="O163" s="1" t="s">
        <v>50</v>
      </c>
      <c r="P163" s="1" t="s">
        <v>50</v>
      </c>
      <c r="Q163" s="1" t="s">
        <v>360</v>
      </c>
      <c r="R163" s="1" t="s">
        <v>60</v>
      </c>
      <c r="S163" s="1" t="s">
        <v>61</v>
      </c>
      <c r="T163" s="1" t="s">
        <v>61</v>
      </c>
      <c r="AR163" s="1" t="s">
        <v>50</v>
      </c>
      <c r="AS163" s="1" t="s">
        <v>50</v>
      </c>
      <c r="AU163" s="1" t="s">
        <v>418</v>
      </c>
      <c r="AV163">
        <v>279</v>
      </c>
    </row>
    <row r="164" spans="1:48" ht="30" customHeight="1">
      <c r="A164" s="13" t="s">
        <v>419</v>
      </c>
      <c r="B164" s="13" t="s">
        <v>420</v>
      </c>
      <c r="C164" s="13" t="s">
        <v>80</v>
      </c>
      <c r="D164" s="355">
        <v>149</v>
      </c>
      <c r="E164" s="12"/>
      <c r="F164" s="12"/>
      <c r="G164" s="12"/>
      <c r="H164" s="12"/>
      <c r="I164" s="12"/>
      <c r="J164" s="12"/>
      <c r="K164" s="12"/>
      <c r="L164" s="12"/>
      <c r="M164" s="13"/>
      <c r="N164" s="1" t="s">
        <v>421</v>
      </c>
      <c r="O164" s="1" t="s">
        <v>50</v>
      </c>
      <c r="P164" s="1" t="s">
        <v>50</v>
      </c>
      <c r="Q164" s="1" t="s">
        <v>360</v>
      </c>
      <c r="R164" s="1" t="s">
        <v>61</v>
      </c>
      <c r="S164" s="1" t="s">
        <v>61</v>
      </c>
      <c r="T164" s="1" t="s">
        <v>60</v>
      </c>
      <c r="AR164" s="1" t="s">
        <v>50</v>
      </c>
      <c r="AS164" s="1" t="s">
        <v>50</v>
      </c>
      <c r="AU164" s="1" t="s">
        <v>422</v>
      </c>
      <c r="AV164">
        <v>454</v>
      </c>
    </row>
    <row r="165" spans="1:48" ht="30" customHeight="1">
      <c r="A165" s="11"/>
      <c r="B165" s="11"/>
      <c r="C165" s="11"/>
      <c r="D165" s="355"/>
      <c r="E165" s="12"/>
      <c r="F165" s="12"/>
      <c r="G165" s="12"/>
      <c r="H165" s="12"/>
      <c r="I165" s="12"/>
      <c r="J165" s="12"/>
      <c r="K165" s="12"/>
      <c r="L165" s="12"/>
      <c r="M165" s="11"/>
      <c r="Q165" s="1" t="s">
        <v>360</v>
      </c>
    </row>
    <row r="166" spans="1:48" ht="30" customHeight="1">
      <c r="A166" s="11"/>
      <c r="B166" s="11"/>
      <c r="C166" s="11"/>
      <c r="D166" s="355"/>
      <c r="E166" s="12"/>
      <c r="F166" s="12"/>
      <c r="G166" s="12"/>
      <c r="H166" s="12"/>
      <c r="I166" s="12"/>
      <c r="J166" s="12"/>
      <c r="K166" s="12"/>
      <c r="L166" s="12"/>
      <c r="M166" s="11"/>
      <c r="Q166" s="1" t="s">
        <v>360</v>
      </c>
    </row>
    <row r="167" spans="1:48" ht="30" customHeight="1">
      <c r="A167" s="11"/>
      <c r="B167" s="11"/>
      <c r="C167" s="11"/>
      <c r="D167" s="355"/>
      <c r="E167" s="12"/>
      <c r="F167" s="12"/>
      <c r="G167" s="12"/>
      <c r="H167" s="12"/>
      <c r="I167" s="12"/>
      <c r="J167" s="12"/>
      <c r="K167" s="12"/>
      <c r="L167" s="12"/>
      <c r="M167" s="11"/>
      <c r="Q167" s="1" t="s">
        <v>360</v>
      </c>
    </row>
    <row r="168" spans="1:48" ht="30" customHeight="1">
      <c r="A168" s="11"/>
      <c r="B168" s="11"/>
      <c r="C168" s="11"/>
      <c r="D168" s="355"/>
      <c r="E168" s="12"/>
      <c r="F168" s="12"/>
      <c r="G168" s="12"/>
      <c r="H168" s="12"/>
      <c r="I168" s="12"/>
      <c r="J168" s="12"/>
      <c r="K168" s="12"/>
      <c r="L168" s="12"/>
      <c r="M168" s="11"/>
      <c r="Q168" s="1" t="s">
        <v>360</v>
      </c>
    </row>
    <row r="169" spans="1:48" ht="30" customHeight="1">
      <c r="A169" s="11"/>
      <c r="B169" s="11"/>
      <c r="C169" s="11"/>
      <c r="D169" s="355"/>
      <c r="E169" s="12"/>
      <c r="F169" s="12"/>
      <c r="G169" s="12"/>
      <c r="H169" s="12"/>
      <c r="I169" s="12"/>
      <c r="J169" s="12"/>
      <c r="K169" s="12"/>
      <c r="L169" s="12"/>
      <c r="M169" s="11"/>
      <c r="Q169" s="1" t="s">
        <v>360</v>
      </c>
    </row>
    <row r="170" spans="1:48" ht="30" customHeight="1">
      <c r="A170" s="11"/>
      <c r="B170" s="11"/>
      <c r="C170" s="11"/>
      <c r="D170" s="355"/>
      <c r="E170" s="12"/>
      <c r="F170" s="12"/>
      <c r="G170" s="12"/>
      <c r="H170" s="12"/>
      <c r="I170" s="12"/>
      <c r="J170" s="12"/>
      <c r="K170" s="12"/>
      <c r="L170" s="12"/>
      <c r="M170" s="11"/>
      <c r="Q170" s="1" t="s">
        <v>360</v>
      </c>
    </row>
    <row r="171" spans="1:48" ht="30" customHeight="1">
      <c r="A171" s="13" t="s">
        <v>120</v>
      </c>
      <c r="B171" s="11"/>
      <c r="C171" s="11"/>
      <c r="D171" s="355"/>
      <c r="E171" s="12"/>
      <c r="F171" s="12">
        <f>SUMIF(Q149:Q170,"010107",F149:F170)</f>
        <v>0</v>
      </c>
      <c r="G171" s="12"/>
      <c r="H171" s="12">
        <f>SUMIF(Q149:Q170,"010107",H149:H170)</f>
        <v>0</v>
      </c>
      <c r="I171" s="12"/>
      <c r="J171" s="12">
        <f>SUMIF(Q149:Q170,"010107",J149:J170)</f>
        <v>0</v>
      </c>
      <c r="K171" s="12"/>
      <c r="L171" s="12">
        <f>SUMIF(Q149:Q170,"010107",L149:L170)</f>
        <v>0</v>
      </c>
      <c r="M171" s="11"/>
      <c r="N171" t="s">
        <v>121</v>
      </c>
    </row>
    <row r="172" spans="1:48" ht="30" customHeight="1">
      <c r="A172" s="13" t="s">
        <v>423</v>
      </c>
      <c r="B172" s="13" t="s">
        <v>50</v>
      </c>
      <c r="C172" s="11"/>
      <c r="D172" s="355"/>
      <c r="E172" s="12"/>
      <c r="F172" s="12"/>
      <c r="G172" s="12"/>
      <c r="H172" s="12"/>
      <c r="I172" s="12"/>
      <c r="J172" s="12"/>
      <c r="K172" s="12"/>
      <c r="L172" s="12"/>
      <c r="M172" s="11"/>
      <c r="Q172" s="1" t="s">
        <v>424</v>
      </c>
    </row>
    <row r="173" spans="1:48" ht="30" customHeight="1">
      <c r="A173" s="13" t="s">
        <v>425</v>
      </c>
      <c r="B173" s="13" t="s">
        <v>426</v>
      </c>
      <c r="C173" s="13" t="s">
        <v>80</v>
      </c>
      <c r="D173" s="355">
        <v>84</v>
      </c>
      <c r="E173" s="12"/>
      <c r="F173" s="12"/>
      <c r="G173" s="12"/>
      <c r="H173" s="12"/>
      <c r="I173" s="12"/>
      <c r="J173" s="12"/>
      <c r="K173" s="12"/>
      <c r="L173" s="12"/>
      <c r="M173" s="13"/>
      <c r="N173" s="1" t="s">
        <v>427</v>
      </c>
      <c r="O173" s="1" t="s">
        <v>50</v>
      </c>
      <c r="P173" s="1" t="s">
        <v>50</v>
      </c>
      <c r="Q173" s="1" t="s">
        <v>424</v>
      </c>
      <c r="R173" s="1" t="s">
        <v>60</v>
      </c>
      <c r="S173" s="1" t="s">
        <v>61</v>
      </c>
      <c r="T173" s="1" t="s">
        <v>61</v>
      </c>
      <c r="AR173" s="1" t="s">
        <v>50</v>
      </c>
      <c r="AS173" s="1" t="s">
        <v>50</v>
      </c>
      <c r="AU173" s="1" t="s">
        <v>428</v>
      </c>
      <c r="AV173">
        <v>334</v>
      </c>
    </row>
    <row r="174" spans="1:48" ht="30" customHeight="1">
      <c r="A174" s="13" t="s">
        <v>425</v>
      </c>
      <c r="B174" s="13" t="s">
        <v>429</v>
      </c>
      <c r="C174" s="13" t="s">
        <v>80</v>
      </c>
      <c r="D174" s="355">
        <v>135</v>
      </c>
      <c r="E174" s="12"/>
      <c r="F174" s="12"/>
      <c r="G174" s="12"/>
      <c r="H174" s="12"/>
      <c r="I174" s="12"/>
      <c r="J174" s="12"/>
      <c r="K174" s="12"/>
      <c r="L174" s="12"/>
      <c r="M174" s="13"/>
      <c r="N174" s="1" t="s">
        <v>430</v>
      </c>
      <c r="O174" s="1" t="s">
        <v>50</v>
      </c>
      <c r="P174" s="1" t="s">
        <v>50</v>
      </c>
      <c r="Q174" s="1" t="s">
        <v>424</v>
      </c>
      <c r="R174" s="1" t="s">
        <v>60</v>
      </c>
      <c r="S174" s="1" t="s">
        <v>61</v>
      </c>
      <c r="T174" s="1" t="s">
        <v>61</v>
      </c>
      <c r="AR174" s="1" t="s">
        <v>50</v>
      </c>
      <c r="AS174" s="1" t="s">
        <v>50</v>
      </c>
      <c r="AU174" s="1" t="s">
        <v>431</v>
      </c>
      <c r="AV174">
        <v>335</v>
      </c>
    </row>
    <row r="175" spans="1:48" ht="30" customHeight="1">
      <c r="A175" s="13" t="s">
        <v>432</v>
      </c>
      <c r="B175" s="13" t="s">
        <v>433</v>
      </c>
      <c r="C175" s="13" t="s">
        <v>80</v>
      </c>
      <c r="D175" s="355">
        <v>32</v>
      </c>
      <c r="E175" s="12"/>
      <c r="F175" s="12"/>
      <c r="G175" s="12"/>
      <c r="H175" s="12"/>
      <c r="I175" s="12"/>
      <c r="J175" s="12"/>
      <c r="K175" s="12"/>
      <c r="L175" s="12"/>
      <c r="M175" s="13"/>
      <c r="N175" s="1" t="s">
        <v>434</v>
      </c>
      <c r="O175" s="1" t="s">
        <v>50</v>
      </c>
      <c r="P175" s="1" t="s">
        <v>50</v>
      </c>
      <c r="Q175" s="1" t="s">
        <v>424</v>
      </c>
      <c r="R175" s="1" t="s">
        <v>60</v>
      </c>
      <c r="S175" s="1" t="s">
        <v>61</v>
      </c>
      <c r="T175" s="1" t="s">
        <v>61</v>
      </c>
      <c r="AR175" s="1" t="s">
        <v>50</v>
      </c>
      <c r="AS175" s="1" t="s">
        <v>50</v>
      </c>
      <c r="AU175" s="1" t="s">
        <v>435</v>
      </c>
      <c r="AV175">
        <v>333</v>
      </c>
    </row>
    <row r="176" spans="1:48" ht="30" customHeight="1">
      <c r="A176" s="13" t="s">
        <v>436</v>
      </c>
      <c r="B176" s="13" t="s">
        <v>437</v>
      </c>
      <c r="C176" s="13" t="s">
        <v>80</v>
      </c>
      <c r="D176" s="355">
        <v>5</v>
      </c>
      <c r="E176" s="12"/>
      <c r="F176" s="12"/>
      <c r="G176" s="12"/>
      <c r="H176" s="12"/>
      <c r="I176" s="12"/>
      <c r="J176" s="12"/>
      <c r="K176" s="12"/>
      <c r="L176" s="12"/>
      <c r="M176" s="13"/>
      <c r="N176" s="1" t="s">
        <v>438</v>
      </c>
      <c r="O176" s="1" t="s">
        <v>50</v>
      </c>
      <c r="P176" s="1" t="s">
        <v>50</v>
      </c>
      <c r="Q176" s="1" t="s">
        <v>424</v>
      </c>
      <c r="R176" s="1" t="s">
        <v>60</v>
      </c>
      <c r="S176" s="1" t="s">
        <v>61</v>
      </c>
      <c r="T176" s="1" t="s">
        <v>61</v>
      </c>
      <c r="AR176" s="1" t="s">
        <v>50</v>
      </c>
      <c r="AS176" s="1" t="s">
        <v>50</v>
      </c>
      <c r="AU176" s="1" t="s">
        <v>439</v>
      </c>
      <c r="AV176">
        <v>336</v>
      </c>
    </row>
    <row r="177" spans="1:48" ht="30" customHeight="1">
      <c r="A177" s="13" t="s">
        <v>440</v>
      </c>
      <c r="B177" s="13" t="s">
        <v>441</v>
      </c>
      <c r="C177" s="13" t="s">
        <v>80</v>
      </c>
      <c r="D177" s="355">
        <v>198</v>
      </c>
      <c r="E177" s="12"/>
      <c r="F177" s="12"/>
      <c r="G177" s="12"/>
      <c r="H177" s="12"/>
      <c r="I177" s="12"/>
      <c r="J177" s="12"/>
      <c r="K177" s="12"/>
      <c r="L177" s="12"/>
      <c r="M177" s="13"/>
      <c r="N177" s="1" t="s">
        <v>442</v>
      </c>
      <c r="O177" s="1" t="s">
        <v>50</v>
      </c>
      <c r="P177" s="1" t="s">
        <v>50</v>
      </c>
      <c r="Q177" s="1" t="s">
        <v>424</v>
      </c>
      <c r="R177" s="1" t="s">
        <v>60</v>
      </c>
      <c r="S177" s="1" t="s">
        <v>61</v>
      </c>
      <c r="T177" s="1" t="s">
        <v>61</v>
      </c>
      <c r="AR177" s="1" t="s">
        <v>50</v>
      </c>
      <c r="AS177" s="1" t="s">
        <v>50</v>
      </c>
      <c r="AU177" s="1" t="s">
        <v>443</v>
      </c>
      <c r="AV177">
        <v>93</v>
      </c>
    </row>
    <row r="178" spans="1:48" ht="30" customHeight="1">
      <c r="A178" s="13" t="s">
        <v>444</v>
      </c>
      <c r="B178" s="13" t="s">
        <v>426</v>
      </c>
      <c r="C178" s="13" t="s">
        <v>80</v>
      </c>
      <c r="D178" s="355">
        <v>104</v>
      </c>
      <c r="E178" s="12"/>
      <c r="F178" s="12"/>
      <c r="G178" s="12"/>
      <c r="H178" s="12"/>
      <c r="I178" s="12"/>
      <c r="J178" s="12"/>
      <c r="K178" s="12"/>
      <c r="L178" s="12"/>
      <c r="M178" s="13"/>
      <c r="N178" s="1" t="s">
        <v>445</v>
      </c>
      <c r="O178" s="1" t="s">
        <v>50</v>
      </c>
      <c r="P178" s="1" t="s">
        <v>50</v>
      </c>
      <c r="Q178" s="1" t="s">
        <v>424</v>
      </c>
      <c r="R178" s="1" t="s">
        <v>60</v>
      </c>
      <c r="S178" s="1" t="s">
        <v>61</v>
      </c>
      <c r="T178" s="1" t="s">
        <v>61</v>
      </c>
      <c r="AR178" s="1" t="s">
        <v>50</v>
      </c>
      <c r="AS178" s="1" t="s">
        <v>50</v>
      </c>
      <c r="AU178" s="1" t="s">
        <v>446</v>
      </c>
      <c r="AV178">
        <v>337</v>
      </c>
    </row>
    <row r="179" spans="1:48" ht="30" customHeight="1">
      <c r="A179" s="13" t="s">
        <v>447</v>
      </c>
      <c r="B179" s="13" t="s">
        <v>448</v>
      </c>
      <c r="C179" s="13" t="s">
        <v>80</v>
      </c>
      <c r="D179" s="355">
        <v>286</v>
      </c>
      <c r="E179" s="12"/>
      <c r="F179" s="12"/>
      <c r="G179" s="12"/>
      <c r="H179" s="12"/>
      <c r="I179" s="12"/>
      <c r="J179" s="12"/>
      <c r="K179" s="12"/>
      <c r="L179" s="12"/>
      <c r="M179" s="13"/>
      <c r="N179" s="1" t="s">
        <v>449</v>
      </c>
      <c r="O179" s="1" t="s">
        <v>50</v>
      </c>
      <c r="P179" s="1" t="s">
        <v>50</v>
      </c>
      <c r="Q179" s="1" t="s">
        <v>424</v>
      </c>
      <c r="R179" s="1" t="s">
        <v>60</v>
      </c>
      <c r="S179" s="1" t="s">
        <v>61</v>
      </c>
      <c r="T179" s="1" t="s">
        <v>61</v>
      </c>
      <c r="AR179" s="1" t="s">
        <v>50</v>
      </c>
      <c r="AS179" s="1" t="s">
        <v>50</v>
      </c>
      <c r="AU179" s="1" t="s">
        <v>450</v>
      </c>
      <c r="AV179">
        <v>338</v>
      </c>
    </row>
    <row r="180" spans="1:48" ht="30" customHeight="1">
      <c r="A180" s="13" t="s">
        <v>447</v>
      </c>
      <c r="B180" s="13" t="s">
        <v>451</v>
      </c>
      <c r="C180" s="13" t="s">
        <v>80</v>
      </c>
      <c r="D180" s="355">
        <v>37</v>
      </c>
      <c r="E180" s="12"/>
      <c r="F180" s="12"/>
      <c r="G180" s="12"/>
      <c r="H180" s="12"/>
      <c r="I180" s="12"/>
      <c r="J180" s="12"/>
      <c r="K180" s="12"/>
      <c r="L180" s="12"/>
      <c r="M180" s="13"/>
      <c r="N180" s="1" t="s">
        <v>452</v>
      </c>
      <c r="O180" s="1" t="s">
        <v>50</v>
      </c>
      <c r="P180" s="1" t="s">
        <v>50</v>
      </c>
      <c r="Q180" s="1" t="s">
        <v>424</v>
      </c>
      <c r="R180" s="1" t="s">
        <v>60</v>
      </c>
      <c r="S180" s="1" t="s">
        <v>61</v>
      </c>
      <c r="T180" s="1" t="s">
        <v>61</v>
      </c>
      <c r="AR180" s="1" t="s">
        <v>50</v>
      </c>
      <c r="AS180" s="1" t="s">
        <v>50</v>
      </c>
      <c r="AU180" s="1" t="s">
        <v>453</v>
      </c>
      <c r="AV180">
        <v>479</v>
      </c>
    </row>
    <row r="181" spans="1:48" ht="30" customHeight="1">
      <c r="A181" s="13" t="s">
        <v>454</v>
      </c>
      <c r="B181" s="13" t="s">
        <v>455</v>
      </c>
      <c r="C181" s="13" t="s">
        <v>80</v>
      </c>
      <c r="D181" s="355">
        <v>255</v>
      </c>
      <c r="E181" s="12"/>
      <c r="F181" s="12"/>
      <c r="G181" s="12"/>
      <c r="H181" s="12"/>
      <c r="I181" s="12"/>
      <c r="J181" s="12"/>
      <c r="K181" s="12"/>
      <c r="L181" s="12"/>
      <c r="M181" s="13"/>
      <c r="N181" s="1" t="s">
        <v>456</v>
      </c>
      <c r="O181" s="1" t="s">
        <v>50</v>
      </c>
      <c r="P181" s="1" t="s">
        <v>50</v>
      </c>
      <c r="Q181" s="1" t="s">
        <v>424</v>
      </c>
      <c r="R181" s="1" t="s">
        <v>60</v>
      </c>
      <c r="S181" s="1" t="s">
        <v>61</v>
      </c>
      <c r="T181" s="1" t="s">
        <v>61</v>
      </c>
      <c r="AR181" s="1" t="s">
        <v>50</v>
      </c>
      <c r="AS181" s="1" t="s">
        <v>50</v>
      </c>
      <c r="AU181" s="1" t="s">
        <v>457</v>
      </c>
      <c r="AV181">
        <v>324</v>
      </c>
    </row>
    <row r="182" spans="1:48" ht="30" customHeight="1">
      <c r="A182" s="13" t="s">
        <v>458</v>
      </c>
      <c r="B182" s="13" t="s">
        <v>459</v>
      </c>
      <c r="C182" s="13" t="s">
        <v>80</v>
      </c>
      <c r="D182" s="355">
        <v>286</v>
      </c>
      <c r="E182" s="12"/>
      <c r="F182" s="12"/>
      <c r="G182" s="12"/>
      <c r="H182" s="12"/>
      <c r="I182" s="12"/>
      <c r="J182" s="12"/>
      <c r="K182" s="12"/>
      <c r="L182" s="12"/>
      <c r="M182" s="13"/>
      <c r="N182" s="1" t="s">
        <v>460</v>
      </c>
      <c r="O182" s="1" t="s">
        <v>50</v>
      </c>
      <c r="P182" s="1" t="s">
        <v>50</v>
      </c>
      <c r="Q182" s="1" t="s">
        <v>424</v>
      </c>
      <c r="R182" s="1" t="s">
        <v>60</v>
      </c>
      <c r="S182" s="1" t="s">
        <v>61</v>
      </c>
      <c r="T182" s="1" t="s">
        <v>61</v>
      </c>
      <c r="AR182" s="1" t="s">
        <v>50</v>
      </c>
      <c r="AS182" s="1" t="s">
        <v>50</v>
      </c>
      <c r="AU182" s="1" t="s">
        <v>461</v>
      </c>
      <c r="AV182">
        <v>490</v>
      </c>
    </row>
    <row r="183" spans="1:48" ht="30" customHeight="1">
      <c r="A183" s="11"/>
      <c r="B183" s="11"/>
      <c r="C183" s="11"/>
      <c r="D183" s="355"/>
      <c r="E183" s="12"/>
      <c r="F183" s="12"/>
      <c r="G183" s="12"/>
      <c r="H183" s="12"/>
      <c r="I183" s="12"/>
      <c r="J183" s="12"/>
      <c r="K183" s="12"/>
      <c r="L183" s="12"/>
      <c r="M183" s="11"/>
      <c r="Q183" s="1" t="s">
        <v>424</v>
      </c>
    </row>
    <row r="184" spans="1:48" ht="30" customHeight="1">
      <c r="A184" s="11"/>
      <c r="B184" s="11"/>
      <c r="C184" s="11"/>
      <c r="D184" s="355"/>
      <c r="E184" s="12"/>
      <c r="F184" s="12"/>
      <c r="G184" s="12"/>
      <c r="H184" s="12"/>
      <c r="I184" s="12"/>
      <c r="J184" s="12"/>
      <c r="K184" s="12"/>
      <c r="L184" s="12"/>
      <c r="M184" s="11"/>
      <c r="Q184" s="1" t="s">
        <v>424</v>
      </c>
    </row>
    <row r="185" spans="1:48" ht="30" customHeight="1">
      <c r="A185" s="11"/>
      <c r="B185" s="11"/>
      <c r="C185" s="11"/>
      <c r="D185" s="355"/>
      <c r="E185" s="12"/>
      <c r="F185" s="12"/>
      <c r="G185" s="12"/>
      <c r="H185" s="12"/>
      <c r="I185" s="12"/>
      <c r="J185" s="12"/>
      <c r="K185" s="12"/>
      <c r="L185" s="12"/>
      <c r="M185" s="11"/>
      <c r="Q185" s="1" t="s">
        <v>424</v>
      </c>
    </row>
    <row r="186" spans="1:48" ht="30" customHeight="1">
      <c r="A186" s="11"/>
      <c r="B186" s="11"/>
      <c r="C186" s="11"/>
      <c r="D186" s="355"/>
      <c r="E186" s="12"/>
      <c r="F186" s="12"/>
      <c r="G186" s="12"/>
      <c r="H186" s="12"/>
      <c r="I186" s="12"/>
      <c r="J186" s="12"/>
      <c r="K186" s="12"/>
      <c r="L186" s="12"/>
      <c r="M186" s="11"/>
      <c r="Q186" s="1" t="s">
        <v>424</v>
      </c>
    </row>
    <row r="187" spans="1:48" ht="30" customHeight="1">
      <c r="A187" s="11"/>
      <c r="B187" s="11"/>
      <c r="C187" s="11"/>
      <c r="D187" s="355"/>
      <c r="E187" s="12"/>
      <c r="F187" s="12"/>
      <c r="G187" s="12"/>
      <c r="H187" s="12"/>
      <c r="I187" s="12"/>
      <c r="J187" s="12"/>
      <c r="K187" s="12"/>
      <c r="L187" s="12"/>
      <c r="M187" s="11"/>
      <c r="Q187" s="1" t="s">
        <v>424</v>
      </c>
    </row>
    <row r="188" spans="1:48" ht="30" customHeight="1">
      <c r="A188" s="11"/>
      <c r="B188" s="11"/>
      <c r="C188" s="11"/>
      <c r="D188" s="355"/>
      <c r="E188" s="12"/>
      <c r="F188" s="12"/>
      <c r="G188" s="12"/>
      <c r="H188" s="12"/>
      <c r="I188" s="12"/>
      <c r="J188" s="12"/>
      <c r="K188" s="12"/>
      <c r="L188" s="12"/>
      <c r="M188" s="11"/>
      <c r="Q188" s="1" t="s">
        <v>424</v>
      </c>
    </row>
    <row r="189" spans="1:48" ht="30" customHeight="1">
      <c r="A189" s="11"/>
      <c r="B189" s="11"/>
      <c r="C189" s="11"/>
      <c r="D189" s="355"/>
      <c r="E189" s="12"/>
      <c r="F189" s="12"/>
      <c r="G189" s="12"/>
      <c r="H189" s="12"/>
      <c r="I189" s="12"/>
      <c r="J189" s="12"/>
      <c r="K189" s="12"/>
      <c r="L189" s="12"/>
      <c r="M189" s="11"/>
      <c r="Q189" s="1" t="s">
        <v>424</v>
      </c>
    </row>
    <row r="190" spans="1:48" ht="30" customHeight="1">
      <c r="A190" s="11"/>
      <c r="B190" s="11"/>
      <c r="C190" s="11"/>
      <c r="D190" s="355"/>
      <c r="E190" s="12"/>
      <c r="F190" s="12"/>
      <c r="G190" s="12"/>
      <c r="H190" s="12"/>
      <c r="I190" s="12"/>
      <c r="J190" s="12"/>
      <c r="K190" s="12"/>
      <c r="L190" s="12"/>
      <c r="M190" s="11"/>
      <c r="Q190" s="1" t="s">
        <v>424</v>
      </c>
    </row>
    <row r="191" spans="1:48" ht="30" customHeight="1">
      <c r="A191" s="11"/>
      <c r="B191" s="11"/>
      <c r="C191" s="11"/>
      <c r="D191" s="355"/>
      <c r="E191" s="12"/>
      <c r="F191" s="12"/>
      <c r="G191" s="12"/>
      <c r="H191" s="12"/>
      <c r="I191" s="12"/>
      <c r="J191" s="12"/>
      <c r="K191" s="12"/>
      <c r="L191" s="12"/>
      <c r="M191" s="11"/>
      <c r="Q191" s="1" t="s">
        <v>424</v>
      </c>
    </row>
    <row r="192" spans="1:48" ht="30" customHeight="1">
      <c r="A192" s="11"/>
      <c r="B192" s="11"/>
      <c r="C192" s="11"/>
      <c r="D192" s="355"/>
      <c r="E192" s="12"/>
      <c r="F192" s="12"/>
      <c r="G192" s="12"/>
      <c r="H192" s="12"/>
      <c r="I192" s="12"/>
      <c r="J192" s="12"/>
      <c r="K192" s="12"/>
      <c r="L192" s="12"/>
      <c r="M192" s="11"/>
      <c r="Q192" s="1" t="s">
        <v>424</v>
      </c>
    </row>
    <row r="193" spans="1:48" ht="30" customHeight="1">
      <c r="A193" s="11"/>
      <c r="B193" s="11"/>
      <c r="C193" s="11"/>
      <c r="D193" s="355"/>
      <c r="E193" s="12"/>
      <c r="F193" s="12"/>
      <c r="G193" s="12"/>
      <c r="H193" s="12"/>
      <c r="I193" s="12"/>
      <c r="J193" s="12"/>
      <c r="K193" s="12"/>
      <c r="L193" s="12"/>
      <c r="M193" s="11"/>
      <c r="Q193" s="1" t="s">
        <v>424</v>
      </c>
    </row>
    <row r="194" spans="1:48" ht="30" customHeight="1">
      <c r="A194" s="11"/>
      <c r="B194" s="11"/>
      <c r="C194" s="11"/>
      <c r="D194" s="355"/>
      <c r="E194" s="12"/>
      <c r="F194" s="12"/>
      <c r="G194" s="12"/>
      <c r="H194" s="12"/>
      <c r="I194" s="12"/>
      <c r="J194" s="12"/>
      <c r="K194" s="12"/>
      <c r="L194" s="12"/>
      <c r="M194" s="11"/>
      <c r="Q194" s="1" t="s">
        <v>424</v>
      </c>
    </row>
    <row r="195" spans="1:48" ht="30" customHeight="1">
      <c r="A195" s="13" t="s">
        <v>120</v>
      </c>
      <c r="B195" s="11"/>
      <c r="C195" s="11"/>
      <c r="D195" s="355"/>
      <c r="E195" s="12"/>
      <c r="F195" s="12">
        <f>SUMIF(Q173:Q194,"010108",F173:F194)</f>
        <v>0</v>
      </c>
      <c r="G195" s="12"/>
      <c r="H195" s="12">
        <f>SUMIF(Q173:Q194,"010108",H173:H194)</f>
        <v>0</v>
      </c>
      <c r="I195" s="12"/>
      <c r="J195" s="12">
        <f>SUMIF(Q173:Q194,"010108",J173:J194)</f>
        <v>0</v>
      </c>
      <c r="K195" s="12"/>
      <c r="L195" s="12">
        <f>SUMIF(Q173:Q194,"010108",L173:L194)</f>
        <v>0</v>
      </c>
      <c r="M195" s="11"/>
      <c r="N195" t="s">
        <v>121</v>
      </c>
    </row>
    <row r="196" spans="1:48" ht="30" customHeight="1">
      <c r="A196" s="13" t="s">
        <v>462</v>
      </c>
      <c r="B196" s="13" t="s">
        <v>50</v>
      </c>
      <c r="C196" s="11"/>
      <c r="D196" s="355"/>
      <c r="E196" s="12"/>
      <c r="F196" s="12"/>
      <c r="G196" s="12"/>
      <c r="H196" s="12"/>
      <c r="I196" s="12"/>
      <c r="J196" s="12"/>
      <c r="K196" s="12"/>
      <c r="L196" s="12"/>
      <c r="M196" s="11"/>
      <c r="Q196" s="1" t="s">
        <v>463</v>
      </c>
    </row>
    <row r="197" spans="1:48" ht="30" customHeight="1">
      <c r="A197" s="13" t="s">
        <v>464</v>
      </c>
      <c r="B197" s="13" t="s">
        <v>465</v>
      </c>
      <c r="C197" s="13" t="s">
        <v>68</v>
      </c>
      <c r="D197" s="355">
        <v>40</v>
      </c>
      <c r="E197" s="12"/>
      <c r="F197" s="12"/>
      <c r="G197" s="12"/>
      <c r="H197" s="12"/>
      <c r="I197" s="12"/>
      <c r="J197" s="12"/>
      <c r="K197" s="12"/>
      <c r="L197" s="12"/>
      <c r="M197" s="13"/>
      <c r="N197" s="1" t="s">
        <v>466</v>
      </c>
      <c r="O197" s="1" t="s">
        <v>50</v>
      </c>
      <c r="P197" s="1" t="s">
        <v>50</v>
      </c>
      <c r="Q197" s="1" t="s">
        <v>463</v>
      </c>
      <c r="R197" s="1" t="s">
        <v>60</v>
      </c>
      <c r="S197" s="1" t="s">
        <v>61</v>
      </c>
      <c r="T197" s="1" t="s">
        <v>61</v>
      </c>
      <c r="AR197" s="1" t="s">
        <v>50</v>
      </c>
      <c r="AS197" s="1" t="s">
        <v>50</v>
      </c>
      <c r="AU197" s="1" t="s">
        <v>467</v>
      </c>
      <c r="AV197">
        <v>365</v>
      </c>
    </row>
    <row r="198" spans="1:48" ht="30" customHeight="1">
      <c r="A198" s="13" t="s">
        <v>468</v>
      </c>
      <c r="B198" s="13" t="s">
        <v>469</v>
      </c>
      <c r="C198" s="13" t="s">
        <v>470</v>
      </c>
      <c r="D198" s="355">
        <v>5</v>
      </c>
      <c r="E198" s="12"/>
      <c r="F198" s="12"/>
      <c r="G198" s="12"/>
      <c r="H198" s="12"/>
      <c r="I198" s="12"/>
      <c r="J198" s="12"/>
      <c r="K198" s="12"/>
      <c r="L198" s="12"/>
      <c r="M198" s="13"/>
      <c r="N198" s="1" t="s">
        <v>471</v>
      </c>
      <c r="O198" s="1" t="s">
        <v>50</v>
      </c>
      <c r="P198" s="1" t="s">
        <v>50</v>
      </c>
      <c r="Q198" s="1" t="s">
        <v>463</v>
      </c>
      <c r="R198" s="1" t="s">
        <v>60</v>
      </c>
      <c r="S198" s="1" t="s">
        <v>61</v>
      </c>
      <c r="T198" s="1" t="s">
        <v>61</v>
      </c>
      <c r="AR198" s="1" t="s">
        <v>50</v>
      </c>
      <c r="AS198" s="1" t="s">
        <v>50</v>
      </c>
      <c r="AU198" s="1" t="s">
        <v>472</v>
      </c>
      <c r="AV198">
        <v>115</v>
      </c>
    </row>
    <row r="199" spans="1:48" ht="30" customHeight="1">
      <c r="A199" s="13" t="s">
        <v>473</v>
      </c>
      <c r="B199" s="13" t="s">
        <v>474</v>
      </c>
      <c r="C199" s="13" t="s">
        <v>58</v>
      </c>
      <c r="D199" s="355">
        <v>5</v>
      </c>
      <c r="E199" s="12"/>
      <c r="F199" s="12"/>
      <c r="G199" s="12"/>
      <c r="H199" s="12"/>
      <c r="I199" s="12"/>
      <c r="J199" s="12"/>
      <c r="K199" s="12"/>
      <c r="L199" s="12"/>
      <c r="M199" s="13"/>
      <c r="N199" s="1" t="s">
        <v>475</v>
      </c>
      <c r="O199" s="1" t="s">
        <v>50</v>
      </c>
      <c r="P199" s="1" t="s">
        <v>50</v>
      </c>
      <c r="Q199" s="1" t="s">
        <v>463</v>
      </c>
      <c r="R199" s="1" t="s">
        <v>60</v>
      </c>
      <c r="S199" s="1" t="s">
        <v>61</v>
      </c>
      <c r="T199" s="1" t="s">
        <v>61</v>
      </c>
      <c r="AR199" s="1" t="s">
        <v>50</v>
      </c>
      <c r="AS199" s="1" t="s">
        <v>50</v>
      </c>
      <c r="AU199" s="1" t="s">
        <v>476</v>
      </c>
      <c r="AV199">
        <v>116</v>
      </c>
    </row>
    <row r="200" spans="1:48" ht="30" customHeight="1">
      <c r="A200" s="11"/>
      <c r="B200" s="11"/>
      <c r="C200" s="11"/>
      <c r="D200" s="355"/>
      <c r="E200" s="12"/>
      <c r="F200" s="12"/>
      <c r="G200" s="12"/>
      <c r="H200" s="12"/>
      <c r="I200" s="12"/>
      <c r="J200" s="12"/>
      <c r="K200" s="12"/>
      <c r="L200" s="12"/>
      <c r="M200" s="11"/>
      <c r="Q200" s="1" t="s">
        <v>463</v>
      </c>
    </row>
    <row r="201" spans="1:48" ht="30" customHeight="1">
      <c r="A201" s="11"/>
      <c r="B201" s="11"/>
      <c r="C201" s="11"/>
      <c r="D201" s="355"/>
      <c r="E201" s="12"/>
      <c r="F201" s="12"/>
      <c r="G201" s="12"/>
      <c r="H201" s="12"/>
      <c r="I201" s="12"/>
      <c r="J201" s="12"/>
      <c r="K201" s="12"/>
      <c r="L201" s="12"/>
      <c r="M201" s="11"/>
      <c r="Q201" s="1" t="s">
        <v>463</v>
      </c>
    </row>
    <row r="202" spans="1:48" ht="30" customHeight="1">
      <c r="A202" s="11"/>
      <c r="B202" s="11"/>
      <c r="C202" s="11"/>
      <c r="D202" s="355"/>
      <c r="E202" s="12"/>
      <c r="F202" s="12"/>
      <c r="G202" s="12"/>
      <c r="H202" s="12"/>
      <c r="I202" s="12"/>
      <c r="J202" s="12"/>
      <c r="K202" s="12"/>
      <c r="L202" s="12"/>
      <c r="M202" s="11"/>
      <c r="Q202" s="1" t="s">
        <v>463</v>
      </c>
    </row>
    <row r="203" spans="1:48" ht="30" customHeight="1">
      <c r="A203" s="11"/>
      <c r="B203" s="11"/>
      <c r="C203" s="11"/>
      <c r="D203" s="355"/>
      <c r="E203" s="12"/>
      <c r="F203" s="12"/>
      <c r="G203" s="12"/>
      <c r="H203" s="12"/>
      <c r="I203" s="12"/>
      <c r="J203" s="12"/>
      <c r="K203" s="12"/>
      <c r="L203" s="12"/>
      <c r="M203" s="11"/>
      <c r="Q203" s="1" t="s">
        <v>463</v>
      </c>
    </row>
    <row r="204" spans="1:48" ht="30" customHeight="1">
      <c r="A204" s="11"/>
      <c r="B204" s="11"/>
      <c r="C204" s="11"/>
      <c r="D204" s="355"/>
      <c r="E204" s="12"/>
      <c r="F204" s="12"/>
      <c r="G204" s="12"/>
      <c r="H204" s="12"/>
      <c r="I204" s="12"/>
      <c r="J204" s="12"/>
      <c r="K204" s="12"/>
      <c r="L204" s="12"/>
      <c r="M204" s="11"/>
      <c r="Q204" s="1" t="s">
        <v>463</v>
      </c>
    </row>
    <row r="205" spans="1:48" ht="30" customHeight="1">
      <c r="A205" s="11"/>
      <c r="B205" s="11"/>
      <c r="C205" s="11"/>
      <c r="D205" s="355"/>
      <c r="E205" s="12"/>
      <c r="F205" s="12"/>
      <c r="G205" s="12"/>
      <c r="H205" s="12"/>
      <c r="I205" s="12"/>
      <c r="J205" s="12"/>
      <c r="K205" s="12"/>
      <c r="L205" s="12"/>
      <c r="M205" s="11"/>
      <c r="Q205" s="1" t="s">
        <v>463</v>
      </c>
    </row>
    <row r="206" spans="1:48" ht="30" customHeight="1">
      <c r="A206" s="11"/>
      <c r="B206" s="11"/>
      <c r="C206" s="11"/>
      <c r="D206" s="355"/>
      <c r="E206" s="12"/>
      <c r="F206" s="12"/>
      <c r="G206" s="12"/>
      <c r="H206" s="12"/>
      <c r="I206" s="12"/>
      <c r="J206" s="12"/>
      <c r="K206" s="12"/>
      <c r="L206" s="12"/>
      <c r="M206" s="11"/>
      <c r="Q206" s="1" t="s">
        <v>463</v>
      </c>
    </row>
    <row r="207" spans="1:48" ht="30" customHeight="1">
      <c r="A207" s="11"/>
      <c r="B207" s="11"/>
      <c r="C207" s="11"/>
      <c r="D207" s="355"/>
      <c r="E207" s="12"/>
      <c r="F207" s="12"/>
      <c r="G207" s="12"/>
      <c r="H207" s="12"/>
      <c r="I207" s="12"/>
      <c r="J207" s="12"/>
      <c r="K207" s="12"/>
      <c r="L207" s="12"/>
      <c r="M207" s="11"/>
      <c r="Q207" s="1" t="s">
        <v>463</v>
      </c>
    </row>
    <row r="208" spans="1:48" ht="30" customHeight="1">
      <c r="A208" s="11"/>
      <c r="B208" s="11"/>
      <c r="C208" s="11"/>
      <c r="D208" s="355"/>
      <c r="E208" s="12"/>
      <c r="F208" s="12"/>
      <c r="G208" s="12"/>
      <c r="H208" s="12"/>
      <c r="I208" s="12"/>
      <c r="J208" s="12"/>
      <c r="K208" s="12"/>
      <c r="L208" s="12"/>
      <c r="M208" s="11"/>
      <c r="Q208" s="1" t="s">
        <v>463</v>
      </c>
    </row>
    <row r="209" spans="1:48" ht="30" customHeight="1">
      <c r="A209" s="11"/>
      <c r="B209" s="11"/>
      <c r="C209" s="11"/>
      <c r="D209" s="355"/>
      <c r="E209" s="12"/>
      <c r="F209" s="12"/>
      <c r="G209" s="12"/>
      <c r="H209" s="12"/>
      <c r="I209" s="12"/>
      <c r="J209" s="12"/>
      <c r="K209" s="12"/>
      <c r="L209" s="12"/>
      <c r="M209" s="11"/>
      <c r="Q209" s="1" t="s">
        <v>463</v>
      </c>
    </row>
    <row r="210" spans="1:48" ht="30" customHeight="1">
      <c r="A210" s="11"/>
      <c r="B210" s="11"/>
      <c r="C210" s="11"/>
      <c r="D210" s="355"/>
      <c r="E210" s="12"/>
      <c r="F210" s="12"/>
      <c r="G210" s="12"/>
      <c r="H210" s="12"/>
      <c r="I210" s="12"/>
      <c r="J210" s="12"/>
      <c r="K210" s="12"/>
      <c r="L210" s="12"/>
      <c r="M210" s="11"/>
      <c r="Q210" s="1" t="s">
        <v>463</v>
      </c>
    </row>
    <row r="211" spans="1:48" ht="30" customHeight="1">
      <c r="A211" s="11"/>
      <c r="B211" s="11"/>
      <c r="C211" s="11"/>
      <c r="D211" s="355"/>
      <c r="E211" s="12"/>
      <c r="F211" s="12"/>
      <c r="G211" s="12"/>
      <c r="H211" s="12"/>
      <c r="I211" s="12"/>
      <c r="J211" s="12"/>
      <c r="K211" s="12"/>
      <c r="L211" s="12"/>
      <c r="M211" s="11"/>
      <c r="Q211" s="1" t="s">
        <v>463</v>
      </c>
    </row>
    <row r="212" spans="1:48" ht="30" customHeight="1">
      <c r="A212" s="11"/>
      <c r="B212" s="11"/>
      <c r="C212" s="11"/>
      <c r="D212" s="355"/>
      <c r="E212" s="12"/>
      <c r="F212" s="12"/>
      <c r="G212" s="12"/>
      <c r="H212" s="12"/>
      <c r="I212" s="12"/>
      <c r="J212" s="12"/>
      <c r="K212" s="12"/>
      <c r="L212" s="12"/>
      <c r="M212" s="11"/>
      <c r="Q212" s="1" t="s">
        <v>463</v>
      </c>
    </row>
    <row r="213" spans="1:48" ht="30" customHeight="1">
      <c r="A213" s="11"/>
      <c r="B213" s="11"/>
      <c r="C213" s="11"/>
      <c r="D213" s="355"/>
      <c r="E213" s="12"/>
      <c r="F213" s="12"/>
      <c r="G213" s="12"/>
      <c r="H213" s="12"/>
      <c r="I213" s="12"/>
      <c r="J213" s="12"/>
      <c r="K213" s="12"/>
      <c r="L213" s="12"/>
      <c r="M213" s="11"/>
      <c r="Q213" s="1" t="s">
        <v>463</v>
      </c>
    </row>
    <row r="214" spans="1:48" ht="30" customHeight="1">
      <c r="A214" s="11"/>
      <c r="B214" s="11"/>
      <c r="C214" s="11"/>
      <c r="D214" s="355"/>
      <c r="E214" s="12"/>
      <c r="F214" s="12"/>
      <c r="G214" s="12"/>
      <c r="H214" s="12"/>
      <c r="I214" s="12"/>
      <c r="J214" s="12"/>
      <c r="K214" s="12"/>
      <c r="L214" s="12"/>
      <c r="M214" s="11"/>
      <c r="Q214" s="1" t="s">
        <v>463</v>
      </c>
    </row>
    <row r="215" spans="1:48" ht="30" customHeight="1">
      <c r="A215" s="11"/>
      <c r="B215" s="11"/>
      <c r="C215" s="11"/>
      <c r="D215" s="355"/>
      <c r="E215" s="12"/>
      <c r="F215" s="12"/>
      <c r="G215" s="12"/>
      <c r="H215" s="12"/>
      <c r="I215" s="12"/>
      <c r="J215" s="12"/>
      <c r="K215" s="12"/>
      <c r="L215" s="12"/>
      <c r="M215" s="11"/>
      <c r="Q215" s="1" t="s">
        <v>463</v>
      </c>
    </row>
    <row r="216" spans="1:48" ht="30" customHeight="1">
      <c r="A216" s="11"/>
      <c r="B216" s="11"/>
      <c r="C216" s="11"/>
      <c r="D216" s="355"/>
      <c r="E216" s="12"/>
      <c r="F216" s="12"/>
      <c r="G216" s="12"/>
      <c r="H216" s="12"/>
      <c r="I216" s="12"/>
      <c r="J216" s="12"/>
      <c r="K216" s="12"/>
      <c r="L216" s="12"/>
      <c r="M216" s="11"/>
      <c r="Q216" s="1" t="s">
        <v>463</v>
      </c>
    </row>
    <row r="217" spans="1:48" ht="30" customHeight="1">
      <c r="A217" s="11"/>
      <c r="B217" s="11"/>
      <c r="C217" s="11"/>
      <c r="D217" s="355"/>
      <c r="E217" s="12"/>
      <c r="F217" s="12"/>
      <c r="G217" s="12"/>
      <c r="H217" s="12"/>
      <c r="I217" s="12"/>
      <c r="J217" s="12"/>
      <c r="K217" s="12"/>
      <c r="L217" s="12"/>
      <c r="M217" s="11"/>
      <c r="Q217" s="1" t="s">
        <v>463</v>
      </c>
    </row>
    <row r="218" spans="1:48" ht="30" customHeight="1">
      <c r="A218" s="11"/>
      <c r="B218" s="11"/>
      <c r="C218" s="11"/>
      <c r="D218" s="355"/>
      <c r="E218" s="12"/>
      <c r="F218" s="12"/>
      <c r="G218" s="12"/>
      <c r="H218" s="12"/>
      <c r="I218" s="12"/>
      <c r="J218" s="12"/>
      <c r="K218" s="12"/>
      <c r="L218" s="12"/>
      <c r="M218" s="11"/>
      <c r="Q218" s="1" t="s">
        <v>463</v>
      </c>
    </row>
    <row r="219" spans="1:48" ht="30" customHeight="1">
      <c r="A219" s="13" t="s">
        <v>120</v>
      </c>
      <c r="B219" s="11"/>
      <c r="C219" s="11"/>
      <c r="D219" s="355"/>
      <c r="E219" s="12"/>
      <c r="F219" s="12">
        <f>SUMIF(Q197:Q218,"010109",F197:F218)</f>
        <v>0</v>
      </c>
      <c r="G219" s="12"/>
      <c r="H219" s="12">
        <f>SUMIF(Q197:Q218,"010109",H197:H218)</f>
        <v>0</v>
      </c>
      <c r="I219" s="12"/>
      <c r="J219" s="12">
        <f>SUMIF(Q197:Q218,"010109",J197:J218)</f>
        <v>0</v>
      </c>
      <c r="K219" s="12"/>
      <c r="L219" s="12">
        <f>SUMIF(Q197:Q218,"010109",L197:L218)</f>
        <v>0</v>
      </c>
      <c r="M219" s="11"/>
      <c r="N219" t="s">
        <v>121</v>
      </c>
    </row>
    <row r="220" spans="1:48" ht="30" customHeight="1">
      <c r="A220" s="13" t="s">
        <v>477</v>
      </c>
      <c r="B220" s="13" t="s">
        <v>50</v>
      </c>
      <c r="C220" s="11"/>
      <c r="D220" s="355"/>
      <c r="E220" s="12"/>
      <c r="F220" s="12"/>
      <c r="G220" s="12"/>
      <c r="H220" s="12"/>
      <c r="I220" s="12"/>
      <c r="J220" s="12"/>
      <c r="K220" s="12"/>
      <c r="L220" s="12"/>
      <c r="M220" s="11"/>
      <c r="Q220" s="1" t="s">
        <v>478</v>
      </c>
    </row>
    <row r="221" spans="1:48" ht="30" customHeight="1">
      <c r="A221" s="13" t="s">
        <v>479</v>
      </c>
      <c r="B221" s="13" t="s">
        <v>480</v>
      </c>
      <c r="C221" s="13" t="s">
        <v>80</v>
      </c>
      <c r="D221" s="355">
        <v>552</v>
      </c>
      <c r="E221" s="12"/>
      <c r="F221" s="12"/>
      <c r="G221" s="12"/>
      <c r="H221" s="12"/>
      <c r="I221" s="12"/>
      <c r="J221" s="12"/>
      <c r="K221" s="12"/>
      <c r="L221" s="12"/>
      <c r="M221" s="13"/>
      <c r="N221" s="1" t="s">
        <v>481</v>
      </c>
      <c r="O221" s="1" t="s">
        <v>50</v>
      </c>
      <c r="P221" s="1" t="s">
        <v>50</v>
      </c>
      <c r="Q221" s="1" t="s">
        <v>478</v>
      </c>
      <c r="R221" s="1" t="s">
        <v>60</v>
      </c>
      <c r="S221" s="1" t="s">
        <v>61</v>
      </c>
      <c r="T221" s="1" t="s">
        <v>61</v>
      </c>
      <c r="AR221" s="1" t="s">
        <v>50</v>
      </c>
      <c r="AS221" s="1" t="s">
        <v>50</v>
      </c>
      <c r="AU221" s="1" t="s">
        <v>482</v>
      </c>
      <c r="AV221">
        <v>340</v>
      </c>
    </row>
    <row r="222" spans="1:48" ht="30" customHeight="1">
      <c r="A222" s="13" t="s">
        <v>483</v>
      </c>
      <c r="B222" s="13" t="s">
        <v>484</v>
      </c>
      <c r="C222" s="13" t="s">
        <v>68</v>
      </c>
      <c r="D222" s="355">
        <v>341</v>
      </c>
      <c r="E222" s="12"/>
      <c r="F222" s="12"/>
      <c r="G222" s="12"/>
      <c r="H222" s="12"/>
      <c r="I222" s="12"/>
      <c r="J222" s="12"/>
      <c r="K222" s="12"/>
      <c r="L222" s="12"/>
      <c r="M222" s="13"/>
      <c r="N222" s="1" t="s">
        <v>485</v>
      </c>
      <c r="O222" s="1" t="s">
        <v>50</v>
      </c>
      <c r="P222" s="1" t="s">
        <v>50</v>
      </c>
      <c r="Q222" s="1" t="s">
        <v>478</v>
      </c>
      <c r="R222" s="1" t="s">
        <v>60</v>
      </c>
      <c r="S222" s="1" t="s">
        <v>61</v>
      </c>
      <c r="T222" s="1" t="s">
        <v>61</v>
      </c>
      <c r="AR222" s="1" t="s">
        <v>50</v>
      </c>
      <c r="AS222" s="1" t="s">
        <v>50</v>
      </c>
      <c r="AU222" s="1" t="s">
        <v>486</v>
      </c>
      <c r="AV222">
        <v>121</v>
      </c>
    </row>
    <row r="223" spans="1:48" ht="30" customHeight="1">
      <c r="A223" s="13" t="s">
        <v>487</v>
      </c>
      <c r="B223" s="13" t="s">
        <v>488</v>
      </c>
      <c r="C223" s="13" t="s">
        <v>80</v>
      </c>
      <c r="D223" s="355">
        <v>49</v>
      </c>
      <c r="E223" s="12"/>
      <c r="F223" s="12"/>
      <c r="G223" s="12"/>
      <c r="H223" s="12"/>
      <c r="I223" s="12"/>
      <c r="J223" s="12"/>
      <c r="K223" s="12"/>
      <c r="L223" s="12"/>
      <c r="M223" s="13"/>
      <c r="N223" s="1" t="s">
        <v>489</v>
      </c>
      <c r="O223" s="1" t="s">
        <v>50</v>
      </c>
      <c r="P223" s="1" t="s">
        <v>50</v>
      </c>
      <c r="Q223" s="1" t="s">
        <v>478</v>
      </c>
      <c r="R223" s="1" t="s">
        <v>61</v>
      </c>
      <c r="S223" s="1" t="s">
        <v>61</v>
      </c>
      <c r="T223" s="1" t="s">
        <v>60</v>
      </c>
      <c r="AR223" s="1" t="s">
        <v>50</v>
      </c>
      <c r="AS223" s="1" t="s">
        <v>50</v>
      </c>
      <c r="AU223" s="1" t="s">
        <v>490</v>
      </c>
      <c r="AV223">
        <v>341</v>
      </c>
    </row>
    <row r="224" spans="1:48" ht="30" customHeight="1">
      <c r="A224" s="13" t="s">
        <v>491</v>
      </c>
      <c r="B224" s="13" t="s">
        <v>492</v>
      </c>
      <c r="C224" s="13" t="s">
        <v>68</v>
      </c>
      <c r="D224" s="355">
        <v>86</v>
      </c>
      <c r="E224" s="12"/>
      <c r="F224" s="12"/>
      <c r="G224" s="12"/>
      <c r="H224" s="12"/>
      <c r="I224" s="12"/>
      <c r="J224" s="12"/>
      <c r="K224" s="12"/>
      <c r="L224" s="12"/>
      <c r="M224" s="13"/>
      <c r="N224" s="1" t="s">
        <v>493</v>
      </c>
      <c r="O224" s="1" t="s">
        <v>50</v>
      </c>
      <c r="P224" s="1" t="s">
        <v>50</v>
      </c>
      <c r="Q224" s="1" t="s">
        <v>478</v>
      </c>
      <c r="R224" s="1" t="s">
        <v>61</v>
      </c>
      <c r="S224" s="1" t="s">
        <v>61</v>
      </c>
      <c r="T224" s="1" t="s">
        <v>60</v>
      </c>
      <c r="AR224" s="1" t="s">
        <v>50</v>
      </c>
      <c r="AS224" s="1" t="s">
        <v>50</v>
      </c>
      <c r="AU224" s="1" t="s">
        <v>494</v>
      </c>
      <c r="AV224">
        <v>342</v>
      </c>
    </row>
    <row r="225" spans="1:48" ht="30" customHeight="1">
      <c r="A225" s="13" t="s">
        <v>495</v>
      </c>
      <c r="B225" s="13" t="s">
        <v>496</v>
      </c>
      <c r="C225" s="13" t="s">
        <v>80</v>
      </c>
      <c r="D225" s="355">
        <v>206</v>
      </c>
      <c r="E225" s="12"/>
      <c r="F225" s="12"/>
      <c r="G225" s="12"/>
      <c r="H225" s="12"/>
      <c r="I225" s="12"/>
      <c r="J225" s="12"/>
      <c r="K225" s="12"/>
      <c r="L225" s="12"/>
      <c r="M225" s="13"/>
      <c r="N225" s="1" t="s">
        <v>497</v>
      </c>
      <c r="O225" s="1" t="s">
        <v>50</v>
      </c>
      <c r="P225" s="1" t="s">
        <v>50</v>
      </c>
      <c r="Q225" s="1" t="s">
        <v>478</v>
      </c>
      <c r="R225" s="1" t="s">
        <v>61</v>
      </c>
      <c r="S225" s="1" t="s">
        <v>61</v>
      </c>
      <c r="T225" s="1" t="s">
        <v>60</v>
      </c>
      <c r="AR225" s="1" t="s">
        <v>50</v>
      </c>
      <c r="AS225" s="1" t="s">
        <v>50</v>
      </c>
      <c r="AU225" s="1" t="s">
        <v>498</v>
      </c>
      <c r="AV225">
        <v>343</v>
      </c>
    </row>
    <row r="226" spans="1:48" ht="30" customHeight="1">
      <c r="A226" s="13" t="s">
        <v>499</v>
      </c>
      <c r="B226" s="13" t="s">
        <v>500</v>
      </c>
      <c r="C226" s="13" t="s">
        <v>68</v>
      </c>
      <c r="D226" s="355">
        <v>66</v>
      </c>
      <c r="E226" s="12"/>
      <c r="F226" s="12"/>
      <c r="G226" s="12"/>
      <c r="H226" s="12"/>
      <c r="I226" s="12"/>
      <c r="J226" s="12"/>
      <c r="K226" s="12"/>
      <c r="L226" s="12"/>
      <c r="M226" s="13"/>
      <c r="N226" s="1" t="s">
        <v>501</v>
      </c>
      <c r="O226" s="1" t="s">
        <v>50</v>
      </c>
      <c r="P226" s="1" t="s">
        <v>50</v>
      </c>
      <c r="Q226" s="1" t="s">
        <v>478</v>
      </c>
      <c r="R226" s="1" t="s">
        <v>60</v>
      </c>
      <c r="S226" s="1" t="s">
        <v>61</v>
      </c>
      <c r="T226" s="1" t="s">
        <v>61</v>
      </c>
      <c r="AR226" s="1" t="s">
        <v>50</v>
      </c>
      <c r="AS226" s="1" t="s">
        <v>50</v>
      </c>
      <c r="AU226" s="1" t="s">
        <v>502</v>
      </c>
      <c r="AV226">
        <v>344</v>
      </c>
    </row>
    <row r="227" spans="1:48" ht="30" customHeight="1">
      <c r="A227" s="13" t="s">
        <v>499</v>
      </c>
      <c r="B227" s="13" t="s">
        <v>503</v>
      </c>
      <c r="C227" s="13" t="s">
        <v>68</v>
      </c>
      <c r="D227" s="355">
        <v>2</v>
      </c>
      <c r="E227" s="12"/>
      <c r="F227" s="12"/>
      <c r="G227" s="12"/>
      <c r="H227" s="12"/>
      <c r="I227" s="12"/>
      <c r="J227" s="12"/>
      <c r="K227" s="12"/>
      <c r="L227" s="12"/>
      <c r="M227" s="13"/>
      <c r="N227" s="1" t="s">
        <v>504</v>
      </c>
      <c r="O227" s="1" t="s">
        <v>50</v>
      </c>
      <c r="P227" s="1" t="s">
        <v>50</v>
      </c>
      <c r="Q227" s="1" t="s">
        <v>478</v>
      </c>
      <c r="R227" s="1" t="s">
        <v>60</v>
      </c>
      <c r="S227" s="1" t="s">
        <v>61</v>
      </c>
      <c r="T227" s="1" t="s">
        <v>61</v>
      </c>
      <c r="AR227" s="1" t="s">
        <v>50</v>
      </c>
      <c r="AS227" s="1" t="s">
        <v>50</v>
      </c>
      <c r="AU227" s="1" t="s">
        <v>505</v>
      </c>
      <c r="AV227">
        <v>347</v>
      </c>
    </row>
    <row r="228" spans="1:48" ht="30" customHeight="1">
      <c r="A228" s="13" t="s">
        <v>499</v>
      </c>
      <c r="B228" s="13" t="s">
        <v>506</v>
      </c>
      <c r="C228" s="13" t="s">
        <v>68</v>
      </c>
      <c r="D228" s="355">
        <v>32</v>
      </c>
      <c r="E228" s="12"/>
      <c r="F228" s="12"/>
      <c r="G228" s="12"/>
      <c r="H228" s="12"/>
      <c r="I228" s="12"/>
      <c r="J228" s="12"/>
      <c r="K228" s="12"/>
      <c r="L228" s="12"/>
      <c r="M228" s="13"/>
      <c r="N228" s="1" t="s">
        <v>507</v>
      </c>
      <c r="O228" s="1" t="s">
        <v>50</v>
      </c>
      <c r="P228" s="1" t="s">
        <v>50</v>
      </c>
      <c r="Q228" s="1" t="s">
        <v>478</v>
      </c>
      <c r="R228" s="1" t="s">
        <v>60</v>
      </c>
      <c r="S228" s="1" t="s">
        <v>61</v>
      </c>
      <c r="T228" s="1" t="s">
        <v>61</v>
      </c>
      <c r="AR228" s="1" t="s">
        <v>50</v>
      </c>
      <c r="AS228" s="1" t="s">
        <v>50</v>
      </c>
      <c r="AU228" s="1" t="s">
        <v>508</v>
      </c>
      <c r="AV228">
        <v>346</v>
      </c>
    </row>
    <row r="229" spans="1:48" ht="30" customHeight="1">
      <c r="A229" s="13" t="s">
        <v>499</v>
      </c>
      <c r="B229" s="13" t="s">
        <v>509</v>
      </c>
      <c r="C229" s="13" t="s">
        <v>68</v>
      </c>
      <c r="D229" s="355">
        <v>2</v>
      </c>
      <c r="E229" s="12"/>
      <c r="F229" s="12"/>
      <c r="G229" s="12"/>
      <c r="H229" s="12"/>
      <c r="I229" s="12"/>
      <c r="J229" s="12"/>
      <c r="K229" s="12"/>
      <c r="L229" s="12"/>
      <c r="M229" s="13"/>
      <c r="N229" s="1" t="s">
        <v>510</v>
      </c>
      <c r="O229" s="1" t="s">
        <v>50</v>
      </c>
      <c r="P229" s="1" t="s">
        <v>50</v>
      </c>
      <c r="Q229" s="1" t="s">
        <v>478</v>
      </c>
      <c r="R229" s="1" t="s">
        <v>60</v>
      </c>
      <c r="S229" s="1" t="s">
        <v>61</v>
      </c>
      <c r="T229" s="1" t="s">
        <v>61</v>
      </c>
      <c r="AR229" s="1" t="s">
        <v>50</v>
      </c>
      <c r="AS229" s="1" t="s">
        <v>50</v>
      </c>
      <c r="AU229" s="1" t="s">
        <v>511</v>
      </c>
      <c r="AV229">
        <v>348</v>
      </c>
    </row>
    <row r="230" spans="1:48" ht="30" customHeight="1">
      <c r="A230" s="13" t="s">
        <v>512</v>
      </c>
      <c r="B230" s="13" t="s">
        <v>513</v>
      </c>
      <c r="C230" s="13" t="s">
        <v>68</v>
      </c>
      <c r="D230" s="355">
        <v>8</v>
      </c>
      <c r="E230" s="12"/>
      <c r="F230" s="12"/>
      <c r="G230" s="12"/>
      <c r="H230" s="12"/>
      <c r="I230" s="12"/>
      <c r="J230" s="12"/>
      <c r="K230" s="12"/>
      <c r="L230" s="12"/>
      <c r="M230" s="13"/>
      <c r="N230" s="1" t="s">
        <v>514</v>
      </c>
      <c r="O230" s="1" t="s">
        <v>50</v>
      </c>
      <c r="P230" s="1" t="s">
        <v>50</v>
      </c>
      <c r="Q230" s="1" t="s">
        <v>478</v>
      </c>
      <c r="R230" s="1" t="s">
        <v>60</v>
      </c>
      <c r="S230" s="1" t="s">
        <v>61</v>
      </c>
      <c r="T230" s="1" t="s">
        <v>61</v>
      </c>
      <c r="AR230" s="1" t="s">
        <v>50</v>
      </c>
      <c r="AS230" s="1" t="s">
        <v>50</v>
      </c>
      <c r="AU230" s="1" t="s">
        <v>515</v>
      </c>
      <c r="AV230">
        <v>349</v>
      </c>
    </row>
    <row r="231" spans="1:48" ht="30" customHeight="1">
      <c r="A231" s="13" t="s">
        <v>516</v>
      </c>
      <c r="B231" s="13" t="s">
        <v>517</v>
      </c>
      <c r="C231" s="13" t="s">
        <v>68</v>
      </c>
      <c r="D231" s="355">
        <v>2</v>
      </c>
      <c r="E231" s="12"/>
      <c r="F231" s="12"/>
      <c r="G231" s="12"/>
      <c r="H231" s="12"/>
      <c r="I231" s="12"/>
      <c r="J231" s="12"/>
      <c r="K231" s="12"/>
      <c r="L231" s="12"/>
      <c r="M231" s="13"/>
      <c r="N231" s="1" t="s">
        <v>518</v>
      </c>
      <c r="O231" s="1" t="s">
        <v>50</v>
      </c>
      <c r="P231" s="1" t="s">
        <v>50</v>
      </c>
      <c r="Q231" s="1" t="s">
        <v>478</v>
      </c>
      <c r="R231" s="1" t="s">
        <v>60</v>
      </c>
      <c r="S231" s="1" t="s">
        <v>61</v>
      </c>
      <c r="T231" s="1" t="s">
        <v>61</v>
      </c>
      <c r="AR231" s="1" t="s">
        <v>50</v>
      </c>
      <c r="AS231" s="1" t="s">
        <v>50</v>
      </c>
      <c r="AU231" s="1" t="s">
        <v>519</v>
      </c>
      <c r="AV231">
        <v>350</v>
      </c>
    </row>
    <row r="232" spans="1:48" ht="30" customHeight="1">
      <c r="A232" s="13" t="s">
        <v>520</v>
      </c>
      <c r="B232" s="13" t="s">
        <v>521</v>
      </c>
      <c r="C232" s="13" t="s">
        <v>68</v>
      </c>
      <c r="D232" s="355">
        <v>36</v>
      </c>
      <c r="E232" s="12"/>
      <c r="F232" s="12"/>
      <c r="G232" s="12"/>
      <c r="H232" s="12"/>
      <c r="I232" s="12"/>
      <c r="J232" s="12"/>
      <c r="K232" s="12"/>
      <c r="L232" s="12"/>
      <c r="M232" s="13"/>
      <c r="N232" s="1" t="s">
        <v>522</v>
      </c>
      <c r="O232" s="1" t="s">
        <v>50</v>
      </c>
      <c r="P232" s="1" t="s">
        <v>50</v>
      </c>
      <c r="Q232" s="1" t="s">
        <v>478</v>
      </c>
      <c r="R232" s="1" t="s">
        <v>60</v>
      </c>
      <c r="S232" s="1" t="s">
        <v>61</v>
      </c>
      <c r="T232" s="1" t="s">
        <v>61</v>
      </c>
      <c r="AR232" s="1" t="s">
        <v>50</v>
      </c>
      <c r="AS232" s="1" t="s">
        <v>50</v>
      </c>
      <c r="AU232" s="1" t="s">
        <v>523</v>
      </c>
      <c r="AV232">
        <v>351</v>
      </c>
    </row>
    <row r="233" spans="1:48" ht="30" customHeight="1">
      <c r="A233" s="13" t="s">
        <v>524</v>
      </c>
      <c r="B233" s="13" t="s">
        <v>525</v>
      </c>
      <c r="C233" s="13" t="s">
        <v>68</v>
      </c>
      <c r="D233" s="355">
        <v>24</v>
      </c>
      <c r="E233" s="12"/>
      <c r="F233" s="12"/>
      <c r="G233" s="12"/>
      <c r="H233" s="12"/>
      <c r="I233" s="12"/>
      <c r="J233" s="12"/>
      <c r="K233" s="12"/>
      <c r="L233" s="12"/>
      <c r="M233" s="13"/>
      <c r="N233" s="1" t="s">
        <v>526</v>
      </c>
      <c r="O233" s="1" t="s">
        <v>50</v>
      </c>
      <c r="P233" s="1" t="s">
        <v>50</v>
      </c>
      <c r="Q233" s="1" t="s">
        <v>478</v>
      </c>
      <c r="R233" s="1" t="s">
        <v>60</v>
      </c>
      <c r="S233" s="1" t="s">
        <v>61</v>
      </c>
      <c r="T233" s="1" t="s">
        <v>61</v>
      </c>
      <c r="AR233" s="1" t="s">
        <v>50</v>
      </c>
      <c r="AS233" s="1" t="s">
        <v>50</v>
      </c>
      <c r="AU233" s="1" t="s">
        <v>527</v>
      </c>
      <c r="AV233">
        <v>105</v>
      </c>
    </row>
    <row r="234" spans="1:48" ht="30" customHeight="1">
      <c r="A234" s="13" t="s">
        <v>528</v>
      </c>
      <c r="B234" s="13" t="s">
        <v>529</v>
      </c>
      <c r="C234" s="13" t="s">
        <v>68</v>
      </c>
      <c r="D234" s="355">
        <v>50</v>
      </c>
      <c r="E234" s="12"/>
      <c r="F234" s="12"/>
      <c r="G234" s="12"/>
      <c r="H234" s="12"/>
      <c r="I234" s="12"/>
      <c r="J234" s="12"/>
      <c r="K234" s="12"/>
      <c r="L234" s="12"/>
      <c r="M234" s="13"/>
      <c r="N234" s="1" t="s">
        <v>530</v>
      </c>
      <c r="O234" s="1" t="s">
        <v>50</v>
      </c>
      <c r="P234" s="1" t="s">
        <v>50</v>
      </c>
      <c r="Q234" s="1" t="s">
        <v>478</v>
      </c>
      <c r="R234" s="1" t="s">
        <v>60</v>
      </c>
      <c r="S234" s="1" t="s">
        <v>61</v>
      </c>
      <c r="T234" s="1" t="s">
        <v>61</v>
      </c>
      <c r="AR234" s="1" t="s">
        <v>50</v>
      </c>
      <c r="AS234" s="1" t="s">
        <v>50</v>
      </c>
      <c r="AU234" s="1" t="s">
        <v>531</v>
      </c>
      <c r="AV234">
        <v>495</v>
      </c>
    </row>
    <row r="235" spans="1:48" ht="30" customHeight="1">
      <c r="A235" s="13" t="s">
        <v>532</v>
      </c>
      <c r="B235" s="13" t="s">
        <v>533</v>
      </c>
      <c r="C235" s="13" t="s">
        <v>80</v>
      </c>
      <c r="D235" s="355">
        <v>497</v>
      </c>
      <c r="E235" s="12"/>
      <c r="F235" s="12"/>
      <c r="G235" s="12"/>
      <c r="H235" s="12"/>
      <c r="I235" s="12"/>
      <c r="J235" s="12"/>
      <c r="K235" s="12"/>
      <c r="L235" s="12"/>
      <c r="M235" s="13"/>
      <c r="N235" s="1" t="s">
        <v>534</v>
      </c>
      <c r="O235" s="1" t="s">
        <v>50</v>
      </c>
      <c r="P235" s="1" t="s">
        <v>50</v>
      </c>
      <c r="Q235" s="1" t="s">
        <v>478</v>
      </c>
      <c r="R235" s="1" t="s">
        <v>60</v>
      </c>
      <c r="S235" s="1" t="s">
        <v>61</v>
      </c>
      <c r="T235" s="1" t="s">
        <v>61</v>
      </c>
      <c r="AR235" s="1" t="s">
        <v>50</v>
      </c>
      <c r="AS235" s="1" t="s">
        <v>50</v>
      </c>
      <c r="AU235" s="1" t="s">
        <v>535</v>
      </c>
      <c r="AV235">
        <v>106</v>
      </c>
    </row>
    <row r="236" spans="1:48" ht="30" customHeight="1">
      <c r="A236" s="13" t="s">
        <v>536</v>
      </c>
      <c r="B236" s="13" t="s">
        <v>537</v>
      </c>
      <c r="C236" s="13" t="s">
        <v>68</v>
      </c>
      <c r="D236" s="355">
        <v>6</v>
      </c>
      <c r="E236" s="12"/>
      <c r="F236" s="12"/>
      <c r="G236" s="12"/>
      <c r="H236" s="12"/>
      <c r="I236" s="12"/>
      <c r="J236" s="12"/>
      <c r="K236" s="12"/>
      <c r="L236" s="12"/>
      <c r="M236" s="13"/>
      <c r="N236" s="1" t="s">
        <v>538</v>
      </c>
      <c r="O236" s="1" t="s">
        <v>50</v>
      </c>
      <c r="P236" s="1" t="s">
        <v>50</v>
      </c>
      <c r="Q236" s="1" t="s">
        <v>478</v>
      </c>
      <c r="R236" s="1" t="s">
        <v>60</v>
      </c>
      <c r="S236" s="1" t="s">
        <v>61</v>
      </c>
      <c r="T236" s="1" t="s">
        <v>61</v>
      </c>
      <c r="AR236" s="1" t="s">
        <v>50</v>
      </c>
      <c r="AS236" s="1" t="s">
        <v>50</v>
      </c>
      <c r="AU236" s="1" t="s">
        <v>539</v>
      </c>
      <c r="AV236">
        <v>107</v>
      </c>
    </row>
    <row r="237" spans="1:48" ht="30" customHeight="1">
      <c r="A237" s="13" t="s">
        <v>540</v>
      </c>
      <c r="B237" s="13" t="s">
        <v>541</v>
      </c>
      <c r="C237" s="13" t="s">
        <v>80</v>
      </c>
      <c r="D237" s="355">
        <v>454</v>
      </c>
      <c r="E237" s="12"/>
      <c r="F237" s="12"/>
      <c r="G237" s="12"/>
      <c r="H237" s="12"/>
      <c r="I237" s="12"/>
      <c r="J237" s="12"/>
      <c r="K237" s="12"/>
      <c r="L237" s="12"/>
      <c r="M237" s="13"/>
      <c r="N237" s="1" t="s">
        <v>542</v>
      </c>
      <c r="O237" s="1" t="s">
        <v>50</v>
      </c>
      <c r="P237" s="1" t="s">
        <v>50</v>
      </c>
      <c r="Q237" s="1" t="s">
        <v>478</v>
      </c>
      <c r="R237" s="1" t="s">
        <v>61</v>
      </c>
      <c r="S237" s="1" t="s">
        <v>61</v>
      </c>
      <c r="T237" s="1" t="s">
        <v>60</v>
      </c>
      <c r="AR237" s="1" t="s">
        <v>50</v>
      </c>
      <c r="AS237" s="1" t="s">
        <v>50</v>
      </c>
      <c r="AU237" s="1" t="s">
        <v>543</v>
      </c>
      <c r="AV237">
        <v>361</v>
      </c>
    </row>
    <row r="238" spans="1:48" ht="30" customHeight="1">
      <c r="A238" s="13" t="s">
        <v>544</v>
      </c>
      <c r="B238" s="13" t="s">
        <v>545</v>
      </c>
      <c r="C238" s="13" t="s">
        <v>546</v>
      </c>
      <c r="D238" s="355">
        <v>5</v>
      </c>
      <c r="E238" s="12"/>
      <c r="F238" s="12"/>
      <c r="G238" s="12"/>
      <c r="H238" s="12"/>
      <c r="I238" s="12"/>
      <c r="J238" s="12"/>
      <c r="K238" s="12"/>
      <c r="L238" s="12"/>
      <c r="M238" s="13"/>
      <c r="N238" s="1" t="s">
        <v>547</v>
      </c>
      <c r="O238" s="1" t="s">
        <v>50</v>
      </c>
      <c r="P238" s="1" t="s">
        <v>50</v>
      </c>
      <c r="Q238" s="1" t="s">
        <v>478</v>
      </c>
      <c r="R238" s="1" t="s">
        <v>60</v>
      </c>
      <c r="S238" s="1" t="s">
        <v>61</v>
      </c>
      <c r="T238" s="1" t="s">
        <v>61</v>
      </c>
      <c r="AR238" s="1" t="s">
        <v>50</v>
      </c>
      <c r="AS238" s="1" t="s">
        <v>50</v>
      </c>
      <c r="AU238" s="1" t="s">
        <v>548</v>
      </c>
      <c r="AV238">
        <v>362</v>
      </c>
    </row>
    <row r="239" spans="1:48" ht="30" customHeight="1">
      <c r="A239" s="13" t="s">
        <v>549</v>
      </c>
      <c r="B239" s="13" t="s">
        <v>550</v>
      </c>
      <c r="C239" s="13" t="s">
        <v>68</v>
      </c>
      <c r="D239" s="355">
        <v>81</v>
      </c>
      <c r="E239" s="12"/>
      <c r="F239" s="12"/>
      <c r="G239" s="12"/>
      <c r="H239" s="12"/>
      <c r="I239" s="12"/>
      <c r="J239" s="12"/>
      <c r="K239" s="12"/>
      <c r="L239" s="12"/>
      <c r="M239" s="13"/>
      <c r="N239" s="1" t="s">
        <v>551</v>
      </c>
      <c r="O239" s="1" t="s">
        <v>50</v>
      </c>
      <c r="P239" s="1" t="s">
        <v>50</v>
      </c>
      <c r="Q239" s="1" t="s">
        <v>478</v>
      </c>
      <c r="R239" s="1" t="s">
        <v>60</v>
      </c>
      <c r="S239" s="1" t="s">
        <v>61</v>
      </c>
      <c r="T239" s="1" t="s">
        <v>61</v>
      </c>
      <c r="AR239" s="1" t="s">
        <v>50</v>
      </c>
      <c r="AS239" s="1" t="s">
        <v>50</v>
      </c>
      <c r="AU239" s="1" t="s">
        <v>552</v>
      </c>
      <c r="AV239">
        <v>363</v>
      </c>
    </row>
    <row r="240" spans="1:48" ht="30" customHeight="1">
      <c r="A240" s="13" t="s">
        <v>553</v>
      </c>
      <c r="B240" s="13" t="s">
        <v>554</v>
      </c>
      <c r="C240" s="13" t="s">
        <v>68</v>
      </c>
      <c r="D240" s="355">
        <v>213</v>
      </c>
      <c r="E240" s="12"/>
      <c r="F240" s="12"/>
      <c r="G240" s="12"/>
      <c r="H240" s="12"/>
      <c r="I240" s="12"/>
      <c r="J240" s="12"/>
      <c r="K240" s="12"/>
      <c r="L240" s="12"/>
      <c r="M240" s="13"/>
      <c r="N240" s="1" t="s">
        <v>555</v>
      </c>
      <c r="O240" s="1" t="s">
        <v>50</v>
      </c>
      <c r="P240" s="1" t="s">
        <v>50</v>
      </c>
      <c r="Q240" s="1" t="s">
        <v>478</v>
      </c>
      <c r="R240" s="1" t="s">
        <v>60</v>
      </c>
      <c r="S240" s="1" t="s">
        <v>61</v>
      </c>
      <c r="T240" s="1" t="s">
        <v>61</v>
      </c>
      <c r="AR240" s="1" t="s">
        <v>50</v>
      </c>
      <c r="AS240" s="1" t="s">
        <v>50</v>
      </c>
      <c r="AU240" s="1" t="s">
        <v>556</v>
      </c>
      <c r="AV240">
        <v>99</v>
      </c>
    </row>
    <row r="241" spans="1:48" ht="30" customHeight="1">
      <c r="A241" s="13" t="s">
        <v>557</v>
      </c>
      <c r="B241" s="13" t="s">
        <v>558</v>
      </c>
      <c r="C241" s="13" t="s">
        <v>68</v>
      </c>
      <c r="D241" s="355">
        <v>155</v>
      </c>
      <c r="E241" s="12"/>
      <c r="F241" s="12"/>
      <c r="G241" s="12"/>
      <c r="H241" s="12"/>
      <c r="I241" s="12"/>
      <c r="J241" s="12"/>
      <c r="K241" s="12"/>
      <c r="L241" s="12"/>
      <c r="M241" s="13"/>
      <c r="N241" s="1" t="s">
        <v>559</v>
      </c>
      <c r="O241" s="1" t="s">
        <v>50</v>
      </c>
      <c r="P241" s="1" t="s">
        <v>50</v>
      </c>
      <c r="Q241" s="1" t="s">
        <v>478</v>
      </c>
      <c r="R241" s="1" t="s">
        <v>60</v>
      </c>
      <c r="S241" s="1" t="s">
        <v>61</v>
      </c>
      <c r="T241" s="1" t="s">
        <v>61</v>
      </c>
      <c r="AR241" s="1" t="s">
        <v>50</v>
      </c>
      <c r="AS241" s="1" t="s">
        <v>50</v>
      </c>
      <c r="AU241" s="1" t="s">
        <v>560</v>
      </c>
      <c r="AV241">
        <v>100</v>
      </c>
    </row>
    <row r="242" spans="1:48" ht="30" customHeight="1">
      <c r="A242" s="11"/>
      <c r="B242" s="11"/>
      <c r="C242" s="11"/>
      <c r="D242" s="355"/>
      <c r="E242" s="12"/>
      <c r="F242" s="12"/>
      <c r="G242" s="12"/>
      <c r="H242" s="12"/>
      <c r="I242" s="12"/>
      <c r="J242" s="12"/>
      <c r="K242" s="12"/>
      <c r="L242" s="12"/>
      <c r="M242" s="11"/>
      <c r="Q242" s="1" t="s">
        <v>478</v>
      </c>
    </row>
    <row r="243" spans="1:48" ht="30" customHeight="1">
      <c r="A243" s="13" t="s">
        <v>120</v>
      </c>
      <c r="B243" s="11"/>
      <c r="C243" s="11"/>
      <c r="D243" s="355"/>
      <c r="E243" s="12"/>
      <c r="F243" s="12">
        <f>SUMIF(Q221:Q242,"010110",F221:F242)</f>
        <v>0</v>
      </c>
      <c r="G243" s="12"/>
      <c r="H243" s="12">
        <f>SUMIF(Q221:Q242,"010110",H221:H242)</f>
        <v>0</v>
      </c>
      <c r="I243" s="12"/>
      <c r="J243" s="12">
        <f>SUMIF(Q221:Q242,"010110",J221:J242)</f>
        <v>0</v>
      </c>
      <c r="K243" s="12"/>
      <c r="L243" s="12">
        <f>SUMIF(Q221:Q242,"010110",L221:L242)</f>
        <v>0</v>
      </c>
      <c r="M243" s="11"/>
      <c r="N243" t="s">
        <v>121</v>
      </c>
    </row>
    <row r="244" spans="1:48" ht="30" customHeight="1">
      <c r="A244" s="13" t="s">
        <v>561</v>
      </c>
      <c r="B244" s="13" t="s">
        <v>50</v>
      </c>
      <c r="C244" s="11"/>
      <c r="D244" s="355"/>
      <c r="E244" s="12"/>
      <c r="F244" s="12"/>
      <c r="G244" s="12"/>
      <c r="H244" s="12"/>
      <c r="I244" s="12"/>
      <c r="J244" s="12"/>
      <c r="K244" s="12"/>
      <c r="L244" s="12"/>
      <c r="M244" s="11"/>
      <c r="Q244" s="1" t="s">
        <v>562</v>
      </c>
    </row>
    <row r="245" spans="1:48" ht="30" customHeight="1">
      <c r="A245" s="13" t="s">
        <v>563</v>
      </c>
      <c r="B245" s="13" t="s">
        <v>564</v>
      </c>
      <c r="C245" s="13" t="s">
        <v>80</v>
      </c>
      <c r="D245" s="355">
        <v>30</v>
      </c>
      <c r="E245" s="12"/>
      <c r="F245" s="12"/>
      <c r="G245" s="12"/>
      <c r="H245" s="12"/>
      <c r="I245" s="12"/>
      <c r="J245" s="12"/>
      <c r="K245" s="12"/>
      <c r="L245" s="12"/>
      <c r="M245" s="13"/>
      <c r="N245" s="1" t="s">
        <v>565</v>
      </c>
      <c r="O245" s="1" t="s">
        <v>50</v>
      </c>
      <c r="P245" s="1" t="s">
        <v>50</v>
      </c>
      <c r="Q245" s="1" t="s">
        <v>562</v>
      </c>
      <c r="R245" s="1" t="s">
        <v>60</v>
      </c>
      <c r="S245" s="1" t="s">
        <v>61</v>
      </c>
      <c r="T245" s="1" t="s">
        <v>61</v>
      </c>
      <c r="AR245" s="1" t="s">
        <v>50</v>
      </c>
      <c r="AS245" s="1" t="s">
        <v>50</v>
      </c>
      <c r="AU245" s="1" t="s">
        <v>566</v>
      </c>
      <c r="AV245">
        <v>397</v>
      </c>
    </row>
    <row r="246" spans="1:48" ht="30" customHeight="1">
      <c r="A246" s="13" t="s">
        <v>563</v>
      </c>
      <c r="B246" s="13" t="s">
        <v>567</v>
      </c>
      <c r="C246" s="13" t="s">
        <v>80</v>
      </c>
      <c r="D246" s="355">
        <v>359</v>
      </c>
      <c r="E246" s="12"/>
      <c r="F246" s="12"/>
      <c r="G246" s="12"/>
      <c r="H246" s="12"/>
      <c r="I246" s="12"/>
      <c r="J246" s="12"/>
      <c r="K246" s="12"/>
      <c r="L246" s="12"/>
      <c r="M246" s="13"/>
      <c r="N246" s="1" t="s">
        <v>568</v>
      </c>
      <c r="O246" s="1" t="s">
        <v>50</v>
      </c>
      <c r="P246" s="1" t="s">
        <v>50</v>
      </c>
      <c r="Q246" s="1" t="s">
        <v>562</v>
      </c>
      <c r="R246" s="1" t="s">
        <v>60</v>
      </c>
      <c r="S246" s="1" t="s">
        <v>61</v>
      </c>
      <c r="T246" s="1" t="s">
        <v>61</v>
      </c>
      <c r="AR246" s="1" t="s">
        <v>50</v>
      </c>
      <c r="AS246" s="1" t="s">
        <v>50</v>
      </c>
      <c r="AU246" s="1" t="s">
        <v>569</v>
      </c>
      <c r="AV246">
        <v>398</v>
      </c>
    </row>
    <row r="247" spans="1:48" ht="30" customHeight="1">
      <c r="A247" s="13" t="s">
        <v>570</v>
      </c>
      <c r="B247" s="13" t="s">
        <v>50</v>
      </c>
      <c r="C247" s="13" t="s">
        <v>126</v>
      </c>
      <c r="D247" s="355">
        <v>4</v>
      </c>
      <c r="E247" s="12"/>
      <c r="F247" s="12"/>
      <c r="G247" s="12"/>
      <c r="H247" s="12"/>
      <c r="I247" s="12"/>
      <c r="J247" s="12"/>
      <c r="K247" s="12"/>
      <c r="L247" s="12"/>
      <c r="M247" s="13"/>
      <c r="N247" s="1" t="s">
        <v>571</v>
      </c>
      <c r="O247" s="1" t="s">
        <v>50</v>
      </c>
      <c r="P247" s="1" t="s">
        <v>50</v>
      </c>
      <c r="Q247" s="1" t="s">
        <v>562</v>
      </c>
      <c r="R247" s="1" t="s">
        <v>60</v>
      </c>
      <c r="S247" s="1" t="s">
        <v>61</v>
      </c>
      <c r="T247" s="1" t="s">
        <v>61</v>
      </c>
      <c r="AR247" s="1" t="s">
        <v>50</v>
      </c>
      <c r="AS247" s="1" t="s">
        <v>50</v>
      </c>
      <c r="AU247" s="1" t="s">
        <v>572</v>
      </c>
      <c r="AV247">
        <v>366</v>
      </c>
    </row>
    <row r="248" spans="1:48" ht="30" customHeight="1">
      <c r="A248" s="13" t="s">
        <v>563</v>
      </c>
      <c r="B248" s="13" t="s">
        <v>573</v>
      </c>
      <c r="C248" s="13" t="s">
        <v>80</v>
      </c>
      <c r="D248" s="355">
        <v>954</v>
      </c>
      <c r="E248" s="12"/>
      <c r="F248" s="12"/>
      <c r="G248" s="12"/>
      <c r="H248" s="12"/>
      <c r="I248" s="12"/>
      <c r="J248" s="12"/>
      <c r="K248" s="12"/>
      <c r="L248" s="12"/>
      <c r="M248" s="13"/>
      <c r="N248" s="1" t="s">
        <v>574</v>
      </c>
      <c r="O248" s="1" t="s">
        <v>50</v>
      </c>
      <c r="P248" s="1" t="s">
        <v>50</v>
      </c>
      <c r="Q248" s="1" t="s">
        <v>562</v>
      </c>
      <c r="R248" s="1" t="s">
        <v>60</v>
      </c>
      <c r="S248" s="1" t="s">
        <v>61</v>
      </c>
      <c r="T248" s="1" t="s">
        <v>61</v>
      </c>
      <c r="AR248" s="1" t="s">
        <v>50</v>
      </c>
      <c r="AS248" s="1" t="s">
        <v>50</v>
      </c>
      <c r="AU248" s="1" t="s">
        <v>575</v>
      </c>
      <c r="AV248">
        <v>123</v>
      </c>
    </row>
    <row r="249" spans="1:48" ht="30" customHeight="1">
      <c r="A249" s="13" t="s">
        <v>563</v>
      </c>
      <c r="B249" s="13" t="s">
        <v>576</v>
      </c>
      <c r="C249" s="13" t="s">
        <v>80</v>
      </c>
      <c r="D249" s="355">
        <v>6</v>
      </c>
      <c r="E249" s="12"/>
      <c r="F249" s="12"/>
      <c r="G249" s="12"/>
      <c r="H249" s="12"/>
      <c r="I249" s="12"/>
      <c r="J249" s="12"/>
      <c r="K249" s="12"/>
      <c r="L249" s="12"/>
      <c r="M249" s="13"/>
      <c r="N249" s="1" t="s">
        <v>577</v>
      </c>
      <c r="O249" s="1" t="s">
        <v>50</v>
      </c>
      <c r="P249" s="1" t="s">
        <v>50</v>
      </c>
      <c r="Q249" s="1" t="s">
        <v>562</v>
      </c>
      <c r="R249" s="1" t="s">
        <v>60</v>
      </c>
      <c r="S249" s="1" t="s">
        <v>61</v>
      </c>
      <c r="T249" s="1" t="s">
        <v>61</v>
      </c>
      <c r="AR249" s="1" t="s">
        <v>50</v>
      </c>
      <c r="AS249" s="1" t="s">
        <v>50</v>
      </c>
      <c r="AU249" s="1" t="s">
        <v>578</v>
      </c>
      <c r="AV249">
        <v>124</v>
      </c>
    </row>
    <row r="250" spans="1:48" ht="30" customHeight="1">
      <c r="A250" s="13" t="s">
        <v>563</v>
      </c>
      <c r="B250" s="13" t="s">
        <v>579</v>
      </c>
      <c r="C250" s="13" t="s">
        <v>80</v>
      </c>
      <c r="D250" s="355">
        <v>44</v>
      </c>
      <c r="E250" s="12"/>
      <c r="F250" s="12"/>
      <c r="G250" s="12"/>
      <c r="H250" s="12"/>
      <c r="I250" s="12"/>
      <c r="J250" s="12"/>
      <c r="K250" s="12"/>
      <c r="L250" s="12"/>
      <c r="M250" s="13"/>
      <c r="N250" s="1" t="s">
        <v>580</v>
      </c>
      <c r="O250" s="1" t="s">
        <v>50</v>
      </c>
      <c r="P250" s="1" t="s">
        <v>50</v>
      </c>
      <c r="Q250" s="1" t="s">
        <v>562</v>
      </c>
      <c r="R250" s="1" t="s">
        <v>60</v>
      </c>
      <c r="S250" s="1" t="s">
        <v>61</v>
      </c>
      <c r="T250" s="1" t="s">
        <v>61</v>
      </c>
      <c r="AR250" s="1" t="s">
        <v>50</v>
      </c>
      <c r="AS250" s="1" t="s">
        <v>50</v>
      </c>
      <c r="AU250" s="1" t="s">
        <v>581</v>
      </c>
      <c r="AV250">
        <v>125</v>
      </c>
    </row>
    <row r="251" spans="1:48" ht="30" customHeight="1">
      <c r="A251" s="13" t="s">
        <v>563</v>
      </c>
      <c r="B251" s="13" t="s">
        <v>582</v>
      </c>
      <c r="C251" s="13" t="s">
        <v>80</v>
      </c>
      <c r="D251" s="355">
        <v>1</v>
      </c>
      <c r="E251" s="12"/>
      <c r="F251" s="12"/>
      <c r="G251" s="12"/>
      <c r="H251" s="12"/>
      <c r="I251" s="12"/>
      <c r="J251" s="12"/>
      <c r="K251" s="12"/>
      <c r="L251" s="12"/>
      <c r="M251" s="13"/>
      <c r="N251" s="1" t="s">
        <v>583</v>
      </c>
      <c r="O251" s="1" t="s">
        <v>50</v>
      </c>
      <c r="P251" s="1" t="s">
        <v>50</v>
      </c>
      <c r="Q251" s="1" t="s">
        <v>562</v>
      </c>
      <c r="R251" s="1" t="s">
        <v>60</v>
      </c>
      <c r="S251" s="1" t="s">
        <v>61</v>
      </c>
      <c r="T251" s="1" t="s">
        <v>61</v>
      </c>
      <c r="AR251" s="1" t="s">
        <v>50</v>
      </c>
      <c r="AS251" s="1" t="s">
        <v>50</v>
      </c>
      <c r="AU251" s="1" t="s">
        <v>584</v>
      </c>
      <c r="AV251">
        <v>126</v>
      </c>
    </row>
    <row r="252" spans="1:48" ht="30" customHeight="1">
      <c r="A252" s="13" t="s">
        <v>563</v>
      </c>
      <c r="B252" s="13" t="s">
        <v>585</v>
      </c>
      <c r="C252" s="13" t="s">
        <v>80</v>
      </c>
      <c r="D252" s="355">
        <v>83</v>
      </c>
      <c r="E252" s="12"/>
      <c r="F252" s="12"/>
      <c r="G252" s="12"/>
      <c r="H252" s="12"/>
      <c r="I252" s="12"/>
      <c r="J252" s="12"/>
      <c r="K252" s="12"/>
      <c r="L252" s="12"/>
      <c r="M252" s="13"/>
      <c r="N252" s="1" t="s">
        <v>586</v>
      </c>
      <c r="O252" s="1" t="s">
        <v>50</v>
      </c>
      <c r="P252" s="1" t="s">
        <v>50</v>
      </c>
      <c r="Q252" s="1" t="s">
        <v>562</v>
      </c>
      <c r="R252" s="1" t="s">
        <v>60</v>
      </c>
      <c r="S252" s="1" t="s">
        <v>61</v>
      </c>
      <c r="T252" s="1" t="s">
        <v>61</v>
      </c>
      <c r="AR252" s="1" t="s">
        <v>50</v>
      </c>
      <c r="AS252" s="1" t="s">
        <v>50</v>
      </c>
      <c r="AU252" s="1" t="s">
        <v>587</v>
      </c>
      <c r="AV252">
        <v>127</v>
      </c>
    </row>
    <row r="253" spans="1:48" ht="30" customHeight="1">
      <c r="A253" s="13" t="s">
        <v>588</v>
      </c>
      <c r="B253" s="13" t="s">
        <v>589</v>
      </c>
      <c r="C253" s="13" t="s">
        <v>80</v>
      </c>
      <c r="D253" s="355">
        <v>67</v>
      </c>
      <c r="E253" s="12"/>
      <c r="F253" s="12"/>
      <c r="G253" s="12"/>
      <c r="H253" s="12"/>
      <c r="I253" s="12"/>
      <c r="J253" s="12"/>
      <c r="K253" s="12"/>
      <c r="L253" s="12"/>
      <c r="M253" s="13"/>
      <c r="N253" s="1" t="s">
        <v>590</v>
      </c>
      <c r="O253" s="1" t="s">
        <v>50</v>
      </c>
      <c r="P253" s="1" t="s">
        <v>50</v>
      </c>
      <c r="Q253" s="1" t="s">
        <v>562</v>
      </c>
      <c r="R253" s="1" t="s">
        <v>60</v>
      </c>
      <c r="S253" s="1" t="s">
        <v>61</v>
      </c>
      <c r="T253" s="1" t="s">
        <v>61</v>
      </c>
      <c r="AR253" s="1" t="s">
        <v>50</v>
      </c>
      <c r="AS253" s="1" t="s">
        <v>50</v>
      </c>
      <c r="AU253" s="1" t="s">
        <v>591</v>
      </c>
      <c r="AV253">
        <v>131</v>
      </c>
    </row>
    <row r="254" spans="1:48" ht="30" customHeight="1">
      <c r="A254" s="13" t="s">
        <v>588</v>
      </c>
      <c r="B254" s="13" t="s">
        <v>592</v>
      </c>
      <c r="C254" s="13" t="s">
        <v>80</v>
      </c>
      <c r="D254" s="355">
        <v>78</v>
      </c>
      <c r="E254" s="12"/>
      <c r="F254" s="12"/>
      <c r="G254" s="12"/>
      <c r="H254" s="12"/>
      <c r="I254" s="12"/>
      <c r="J254" s="12"/>
      <c r="K254" s="12"/>
      <c r="L254" s="12"/>
      <c r="M254" s="13"/>
      <c r="N254" s="1" t="s">
        <v>593</v>
      </c>
      <c r="O254" s="1" t="s">
        <v>50</v>
      </c>
      <c r="P254" s="1" t="s">
        <v>50</v>
      </c>
      <c r="Q254" s="1" t="s">
        <v>562</v>
      </c>
      <c r="R254" s="1" t="s">
        <v>60</v>
      </c>
      <c r="S254" s="1" t="s">
        <v>61</v>
      </c>
      <c r="T254" s="1" t="s">
        <v>61</v>
      </c>
      <c r="AR254" s="1" t="s">
        <v>50</v>
      </c>
      <c r="AS254" s="1" t="s">
        <v>50</v>
      </c>
      <c r="AU254" s="1" t="s">
        <v>594</v>
      </c>
      <c r="AV254">
        <v>132</v>
      </c>
    </row>
    <row r="255" spans="1:48" ht="30" customHeight="1">
      <c r="A255" s="13" t="s">
        <v>588</v>
      </c>
      <c r="B255" s="13" t="s">
        <v>595</v>
      </c>
      <c r="C255" s="13" t="s">
        <v>80</v>
      </c>
      <c r="D255" s="355">
        <v>17</v>
      </c>
      <c r="E255" s="12"/>
      <c r="F255" s="12"/>
      <c r="G255" s="12"/>
      <c r="H255" s="12"/>
      <c r="I255" s="12"/>
      <c r="J255" s="12"/>
      <c r="K255" s="12"/>
      <c r="L255" s="12"/>
      <c r="M255" s="13"/>
      <c r="N255" s="1" t="s">
        <v>596</v>
      </c>
      <c r="O255" s="1" t="s">
        <v>50</v>
      </c>
      <c r="P255" s="1" t="s">
        <v>50</v>
      </c>
      <c r="Q255" s="1" t="s">
        <v>562</v>
      </c>
      <c r="R255" s="1" t="s">
        <v>60</v>
      </c>
      <c r="S255" s="1" t="s">
        <v>61</v>
      </c>
      <c r="T255" s="1" t="s">
        <v>61</v>
      </c>
      <c r="AR255" s="1" t="s">
        <v>50</v>
      </c>
      <c r="AS255" s="1" t="s">
        <v>50</v>
      </c>
      <c r="AU255" s="1" t="s">
        <v>597</v>
      </c>
      <c r="AV255">
        <v>133</v>
      </c>
    </row>
    <row r="256" spans="1:48" ht="30" customHeight="1">
      <c r="A256" s="13" t="s">
        <v>598</v>
      </c>
      <c r="B256" s="13" t="s">
        <v>599</v>
      </c>
      <c r="C256" s="13" t="s">
        <v>80</v>
      </c>
      <c r="D256" s="355">
        <v>34</v>
      </c>
      <c r="E256" s="12"/>
      <c r="F256" s="12"/>
      <c r="G256" s="12"/>
      <c r="H256" s="12"/>
      <c r="I256" s="12"/>
      <c r="J256" s="12"/>
      <c r="K256" s="12"/>
      <c r="L256" s="12"/>
      <c r="M256" s="13"/>
      <c r="N256" s="1" t="s">
        <v>600</v>
      </c>
      <c r="O256" s="1" t="s">
        <v>50</v>
      </c>
      <c r="P256" s="1" t="s">
        <v>50</v>
      </c>
      <c r="Q256" s="1" t="s">
        <v>562</v>
      </c>
      <c r="R256" s="1" t="s">
        <v>60</v>
      </c>
      <c r="S256" s="1" t="s">
        <v>61</v>
      </c>
      <c r="T256" s="1" t="s">
        <v>61</v>
      </c>
      <c r="AR256" s="1" t="s">
        <v>50</v>
      </c>
      <c r="AS256" s="1" t="s">
        <v>50</v>
      </c>
      <c r="AU256" s="1" t="s">
        <v>601</v>
      </c>
      <c r="AV256">
        <v>135</v>
      </c>
    </row>
    <row r="257" spans="1:48" ht="30" customHeight="1">
      <c r="A257" s="13" t="s">
        <v>598</v>
      </c>
      <c r="B257" s="13" t="s">
        <v>602</v>
      </c>
      <c r="C257" s="13" t="s">
        <v>80</v>
      </c>
      <c r="D257" s="355">
        <v>581</v>
      </c>
      <c r="E257" s="12"/>
      <c r="F257" s="12"/>
      <c r="G257" s="12"/>
      <c r="H257" s="12"/>
      <c r="I257" s="12"/>
      <c r="J257" s="12"/>
      <c r="K257" s="12"/>
      <c r="L257" s="12"/>
      <c r="M257" s="13"/>
      <c r="N257" s="1" t="s">
        <v>603</v>
      </c>
      <c r="O257" s="1" t="s">
        <v>50</v>
      </c>
      <c r="P257" s="1" t="s">
        <v>50</v>
      </c>
      <c r="Q257" s="1" t="s">
        <v>562</v>
      </c>
      <c r="R257" s="1" t="s">
        <v>60</v>
      </c>
      <c r="S257" s="1" t="s">
        <v>61</v>
      </c>
      <c r="T257" s="1" t="s">
        <v>61</v>
      </c>
      <c r="AR257" s="1" t="s">
        <v>50</v>
      </c>
      <c r="AS257" s="1" t="s">
        <v>50</v>
      </c>
      <c r="AU257" s="1" t="s">
        <v>604</v>
      </c>
      <c r="AV257">
        <v>136</v>
      </c>
    </row>
    <row r="258" spans="1:48" ht="30" customHeight="1">
      <c r="A258" s="11"/>
      <c r="B258" s="11"/>
      <c r="C258" s="11"/>
      <c r="D258" s="355"/>
      <c r="E258" s="12"/>
      <c r="F258" s="12"/>
      <c r="G258" s="12"/>
      <c r="H258" s="12"/>
      <c r="I258" s="12"/>
      <c r="J258" s="12"/>
      <c r="K258" s="12"/>
      <c r="L258" s="12"/>
      <c r="M258" s="11"/>
      <c r="Q258" s="1" t="s">
        <v>562</v>
      </c>
    </row>
    <row r="259" spans="1:48" ht="30" customHeight="1">
      <c r="A259" s="11"/>
      <c r="B259" s="11"/>
      <c r="C259" s="11"/>
      <c r="D259" s="355"/>
      <c r="E259" s="12"/>
      <c r="F259" s="12"/>
      <c r="G259" s="12"/>
      <c r="H259" s="12"/>
      <c r="I259" s="12"/>
      <c r="J259" s="12"/>
      <c r="K259" s="12"/>
      <c r="L259" s="12"/>
      <c r="M259" s="11"/>
      <c r="Q259" s="1" t="s">
        <v>562</v>
      </c>
    </row>
    <row r="260" spans="1:48" ht="30" customHeight="1">
      <c r="A260" s="11"/>
      <c r="B260" s="11"/>
      <c r="C260" s="11"/>
      <c r="D260" s="355"/>
      <c r="E260" s="12"/>
      <c r="F260" s="12"/>
      <c r="G260" s="12"/>
      <c r="H260" s="12"/>
      <c r="I260" s="12"/>
      <c r="J260" s="12"/>
      <c r="K260" s="12"/>
      <c r="L260" s="12"/>
      <c r="M260" s="11"/>
      <c r="Q260" s="1" t="s">
        <v>562</v>
      </c>
    </row>
    <row r="261" spans="1:48" ht="30" customHeight="1">
      <c r="A261" s="11"/>
      <c r="B261" s="11"/>
      <c r="C261" s="11"/>
      <c r="D261" s="355"/>
      <c r="E261" s="12"/>
      <c r="F261" s="12"/>
      <c r="G261" s="12"/>
      <c r="H261" s="12"/>
      <c r="I261" s="12"/>
      <c r="J261" s="12"/>
      <c r="K261" s="12"/>
      <c r="L261" s="12"/>
      <c r="M261" s="11"/>
      <c r="Q261" s="1" t="s">
        <v>562</v>
      </c>
    </row>
    <row r="262" spans="1:48" ht="30" customHeight="1">
      <c r="A262" s="11"/>
      <c r="B262" s="11"/>
      <c r="C262" s="11"/>
      <c r="D262" s="355"/>
      <c r="E262" s="12"/>
      <c r="F262" s="12"/>
      <c r="G262" s="12"/>
      <c r="H262" s="12"/>
      <c r="I262" s="12"/>
      <c r="J262" s="12"/>
      <c r="K262" s="12"/>
      <c r="L262" s="12"/>
      <c r="M262" s="11"/>
      <c r="Q262" s="1" t="s">
        <v>562</v>
      </c>
    </row>
    <row r="263" spans="1:48" ht="30" customHeight="1">
      <c r="A263" s="11"/>
      <c r="B263" s="11"/>
      <c r="C263" s="11"/>
      <c r="D263" s="355"/>
      <c r="E263" s="12"/>
      <c r="F263" s="12"/>
      <c r="G263" s="12"/>
      <c r="H263" s="12"/>
      <c r="I263" s="12"/>
      <c r="J263" s="12"/>
      <c r="K263" s="12"/>
      <c r="L263" s="12"/>
      <c r="M263" s="11"/>
      <c r="Q263" s="1" t="s">
        <v>562</v>
      </c>
    </row>
    <row r="264" spans="1:48" ht="30" customHeight="1">
      <c r="A264" s="11"/>
      <c r="B264" s="11"/>
      <c r="C264" s="11"/>
      <c r="D264" s="355"/>
      <c r="E264" s="12"/>
      <c r="F264" s="12"/>
      <c r="G264" s="12"/>
      <c r="H264" s="12"/>
      <c r="I264" s="12"/>
      <c r="J264" s="12"/>
      <c r="K264" s="12"/>
      <c r="L264" s="12"/>
      <c r="M264" s="11"/>
      <c r="Q264" s="1" t="s">
        <v>562</v>
      </c>
    </row>
    <row r="265" spans="1:48" ht="30" customHeight="1">
      <c r="A265" s="11"/>
      <c r="B265" s="11"/>
      <c r="C265" s="11"/>
      <c r="D265" s="355"/>
      <c r="E265" s="12"/>
      <c r="F265" s="12"/>
      <c r="G265" s="12"/>
      <c r="H265" s="12"/>
      <c r="I265" s="12"/>
      <c r="J265" s="12"/>
      <c r="K265" s="12"/>
      <c r="L265" s="12"/>
      <c r="M265" s="11"/>
      <c r="Q265" s="1" t="s">
        <v>562</v>
      </c>
    </row>
    <row r="266" spans="1:48" ht="30" customHeight="1">
      <c r="A266" s="11"/>
      <c r="B266" s="11"/>
      <c r="C266" s="11"/>
      <c r="D266" s="355"/>
      <c r="E266" s="12"/>
      <c r="F266" s="12"/>
      <c r="G266" s="12"/>
      <c r="H266" s="12"/>
      <c r="I266" s="12"/>
      <c r="J266" s="12"/>
      <c r="K266" s="12"/>
      <c r="L266" s="12"/>
      <c r="M266" s="11"/>
      <c r="Q266" s="1" t="s">
        <v>562</v>
      </c>
    </row>
    <row r="267" spans="1:48" ht="30" customHeight="1">
      <c r="A267" s="13" t="s">
        <v>120</v>
      </c>
      <c r="B267" s="11"/>
      <c r="C267" s="11"/>
      <c r="D267" s="355"/>
      <c r="E267" s="12"/>
      <c r="F267" s="12">
        <f>SUMIF(Q245:Q266,"010111",F245:F266)</f>
        <v>0</v>
      </c>
      <c r="G267" s="12"/>
      <c r="H267" s="12">
        <f>SUMIF(Q245:Q266,"010111",H245:H266)</f>
        <v>0</v>
      </c>
      <c r="I267" s="12"/>
      <c r="J267" s="12">
        <f>SUMIF(Q245:Q266,"010111",J245:J266)</f>
        <v>0</v>
      </c>
      <c r="K267" s="12"/>
      <c r="L267" s="12">
        <f>SUMIF(Q245:Q266,"010111",L245:L266)</f>
        <v>0</v>
      </c>
      <c r="M267" s="11"/>
      <c r="N267" t="s">
        <v>121</v>
      </c>
    </row>
    <row r="268" spans="1:48" ht="30" customHeight="1">
      <c r="A268" s="13" t="s">
        <v>605</v>
      </c>
      <c r="B268" s="13" t="s">
        <v>50</v>
      </c>
      <c r="C268" s="11"/>
      <c r="D268" s="355"/>
      <c r="E268" s="12"/>
      <c r="F268" s="12"/>
      <c r="G268" s="12"/>
      <c r="H268" s="12"/>
      <c r="I268" s="12"/>
      <c r="J268" s="12"/>
      <c r="K268" s="12"/>
      <c r="L268" s="12"/>
      <c r="M268" s="11"/>
      <c r="Q268" s="1" t="s">
        <v>606</v>
      </c>
    </row>
    <row r="269" spans="1:48" ht="30" customHeight="1">
      <c r="A269" s="13" t="s">
        <v>607</v>
      </c>
      <c r="B269" s="13" t="s">
        <v>608</v>
      </c>
      <c r="C269" s="13" t="s">
        <v>470</v>
      </c>
      <c r="D269" s="355">
        <v>1</v>
      </c>
      <c r="E269" s="12"/>
      <c r="F269" s="12"/>
      <c r="G269" s="12"/>
      <c r="H269" s="12"/>
      <c r="I269" s="12"/>
      <c r="J269" s="12"/>
      <c r="K269" s="12"/>
      <c r="L269" s="12"/>
      <c r="M269" s="13"/>
      <c r="N269" s="1" t="s">
        <v>609</v>
      </c>
      <c r="O269" s="1" t="s">
        <v>50</v>
      </c>
      <c r="P269" s="1" t="s">
        <v>50</v>
      </c>
      <c r="Q269" s="1" t="s">
        <v>606</v>
      </c>
      <c r="R269" s="1" t="s">
        <v>60</v>
      </c>
      <c r="S269" s="1" t="s">
        <v>61</v>
      </c>
      <c r="T269" s="1" t="s">
        <v>61</v>
      </c>
      <c r="AR269" s="1" t="s">
        <v>50</v>
      </c>
      <c r="AS269" s="1" t="s">
        <v>50</v>
      </c>
      <c r="AU269" s="1" t="s">
        <v>610</v>
      </c>
      <c r="AV269">
        <v>181</v>
      </c>
    </row>
    <row r="270" spans="1:48" ht="30" customHeight="1">
      <c r="A270" s="13" t="s">
        <v>611</v>
      </c>
      <c r="B270" s="13" t="s">
        <v>612</v>
      </c>
      <c r="C270" s="13" t="s">
        <v>470</v>
      </c>
      <c r="D270" s="355">
        <v>1</v>
      </c>
      <c r="E270" s="12"/>
      <c r="F270" s="12"/>
      <c r="G270" s="12"/>
      <c r="H270" s="12"/>
      <c r="I270" s="12"/>
      <c r="J270" s="12"/>
      <c r="K270" s="12"/>
      <c r="L270" s="12"/>
      <c r="M270" s="13"/>
      <c r="N270" s="1" t="s">
        <v>613</v>
      </c>
      <c r="O270" s="1" t="s">
        <v>50</v>
      </c>
      <c r="P270" s="1" t="s">
        <v>50</v>
      </c>
      <c r="Q270" s="1" t="s">
        <v>606</v>
      </c>
      <c r="R270" s="1" t="s">
        <v>60</v>
      </c>
      <c r="S270" s="1" t="s">
        <v>61</v>
      </c>
      <c r="T270" s="1" t="s">
        <v>61</v>
      </c>
      <c r="AR270" s="1" t="s">
        <v>50</v>
      </c>
      <c r="AS270" s="1" t="s">
        <v>50</v>
      </c>
      <c r="AU270" s="1" t="s">
        <v>614</v>
      </c>
      <c r="AV270">
        <v>182</v>
      </c>
    </row>
    <row r="271" spans="1:48" ht="30" customHeight="1">
      <c r="A271" s="13" t="s">
        <v>615</v>
      </c>
      <c r="B271" s="13" t="s">
        <v>616</v>
      </c>
      <c r="C271" s="13" t="s">
        <v>470</v>
      </c>
      <c r="D271" s="355">
        <v>1</v>
      </c>
      <c r="E271" s="12"/>
      <c r="F271" s="12"/>
      <c r="G271" s="12"/>
      <c r="H271" s="12"/>
      <c r="I271" s="12"/>
      <c r="J271" s="12"/>
      <c r="K271" s="12"/>
      <c r="L271" s="12"/>
      <c r="M271" s="13"/>
      <c r="N271" s="1" t="s">
        <v>617</v>
      </c>
      <c r="O271" s="1" t="s">
        <v>50</v>
      </c>
      <c r="P271" s="1" t="s">
        <v>50</v>
      </c>
      <c r="Q271" s="1" t="s">
        <v>606</v>
      </c>
      <c r="R271" s="1" t="s">
        <v>60</v>
      </c>
      <c r="S271" s="1" t="s">
        <v>61</v>
      </c>
      <c r="T271" s="1" t="s">
        <v>61</v>
      </c>
      <c r="AR271" s="1" t="s">
        <v>50</v>
      </c>
      <c r="AS271" s="1" t="s">
        <v>50</v>
      </c>
      <c r="AU271" s="1" t="s">
        <v>618</v>
      </c>
      <c r="AV271">
        <v>183</v>
      </c>
    </row>
    <row r="272" spans="1:48" ht="30" customHeight="1">
      <c r="A272" s="13" t="s">
        <v>619</v>
      </c>
      <c r="B272" s="13" t="s">
        <v>620</v>
      </c>
      <c r="C272" s="13" t="s">
        <v>470</v>
      </c>
      <c r="D272" s="355">
        <v>1</v>
      </c>
      <c r="E272" s="12"/>
      <c r="F272" s="12"/>
      <c r="G272" s="12"/>
      <c r="H272" s="12"/>
      <c r="I272" s="12"/>
      <c r="J272" s="12"/>
      <c r="K272" s="12"/>
      <c r="L272" s="12"/>
      <c r="M272" s="13"/>
      <c r="N272" s="1" t="s">
        <v>621</v>
      </c>
      <c r="O272" s="1" t="s">
        <v>50</v>
      </c>
      <c r="P272" s="1" t="s">
        <v>50</v>
      </c>
      <c r="Q272" s="1" t="s">
        <v>606</v>
      </c>
      <c r="R272" s="1" t="s">
        <v>60</v>
      </c>
      <c r="S272" s="1" t="s">
        <v>61</v>
      </c>
      <c r="T272" s="1" t="s">
        <v>61</v>
      </c>
      <c r="AR272" s="1" t="s">
        <v>50</v>
      </c>
      <c r="AS272" s="1" t="s">
        <v>50</v>
      </c>
      <c r="AU272" s="1" t="s">
        <v>622</v>
      </c>
      <c r="AV272">
        <v>184</v>
      </c>
    </row>
    <row r="273" spans="1:48" ht="30" customHeight="1">
      <c r="A273" s="13" t="s">
        <v>623</v>
      </c>
      <c r="B273" s="13" t="s">
        <v>624</v>
      </c>
      <c r="C273" s="13" t="s">
        <v>470</v>
      </c>
      <c r="D273" s="355">
        <v>1</v>
      </c>
      <c r="E273" s="12"/>
      <c r="F273" s="12"/>
      <c r="G273" s="12"/>
      <c r="H273" s="12"/>
      <c r="I273" s="12"/>
      <c r="J273" s="12"/>
      <c r="K273" s="12"/>
      <c r="L273" s="12"/>
      <c r="M273" s="13"/>
      <c r="N273" s="1" t="s">
        <v>625</v>
      </c>
      <c r="O273" s="1" t="s">
        <v>50</v>
      </c>
      <c r="P273" s="1" t="s">
        <v>50</v>
      </c>
      <c r="Q273" s="1" t="s">
        <v>606</v>
      </c>
      <c r="R273" s="1" t="s">
        <v>60</v>
      </c>
      <c r="S273" s="1" t="s">
        <v>61</v>
      </c>
      <c r="T273" s="1" t="s">
        <v>61</v>
      </c>
      <c r="AR273" s="1" t="s">
        <v>50</v>
      </c>
      <c r="AS273" s="1" t="s">
        <v>50</v>
      </c>
      <c r="AU273" s="1" t="s">
        <v>626</v>
      </c>
      <c r="AV273">
        <v>185</v>
      </c>
    </row>
    <row r="274" spans="1:48" ht="30" customHeight="1">
      <c r="A274" s="13" t="s">
        <v>627</v>
      </c>
      <c r="B274" s="13" t="s">
        <v>628</v>
      </c>
      <c r="C274" s="13" t="s">
        <v>470</v>
      </c>
      <c r="D274" s="355">
        <v>2</v>
      </c>
      <c r="E274" s="12"/>
      <c r="F274" s="12"/>
      <c r="G274" s="12"/>
      <c r="H274" s="12"/>
      <c r="I274" s="12"/>
      <c r="J274" s="12"/>
      <c r="K274" s="12"/>
      <c r="L274" s="12"/>
      <c r="M274" s="13"/>
      <c r="N274" s="1" t="s">
        <v>629</v>
      </c>
      <c r="O274" s="1" t="s">
        <v>50</v>
      </c>
      <c r="P274" s="1" t="s">
        <v>50</v>
      </c>
      <c r="Q274" s="1" t="s">
        <v>606</v>
      </c>
      <c r="R274" s="1" t="s">
        <v>60</v>
      </c>
      <c r="S274" s="1" t="s">
        <v>61</v>
      </c>
      <c r="T274" s="1" t="s">
        <v>61</v>
      </c>
      <c r="AR274" s="1" t="s">
        <v>50</v>
      </c>
      <c r="AS274" s="1" t="s">
        <v>50</v>
      </c>
      <c r="AU274" s="1" t="s">
        <v>630</v>
      </c>
      <c r="AV274">
        <v>186</v>
      </c>
    </row>
    <row r="275" spans="1:48" ht="30" customHeight="1">
      <c r="A275" s="13" t="s">
        <v>631</v>
      </c>
      <c r="B275" s="13" t="s">
        <v>632</v>
      </c>
      <c r="C275" s="13" t="s">
        <v>470</v>
      </c>
      <c r="D275" s="355">
        <v>1</v>
      </c>
      <c r="E275" s="12"/>
      <c r="F275" s="12"/>
      <c r="G275" s="12"/>
      <c r="H275" s="12"/>
      <c r="I275" s="12"/>
      <c r="J275" s="12"/>
      <c r="K275" s="12"/>
      <c r="L275" s="12"/>
      <c r="M275" s="13"/>
      <c r="N275" s="1" t="s">
        <v>633</v>
      </c>
      <c r="O275" s="1" t="s">
        <v>50</v>
      </c>
      <c r="P275" s="1" t="s">
        <v>50</v>
      </c>
      <c r="Q275" s="1" t="s">
        <v>606</v>
      </c>
      <c r="R275" s="1" t="s">
        <v>60</v>
      </c>
      <c r="S275" s="1" t="s">
        <v>61</v>
      </c>
      <c r="T275" s="1" t="s">
        <v>61</v>
      </c>
      <c r="AR275" s="1" t="s">
        <v>50</v>
      </c>
      <c r="AS275" s="1" t="s">
        <v>50</v>
      </c>
      <c r="AU275" s="1" t="s">
        <v>634</v>
      </c>
      <c r="AV275">
        <v>187</v>
      </c>
    </row>
    <row r="276" spans="1:48" ht="30" customHeight="1">
      <c r="A276" s="13" t="s">
        <v>635</v>
      </c>
      <c r="B276" s="13" t="s">
        <v>636</v>
      </c>
      <c r="C276" s="13" t="s">
        <v>470</v>
      </c>
      <c r="D276" s="355">
        <v>1</v>
      </c>
      <c r="E276" s="12"/>
      <c r="F276" s="12"/>
      <c r="G276" s="12"/>
      <c r="H276" s="12"/>
      <c r="I276" s="12"/>
      <c r="J276" s="12"/>
      <c r="K276" s="12"/>
      <c r="L276" s="12"/>
      <c r="M276" s="13"/>
      <c r="N276" s="1" t="s">
        <v>637</v>
      </c>
      <c r="O276" s="1" t="s">
        <v>50</v>
      </c>
      <c r="P276" s="1" t="s">
        <v>50</v>
      </c>
      <c r="Q276" s="1" t="s">
        <v>606</v>
      </c>
      <c r="R276" s="1" t="s">
        <v>60</v>
      </c>
      <c r="S276" s="1" t="s">
        <v>61</v>
      </c>
      <c r="T276" s="1" t="s">
        <v>61</v>
      </c>
      <c r="AR276" s="1" t="s">
        <v>50</v>
      </c>
      <c r="AS276" s="1" t="s">
        <v>50</v>
      </c>
      <c r="AU276" s="1" t="s">
        <v>638</v>
      </c>
      <c r="AV276">
        <v>188</v>
      </c>
    </row>
    <row r="277" spans="1:48" ht="30" customHeight="1">
      <c r="A277" s="13" t="s">
        <v>639</v>
      </c>
      <c r="B277" s="13" t="s">
        <v>640</v>
      </c>
      <c r="C277" s="13" t="s">
        <v>470</v>
      </c>
      <c r="D277" s="355">
        <v>6</v>
      </c>
      <c r="E277" s="12"/>
      <c r="F277" s="12"/>
      <c r="G277" s="12"/>
      <c r="H277" s="12"/>
      <c r="I277" s="12"/>
      <c r="J277" s="12"/>
      <c r="K277" s="12"/>
      <c r="L277" s="12"/>
      <c r="M277" s="13"/>
      <c r="N277" s="1" t="s">
        <v>641</v>
      </c>
      <c r="O277" s="1" t="s">
        <v>50</v>
      </c>
      <c r="P277" s="1" t="s">
        <v>50</v>
      </c>
      <c r="Q277" s="1" t="s">
        <v>606</v>
      </c>
      <c r="R277" s="1" t="s">
        <v>60</v>
      </c>
      <c r="S277" s="1" t="s">
        <v>61</v>
      </c>
      <c r="T277" s="1" t="s">
        <v>61</v>
      </c>
      <c r="AR277" s="1" t="s">
        <v>50</v>
      </c>
      <c r="AS277" s="1" t="s">
        <v>50</v>
      </c>
      <c r="AU277" s="1" t="s">
        <v>642</v>
      </c>
      <c r="AV277">
        <v>189</v>
      </c>
    </row>
    <row r="278" spans="1:48" ht="30" customHeight="1">
      <c r="A278" s="13" t="s">
        <v>643</v>
      </c>
      <c r="B278" s="13" t="s">
        <v>644</v>
      </c>
      <c r="C278" s="13" t="s">
        <v>470</v>
      </c>
      <c r="D278" s="355">
        <v>4</v>
      </c>
      <c r="E278" s="12"/>
      <c r="F278" s="12"/>
      <c r="G278" s="12"/>
      <c r="H278" s="12"/>
      <c r="I278" s="12"/>
      <c r="J278" s="12"/>
      <c r="K278" s="12"/>
      <c r="L278" s="12"/>
      <c r="M278" s="13"/>
      <c r="N278" s="1" t="s">
        <v>645</v>
      </c>
      <c r="O278" s="1" t="s">
        <v>50</v>
      </c>
      <c r="P278" s="1" t="s">
        <v>50</v>
      </c>
      <c r="Q278" s="1" t="s">
        <v>606</v>
      </c>
      <c r="R278" s="1" t="s">
        <v>60</v>
      </c>
      <c r="S278" s="1" t="s">
        <v>61</v>
      </c>
      <c r="T278" s="1" t="s">
        <v>61</v>
      </c>
      <c r="AR278" s="1" t="s">
        <v>50</v>
      </c>
      <c r="AS278" s="1" t="s">
        <v>50</v>
      </c>
      <c r="AU278" s="1" t="s">
        <v>646</v>
      </c>
      <c r="AV278">
        <v>190</v>
      </c>
    </row>
    <row r="279" spans="1:48" ht="30" customHeight="1">
      <c r="A279" s="13" t="s">
        <v>647</v>
      </c>
      <c r="B279" s="13" t="s">
        <v>648</v>
      </c>
      <c r="C279" s="13" t="s">
        <v>470</v>
      </c>
      <c r="D279" s="355">
        <v>1</v>
      </c>
      <c r="E279" s="12"/>
      <c r="F279" s="12"/>
      <c r="G279" s="12"/>
      <c r="H279" s="12"/>
      <c r="I279" s="12"/>
      <c r="J279" s="12"/>
      <c r="K279" s="12"/>
      <c r="L279" s="12"/>
      <c r="M279" s="13"/>
      <c r="N279" s="1" t="s">
        <v>649</v>
      </c>
      <c r="O279" s="1" t="s">
        <v>50</v>
      </c>
      <c r="P279" s="1" t="s">
        <v>50</v>
      </c>
      <c r="Q279" s="1" t="s">
        <v>606</v>
      </c>
      <c r="R279" s="1" t="s">
        <v>60</v>
      </c>
      <c r="S279" s="1" t="s">
        <v>61</v>
      </c>
      <c r="T279" s="1" t="s">
        <v>61</v>
      </c>
      <c r="AR279" s="1" t="s">
        <v>50</v>
      </c>
      <c r="AS279" s="1" t="s">
        <v>50</v>
      </c>
      <c r="AU279" s="1" t="s">
        <v>650</v>
      </c>
      <c r="AV279">
        <v>491</v>
      </c>
    </row>
    <row r="280" spans="1:48" ht="30" customHeight="1">
      <c r="A280" s="13" t="s">
        <v>651</v>
      </c>
      <c r="B280" s="13" t="s">
        <v>652</v>
      </c>
      <c r="C280" s="13" t="s">
        <v>470</v>
      </c>
      <c r="D280" s="355">
        <v>1</v>
      </c>
      <c r="E280" s="12"/>
      <c r="F280" s="12"/>
      <c r="G280" s="12"/>
      <c r="H280" s="12"/>
      <c r="I280" s="12"/>
      <c r="J280" s="12"/>
      <c r="K280" s="12"/>
      <c r="L280" s="12"/>
      <c r="M280" s="13"/>
      <c r="N280" s="1" t="s">
        <v>653</v>
      </c>
      <c r="O280" s="1" t="s">
        <v>50</v>
      </c>
      <c r="P280" s="1" t="s">
        <v>50</v>
      </c>
      <c r="Q280" s="1" t="s">
        <v>606</v>
      </c>
      <c r="R280" s="1" t="s">
        <v>60</v>
      </c>
      <c r="S280" s="1" t="s">
        <v>61</v>
      </c>
      <c r="T280" s="1" t="s">
        <v>61</v>
      </c>
      <c r="AR280" s="1" t="s">
        <v>50</v>
      </c>
      <c r="AS280" s="1" t="s">
        <v>50</v>
      </c>
      <c r="AU280" s="1" t="s">
        <v>654</v>
      </c>
      <c r="AV280">
        <v>174</v>
      </c>
    </row>
    <row r="281" spans="1:48" ht="30" customHeight="1">
      <c r="A281" s="13" t="s">
        <v>655</v>
      </c>
      <c r="B281" s="13" t="s">
        <v>656</v>
      </c>
      <c r="C281" s="13" t="s">
        <v>470</v>
      </c>
      <c r="D281" s="355">
        <v>1</v>
      </c>
      <c r="E281" s="12"/>
      <c r="F281" s="12"/>
      <c r="G281" s="12"/>
      <c r="H281" s="12"/>
      <c r="I281" s="12"/>
      <c r="J281" s="12"/>
      <c r="K281" s="12"/>
      <c r="L281" s="12"/>
      <c r="M281" s="13"/>
      <c r="N281" s="1" t="s">
        <v>657</v>
      </c>
      <c r="O281" s="1" t="s">
        <v>50</v>
      </c>
      <c r="P281" s="1" t="s">
        <v>50</v>
      </c>
      <c r="Q281" s="1" t="s">
        <v>606</v>
      </c>
      <c r="R281" s="1" t="s">
        <v>60</v>
      </c>
      <c r="S281" s="1" t="s">
        <v>61</v>
      </c>
      <c r="T281" s="1" t="s">
        <v>61</v>
      </c>
      <c r="AR281" s="1" t="s">
        <v>50</v>
      </c>
      <c r="AS281" s="1" t="s">
        <v>50</v>
      </c>
      <c r="AU281" s="1" t="s">
        <v>658</v>
      </c>
      <c r="AV281">
        <v>175</v>
      </c>
    </row>
    <row r="282" spans="1:48" ht="30" customHeight="1">
      <c r="A282" s="13" t="s">
        <v>659</v>
      </c>
      <c r="B282" s="13" t="s">
        <v>660</v>
      </c>
      <c r="C282" s="13" t="s">
        <v>470</v>
      </c>
      <c r="D282" s="355">
        <v>1</v>
      </c>
      <c r="E282" s="12"/>
      <c r="F282" s="12"/>
      <c r="G282" s="12"/>
      <c r="H282" s="12"/>
      <c r="I282" s="12"/>
      <c r="J282" s="12"/>
      <c r="K282" s="12"/>
      <c r="L282" s="12"/>
      <c r="M282" s="13"/>
      <c r="N282" s="1" t="s">
        <v>661</v>
      </c>
      <c r="O282" s="1" t="s">
        <v>50</v>
      </c>
      <c r="P282" s="1" t="s">
        <v>50</v>
      </c>
      <c r="Q282" s="1" t="s">
        <v>606</v>
      </c>
      <c r="R282" s="1" t="s">
        <v>60</v>
      </c>
      <c r="S282" s="1" t="s">
        <v>61</v>
      </c>
      <c r="T282" s="1" t="s">
        <v>61</v>
      </c>
      <c r="AR282" s="1" t="s">
        <v>50</v>
      </c>
      <c r="AS282" s="1" t="s">
        <v>50</v>
      </c>
      <c r="AU282" s="1" t="s">
        <v>662</v>
      </c>
      <c r="AV282">
        <v>176</v>
      </c>
    </row>
    <row r="283" spans="1:48" ht="30" customHeight="1">
      <c r="A283" s="13" t="s">
        <v>663</v>
      </c>
      <c r="B283" s="13" t="s">
        <v>664</v>
      </c>
      <c r="C283" s="13" t="s">
        <v>470</v>
      </c>
      <c r="D283" s="355">
        <v>6</v>
      </c>
      <c r="E283" s="12"/>
      <c r="F283" s="12"/>
      <c r="G283" s="12"/>
      <c r="H283" s="12"/>
      <c r="I283" s="12"/>
      <c r="J283" s="12"/>
      <c r="K283" s="12"/>
      <c r="L283" s="12"/>
      <c r="M283" s="13"/>
      <c r="N283" s="1" t="s">
        <v>665</v>
      </c>
      <c r="O283" s="1" t="s">
        <v>50</v>
      </c>
      <c r="P283" s="1" t="s">
        <v>50</v>
      </c>
      <c r="Q283" s="1" t="s">
        <v>606</v>
      </c>
      <c r="R283" s="1" t="s">
        <v>60</v>
      </c>
      <c r="S283" s="1" t="s">
        <v>61</v>
      </c>
      <c r="T283" s="1" t="s">
        <v>61</v>
      </c>
      <c r="AR283" s="1" t="s">
        <v>50</v>
      </c>
      <c r="AS283" s="1" t="s">
        <v>50</v>
      </c>
      <c r="AU283" s="1" t="s">
        <v>666</v>
      </c>
      <c r="AV283">
        <v>178</v>
      </c>
    </row>
    <row r="284" spans="1:48" ht="30" customHeight="1">
      <c r="A284" s="13" t="s">
        <v>667</v>
      </c>
      <c r="B284" s="13" t="s">
        <v>668</v>
      </c>
      <c r="C284" s="13" t="s">
        <v>470</v>
      </c>
      <c r="D284" s="355">
        <v>3</v>
      </c>
      <c r="E284" s="12"/>
      <c r="F284" s="12"/>
      <c r="G284" s="12"/>
      <c r="H284" s="12"/>
      <c r="I284" s="12"/>
      <c r="J284" s="12"/>
      <c r="K284" s="12"/>
      <c r="L284" s="12"/>
      <c r="M284" s="13"/>
      <c r="N284" s="1" t="s">
        <v>669</v>
      </c>
      <c r="O284" s="1" t="s">
        <v>50</v>
      </c>
      <c r="P284" s="1" t="s">
        <v>50</v>
      </c>
      <c r="Q284" s="1" t="s">
        <v>606</v>
      </c>
      <c r="R284" s="1" t="s">
        <v>60</v>
      </c>
      <c r="S284" s="1" t="s">
        <v>61</v>
      </c>
      <c r="T284" s="1" t="s">
        <v>61</v>
      </c>
      <c r="AR284" s="1" t="s">
        <v>50</v>
      </c>
      <c r="AS284" s="1" t="s">
        <v>50</v>
      </c>
      <c r="AU284" s="1" t="s">
        <v>670</v>
      </c>
      <c r="AV284">
        <v>179</v>
      </c>
    </row>
    <row r="285" spans="1:48" ht="30" customHeight="1">
      <c r="A285" s="13" t="s">
        <v>671</v>
      </c>
      <c r="B285" s="13" t="s">
        <v>656</v>
      </c>
      <c r="C285" s="13" t="s">
        <v>470</v>
      </c>
      <c r="D285" s="355">
        <v>1</v>
      </c>
      <c r="E285" s="12"/>
      <c r="F285" s="12"/>
      <c r="G285" s="12"/>
      <c r="H285" s="12"/>
      <c r="I285" s="12"/>
      <c r="J285" s="12"/>
      <c r="K285" s="12"/>
      <c r="L285" s="12"/>
      <c r="M285" s="13"/>
      <c r="N285" s="1" t="s">
        <v>672</v>
      </c>
      <c r="O285" s="1" t="s">
        <v>50</v>
      </c>
      <c r="P285" s="1" t="s">
        <v>50</v>
      </c>
      <c r="Q285" s="1" t="s">
        <v>606</v>
      </c>
      <c r="R285" s="1" t="s">
        <v>60</v>
      </c>
      <c r="S285" s="1" t="s">
        <v>61</v>
      </c>
      <c r="T285" s="1" t="s">
        <v>61</v>
      </c>
      <c r="AR285" s="1" t="s">
        <v>50</v>
      </c>
      <c r="AS285" s="1" t="s">
        <v>50</v>
      </c>
      <c r="AU285" s="1" t="s">
        <v>673</v>
      </c>
      <c r="AV285">
        <v>173</v>
      </c>
    </row>
    <row r="286" spans="1:48" ht="30" customHeight="1">
      <c r="A286" s="13" t="s">
        <v>674</v>
      </c>
      <c r="B286" s="13" t="s">
        <v>675</v>
      </c>
      <c r="C286" s="13" t="s">
        <v>470</v>
      </c>
      <c r="D286" s="355">
        <v>2</v>
      </c>
      <c r="E286" s="12"/>
      <c r="F286" s="12"/>
      <c r="G286" s="12"/>
      <c r="H286" s="12"/>
      <c r="I286" s="12"/>
      <c r="J286" s="12"/>
      <c r="K286" s="12"/>
      <c r="L286" s="12"/>
      <c r="M286" s="13"/>
      <c r="N286" s="1" t="s">
        <v>676</v>
      </c>
      <c r="O286" s="1" t="s">
        <v>50</v>
      </c>
      <c r="P286" s="1" t="s">
        <v>50</v>
      </c>
      <c r="Q286" s="1" t="s">
        <v>606</v>
      </c>
      <c r="R286" s="1" t="s">
        <v>60</v>
      </c>
      <c r="S286" s="1" t="s">
        <v>61</v>
      </c>
      <c r="T286" s="1" t="s">
        <v>61</v>
      </c>
      <c r="AR286" s="1" t="s">
        <v>50</v>
      </c>
      <c r="AS286" s="1" t="s">
        <v>50</v>
      </c>
      <c r="AU286" s="1" t="s">
        <v>677</v>
      </c>
      <c r="AV286">
        <v>180</v>
      </c>
    </row>
    <row r="287" spans="1:48" ht="30" customHeight="1">
      <c r="A287" s="13" t="s">
        <v>678</v>
      </c>
      <c r="B287" s="13" t="s">
        <v>679</v>
      </c>
      <c r="C287" s="13" t="s">
        <v>470</v>
      </c>
      <c r="D287" s="355">
        <v>1</v>
      </c>
      <c r="E287" s="12"/>
      <c r="F287" s="12"/>
      <c r="G287" s="12"/>
      <c r="H287" s="12"/>
      <c r="I287" s="12"/>
      <c r="J287" s="12"/>
      <c r="K287" s="12"/>
      <c r="L287" s="12"/>
      <c r="M287" s="13"/>
      <c r="N287" s="1" t="s">
        <v>680</v>
      </c>
      <c r="O287" s="1" t="s">
        <v>50</v>
      </c>
      <c r="P287" s="1" t="s">
        <v>50</v>
      </c>
      <c r="Q287" s="1" t="s">
        <v>606</v>
      </c>
      <c r="R287" s="1" t="s">
        <v>60</v>
      </c>
      <c r="S287" s="1" t="s">
        <v>61</v>
      </c>
      <c r="T287" s="1" t="s">
        <v>61</v>
      </c>
      <c r="AR287" s="1" t="s">
        <v>50</v>
      </c>
      <c r="AS287" s="1" t="s">
        <v>50</v>
      </c>
      <c r="AU287" s="1" t="s">
        <v>681</v>
      </c>
      <c r="AV287">
        <v>408</v>
      </c>
    </row>
    <row r="288" spans="1:48" ht="30" customHeight="1">
      <c r="A288" s="13" t="s">
        <v>682</v>
      </c>
      <c r="B288" s="13" t="s">
        <v>683</v>
      </c>
      <c r="C288" s="13" t="s">
        <v>470</v>
      </c>
      <c r="D288" s="355">
        <v>2</v>
      </c>
      <c r="E288" s="12"/>
      <c r="F288" s="12"/>
      <c r="G288" s="12"/>
      <c r="H288" s="12"/>
      <c r="I288" s="12"/>
      <c r="J288" s="12"/>
      <c r="K288" s="12"/>
      <c r="L288" s="12"/>
      <c r="M288" s="13"/>
      <c r="N288" s="1" t="s">
        <v>684</v>
      </c>
      <c r="O288" s="1" t="s">
        <v>50</v>
      </c>
      <c r="P288" s="1" t="s">
        <v>50</v>
      </c>
      <c r="Q288" s="1" t="s">
        <v>606</v>
      </c>
      <c r="R288" s="1" t="s">
        <v>60</v>
      </c>
      <c r="S288" s="1" t="s">
        <v>61</v>
      </c>
      <c r="T288" s="1" t="s">
        <v>61</v>
      </c>
      <c r="AR288" s="1" t="s">
        <v>50</v>
      </c>
      <c r="AS288" s="1" t="s">
        <v>50</v>
      </c>
      <c r="AU288" s="1" t="s">
        <v>685</v>
      </c>
      <c r="AV288">
        <v>162</v>
      </c>
    </row>
    <row r="289" spans="1:48" ht="30" customHeight="1">
      <c r="A289" s="13" t="s">
        <v>686</v>
      </c>
      <c r="B289" s="13" t="s">
        <v>687</v>
      </c>
      <c r="C289" s="13" t="s">
        <v>470</v>
      </c>
      <c r="D289" s="355">
        <v>2</v>
      </c>
      <c r="E289" s="12"/>
      <c r="F289" s="12"/>
      <c r="G289" s="12"/>
      <c r="H289" s="12"/>
      <c r="I289" s="12"/>
      <c r="J289" s="12"/>
      <c r="K289" s="12"/>
      <c r="L289" s="12"/>
      <c r="M289" s="13"/>
      <c r="N289" s="1" t="s">
        <v>688</v>
      </c>
      <c r="O289" s="1" t="s">
        <v>50</v>
      </c>
      <c r="P289" s="1" t="s">
        <v>50</v>
      </c>
      <c r="Q289" s="1" t="s">
        <v>606</v>
      </c>
      <c r="R289" s="1" t="s">
        <v>60</v>
      </c>
      <c r="S289" s="1" t="s">
        <v>61</v>
      </c>
      <c r="T289" s="1" t="s">
        <v>61</v>
      </c>
      <c r="AR289" s="1" t="s">
        <v>50</v>
      </c>
      <c r="AS289" s="1" t="s">
        <v>50</v>
      </c>
      <c r="AU289" s="1" t="s">
        <v>689</v>
      </c>
      <c r="AV289">
        <v>163</v>
      </c>
    </row>
    <row r="290" spans="1:48" ht="30" customHeight="1">
      <c r="A290" s="13" t="s">
        <v>690</v>
      </c>
      <c r="B290" s="13" t="s">
        <v>691</v>
      </c>
      <c r="C290" s="13" t="s">
        <v>470</v>
      </c>
      <c r="D290" s="355">
        <v>1</v>
      </c>
      <c r="E290" s="12"/>
      <c r="F290" s="12"/>
      <c r="G290" s="12"/>
      <c r="H290" s="12"/>
      <c r="I290" s="12"/>
      <c r="J290" s="12"/>
      <c r="K290" s="12"/>
      <c r="L290" s="12"/>
      <c r="M290" s="13"/>
      <c r="N290" s="1" t="s">
        <v>692</v>
      </c>
      <c r="O290" s="1" t="s">
        <v>50</v>
      </c>
      <c r="P290" s="1" t="s">
        <v>50</v>
      </c>
      <c r="Q290" s="1" t="s">
        <v>606</v>
      </c>
      <c r="R290" s="1" t="s">
        <v>60</v>
      </c>
      <c r="S290" s="1" t="s">
        <v>61</v>
      </c>
      <c r="T290" s="1" t="s">
        <v>61</v>
      </c>
      <c r="AR290" s="1" t="s">
        <v>50</v>
      </c>
      <c r="AS290" s="1" t="s">
        <v>50</v>
      </c>
      <c r="AU290" s="1" t="s">
        <v>693</v>
      </c>
      <c r="AV290">
        <v>164</v>
      </c>
    </row>
    <row r="291" spans="1:48" ht="30" customHeight="1">
      <c r="A291" s="13" t="s">
        <v>694</v>
      </c>
      <c r="B291" s="13" t="s">
        <v>695</v>
      </c>
      <c r="C291" s="13" t="s">
        <v>470</v>
      </c>
      <c r="D291" s="355">
        <v>1</v>
      </c>
      <c r="E291" s="12"/>
      <c r="F291" s="12"/>
      <c r="G291" s="12"/>
      <c r="H291" s="12"/>
      <c r="I291" s="12"/>
      <c r="J291" s="12"/>
      <c r="K291" s="12"/>
      <c r="L291" s="12"/>
      <c r="M291" s="13"/>
      <c r="N291" s="1" t="s">
        <v>696</v>
      </c>
      <c r="O291" s="1" t="s">
        <v>50</v>
      </c>
      <c r="P291" s="1" t="s">
        <v>50</v>
      </c>
      <c r="Q291" s="1" t="s">
        <v>606</v>
      </c>
      <c r="R291" s="1" t="s">
        <v>60</v>
      </c>
      <c r="S291" s="1" t="s">
        <v>61</v>
      </c>
      <c r="T291" s="1" t="s">
        <v>61</v>
      </c>
      <c r="AR291" s="1" t="s">
        <v>50</v>
      </c>
      <c r="AS291" s="1" t="s">
        <v>50</v>
      </c>
      <c r="AU291" s="1" t="s">
        <v>697</v>
      </c>
      <c r="AV291">
        <v>165</v>
      </c>
    </row>
    <row r="292" spans="1:48" ht="30" customHeight="1">
      <c r="A292" s="13" t="s">
        <v>698</v>
      </c>
      <c r="B292" s="13" t="s">
        <v>699</v>
      </c>
      <c r="C292" s="13" t="s">
        <v>470</v>
      </c>
      <c r="D292" s="355">
        <v>1</v>
      </c>
      <c r="E292" s="12"/>
      <c r="F292" s="12"/>
      <c r="G292" s="12"/>
      <c r="H292" s="12"/>
      <c r="I292" s="12"/>
      <c r="J292" s="12"/>
      <c r="K292" s="12"/>
      <c r="L292" s="12"/>
      <c r="M292" s="13"/>
      <c r="N292" s="1" t="s">
        <v>700</v>
      </c>
      <c r="O292" s="1" t="s">
        <v>50</v>
      </c>
      <c r="P292" s="1" t="s">
        <v>50</v>
      </c>
      <c r="Q292" s="1" t="s">
        <v>606</v>
      </c>
      <c r="R292" s="1" t="s">
        <v>60</v>
      </c>
      <c r="S292" s="1" t="s">
        <v>61</v>
      </c>
      <c r="T292" s="1" t="s">
        <v>61</v>
      </c>
      <c r="AR292" s="1" t="s">
        <v>50</v>
      </c>
      <c r="AS292" s="1" t="s">
        <v>50</v>
      </c>
      <c r="AU292" s="1" t="s">
        <v>701</v>
      </c>
      <c r="AV292">
        <v>166</v>
      </c>
    </row>
    <row r="293" spans="1:48" ht="30" customHeight="1">
      <c r="A293" s="13" t="s">
        <v>702</v>
      </c>
      <c r="B293" s="13" t="s">
        <v>703</v>
      </c>
      <c r="C293" s="13" t="s">
        <v>470</v>
      </c>
      <c r="D293" s="355">
        <v>1</v>
      </c>
      <c r="E293" s="12"/>
      <c r="F293" s="12"/>
      <c r="G293" s="12"/>
      <c r="H293" s="12"/>
      <c r="I293" s="12"/>
      <c r="J293" s="12"/>
      <c r="K293" s="12"/>
      <c r="L293" s="12"/>
      <c r="M293" s="13"/>
      <c r="N293" s="1" t="s">
        <v>704</v>
      </c>
      <c r="O293" s="1" t="s">
        <v>50</v>
      </c>
      <c r="P293" s="1" t="s">
        <v>50</v>
      </c>
      <c r="Q293" s="1" t="s">
        <v>606</v>
      </c>
      <c r="R293" s="1" t="s">
        <v>60</v>
      </c>
      <c r="S293" s="1" t="s">
        <v>61</v>
      </c>
      <c r="T293" s="1" t="s">
        <v>61</v>
      </c>
      <c r="AR293" s="1" t="s">
        <v>50</v>
      </c>
      <c r="AS293" s="1" t="s">
        <v>50</v>
      </c>
      <c r="AU293" s="1" t="s">
        <v>705</v>
      </c>
      <c r="AV293">
        <v>167</v>
      </c>
    </row>
    <row r="294" spans="1:48" ht="30" customHeight="1">
      <c r="A294" s="13" t="s">
        <v>706</v>
      </c>
      <c r="B294" s="13" t="s">
        <v>707</v>
      </c>
      <c r="C294" s="13" t="s">
        <v>470</v>
      </c>
      <c r="D294" s="355">
        <v>2</v>
      </c>
      <c r="E294" s="12"/>
      <c r="F294" s="12"/>
      <c r="G294" s="12"/>
      <c r="H294" s="12"/>
      <c r="I294" s="12"/>
      <c r="J294" s="12"/>
      <c r="K294" s="12"/>
      <c r="L294" s="12"/>
      <c r="M294" s="13"/>
      <c r="N294" s="1" t="s">
        <v>708</v>
      </c>
      <c r="O294" s="1" t="s">
        <v>50</v>
      </c>
      <c r="P294" s="1" t="s">
        <v>50</v>
      </c>
      <c r="Q294" s="1" t="s">
        <v>606</v>
      </c>
      <c r="R294" s="1" t="s">
        <v>60</v>
      </c>
      <c r="S294" s="1" t="s">
        <v>61</v>
      </c>
      <c r="T294" s="1" t="s">
        <v>61</v>
      </c>
      <c r="AR294" s="1" t="s">
        <v>50</v>
      </c>
      <c r="AS294" s="1" t="s">
        <v>50</v>
      </c>
      <c r="AU294" s="1" t="s">
        <v>709</v>
      </c>
      <c r="AV294">
        <v>168</v>
      </c>
    </row>
    <row r="295" spans="1:48" ht="30" customHeight="1">
      <c r="A295" s="13" t="s">
        <v>710</v>
      </c>
      <c r="B295" s="13" t="s">
        <v>711</v>
      </c>
      <c r="C295" s="13" t="s">
        <v>470</v>
      </c>
      <c r="D295" s="355">
        <v>4</v>
      </c>
      <c r="E295" s="12"/>
      <c r="F295" s="12"/>
      <c r="G295" s="12"/>
      <c r="H295" s="12"/>
      <c r="I295" s="12"/>
      <c r="J295" s="12"/>
      <c r="K295" s="12"/>
      <c r="L295" s="12"/>
      <c r="M295" s="13"/>
      <c r="N295" s="1" t="s">
        <v>712</v>
      </c>
      <c r="O295" s="1" t="s">
        <v>50</v>
      </c>
      <c r="P295" s="1" t="s">
        <v>50</v>
      </c>
      <c r="Q295" s="1" t="s">
        <v>606</v>
      </c>
      <c r="R295" s="1" t="s">
        <v>60</v>
      </c>
      <c r="S295" s="1" t="s">
        <v>61</v>
      </c>
      <c r="T295" s="1" t="s">
        <v>61</v>
      </c>
      <c r="AR295" s="1" t="s">
        <v>50</v>
      </c>
      <c r="AS295" s="1" t="s">
        <v>50</v>
      </c>
      <c r="AU295" s="1" t="s">
        <v>713</v>
      </c>
      <c r="AV295">
        <v>169</v>
      </c>
    </row>
    <row r="296" spans="1:48" ht="30" customHeight="1">
      <c r="A296" s="13" t="s">
        <v>714</v>
      </c>
      <c r="B296" s="13" t="s">
        <v>715</v>
      </c>
      <c r="C296" s="13" t="s">
        <v>470</v>
      </c>
      <c r="D296" s="355">
        <v>1</v>
      </c>
      <c r="E296" s="12"/>
      <c r="F296" s="12"/>
      <c r="G296" s="12"/>
      <c r="H296" s="12"/>
      <c r="I296" s="12"/>
      <c r="J296" s="12"/>
      <c r="K296" s="12"/>
      <c r="L296" s="12"/>
      <c r="M296" s="13"/>
      <c r="N296" s="1" t="s">
        <v>716</v>
      </c>
      <c r="O296" s="1" t="s">
        <v>50</v>
      </c>
      <c r="P296" s="1" t="s">
        <v>50</v>
      </c>
      <c r="Q296" s="1" t="s">
        <v>606</v>
      </c>
      <c r="R296" s="1" t="s">
        <v>60</v>
      </c>
      <c r="S296" s="1" t="s">
        <v>61</v>
      </c>
      <c r="T296" s="1" t="s">
        <v>61</v>
      </c>
      <c r="AR296" s="1" t="s">
        <v>50</v>
      </c>
      <c r="AS296" s="1" t="s">
        <v>50</v>
      </c>
      <c r="AU296" s="1" t="s">
        <v>717</v>
      </c>
      <c r="AV296">
        <v>170</v>
      </c>
    </row>
    <row r="297" spans="1:48" ht="30" customHeight="1">
      <c r="A297" s="13" t="s">
        <v>718</v>
      </c>
      <c r="B297" s="13" t="s">
        <v>719</v>
      </c>
      <c r="C297" s="13" t="s">
        <v>470</v>
      </c>
      <c r="D297" s="355">
        <v>1</v>
      </c>
      <c r="E297" s="12"/>
      <c r="F297" s="12"/>
      <c r="G297" s="12"/>
      <c r="H297" s="12"/>
      <c r="I297" s="12"/>
      <c r="J297" s="12"/>
      <c r="K297" s="12"/>
      <c r="L297" s="12"/>
      <c r="M297" s="13"/>
      <c r="N297" s="1" t="s">
        <v>720</v>
      </c>
      <c r="O297" s="1" t="s">
        <v>50</v>
      </c>
      <c r="P297" s="1" t="s">
        <v>50</v>
      </c>
      <c r="Q297" s="1" t="s">
        <v>606</v>
      </c>
      <c r="R297" s="1" t="s">
        <v>60</v>
      </c>
      <c r="S297" s="1" t="s">
        <v>61</v>
      </c>
      <c r="T297" s="1" t="s">
        <v>61</v>
      </c>
      <c r="AR297" s="1" t="s">
        <v>50</v>
      </c>
      <c r="AS297" s="1" t="s">
        <v>50</v>
      </c>
      <c r="AU297" s="1" t="s">
        <v>721</v>
      </c>
      <c r="AV297">
        <v>171</v>
      </c>
    </row>
    <row r="298" spans="1:48" ht="30" customHeight="1">
      <c r="A298" s="13" t="s">
        <v>722</v>
      </c>
      <c r="B298" s="13" t="s">
        <v>719</v>
      </c>
      <c r="C298" s="13" t="s">
        <v>470</v>
      </c>
      <c r="D298" s="355">
        <v>1</v>
      </c>
      <c r="E298" s="12"/>
      <c r="F298" s="12"/>
      <c r="G298" s="12"/>
      <c r="H298" s="12"/>
      <c r="I298" s="12"/>
      <c r="J298" s="12"/>
      <c r="K298" s="12"/>
      <c r="L298" s="12"/>
      <c r="M298" s="13"/>
      <c r="N298" s="1" t="s">
        <v>723</v>
      </c>
      <c r="O298" s="1" t="s">
        <v>50</v>
      </c>
      <c r="P298" s="1" t="s">
        <v>50</v>
      </c>
      <c r="Q298" s="1" t="s">
        <v>606</v>
      </c>
      <c r="R298" s="1" t="s">
        <v>60</v>
      </c>
      <c r="S298" s="1" t="s">
        <v>61</v>
      </c>
      <c r="T298" s="1" t="s">
        <v>61</v>
      </c>
      <c r="AR298" s="1" t="s">
        <v>50</v>
      </c>
      <c r="AS298" s="1" t="s">
        <v>50</v>
      </c>
      <c r="AU298" s="1" t="s">
        <v>724</v>
      </c>
      <c r="AV298">
        <v>172</v>
      </c>
    </row>
    <row r="299" spans="1:48" ht="30" customHeight="1">
      <c r="A299" s="13" t="s">
        <v>725</v>
      </c>
      <c r="B299" s="13" t="s">
        <v>726</v>
      </c>
      <c r="C299" s="13" t="s">
        <v>727</v>
      </c>
      <c r="D299" s="355">
        <v>2</v>
      </c>
      <c r="E299" s="12"/>
      <c r="F299" s="12"/>
      <c r="G299" s="12"/>
      <c r="H299" s="12"/>
      <c r="I299" s="12"/>
      <c r="J299" s="12"/>
      <c r="K299" s="12"/>
      <c r="L299" s="12"/>
      <c r="M299" s="13"/>
      <c r="N299" s="1" t="s">
        <v>728</v>
      </c>
      <c r="O299" s="1" t="s">
        <v>50</v>
      </c>
      <c r="P299" s="1" t="s">
        <v>50</v>
      </c>
      <c r="Q299" s="1" t="s">
        <v>606</v>
      </c>
      <c r="R299" s="1" t="s">
        <v>61</v>
      </c>
      <c r="S299" s="1" t="s">
        <v>61</v>
      </c>
      <c r="T299" s="1" t="s">
        <v>60</v>
      </c>
      <c r="AR299" s="1" t="s">
        <v>50</v>
      </c>
      <c r="AS299" s="1" t="s">
        <v>50</v>
      </c>
      <c r="AU299" s="1" t="s">
        <v>729</v>
      </c>
      <c r="AV299">
        <v>417</v>
      </c>
    </row>
    <row r="300" spans="1:48" ht="30" customHeight="1">
      <c r="A300" s="13" t="s">
        <v>725</v>
      </c>
      <c r="B300" s="13" t="s">
        <v>730</v>
      </c>
      <c r="C300" s="13" t="s">
        <v>727</v>
      </c>
      <c r="D300" s="355">
        <v>1</v>
      </c>
      <c r="E300" s="12"/>
      <c r="F300" s="12"/>
      <c r="G300" s="12"/>
      <c r="H300" s="12"/>
      <c r="I300" s="12"/>
      <c r="J300" s="12"/>
      <c r="K300" s="12"/>
      <c r="L300" s="12"/>
      <c r="M300" s="13"/>
      <c r="N300" s="1" t="s">
        <v>731</v>
      </c>
      <c r="O300" s="1" t="s">
        <v>50</v>
      </c>
      <c r="P300" s="1" t="s">
        <v>50</v>
      </c>
      <c r="Q300" s="1" t="s">
        <v>606</v>
      </c>
      <c r="R300" s="1" t="s">
        <v>61</v>
      </c>
      <c r="S300" s="1" t="s">
        <v>61</v>
      </c>
      <c r="T300" s="1" t="s">
        <v>60</v>
      </c>
      <c r="AR300" s="1" t="s">
        <v>50</v>
      </c>
      <c r="AS300" s="1" t="s">
        <v>50</v>
      </c>
      <c r="AU300" s="1" t="s">
        <v>732</v>
      </c>
      <c r="AV300">
        <v>418</v>
      </c>
    </row>
    <row r="301" spans="1:48" ht="30" customHeight="1">
      <c r="A301" s="13" t="s">
        <v>733</v>
      </c>
      <c r="B301" s="13" t="s">
        <v>734</v>
      </c>
      <c r="C301" s="13" t="s">
        <v>727</v>
      </c>
      <c r="D301" s="355">
        <v>6</v>
      </c>
      <c r="E301" s="12"/>
      <c r="F301" s="12"/>
      <c r="G301" s="12"/>
      <c r="H301" s="12"/>
      <c r="I301" s="12"/>
      <c r="J301" s="12"/>
      <c r="K301" s="12"/>
      <c r="L301" s="12"/>
      <c r="M301" s="13"/>
      <c r="N301" s="1" t="s">
        <v>736</v>
      </c>
      <c r="O301" s="1" t="s">
        <v>50</v>
      </c>
      <c r="P301" s="1" t="s">
        <v>50</v>
      </c>
      <c r="Q301" s="1" t="s">
        <v>606</v>
      </c>
      <c r="R301" s="1" t="s">
        <v>61</v>
      </c>
      <c r="S301" s="1" t="s">
        <v>61</v>
      </c>
      <c r="T301" s="1" t="s">
        <v>60</v>
      </c>
      <c r="AR301" s="1" t="s">
        <v>50</v>
      </c>
      <c r="AS301" s="1" t="s">
        <v>50</v>
      </c>
      <c r="AU301" s="1" t="s">
        <v>737</v>
      </c>
      <c r="AV301">
        <v>410</v>
      </c>
    </row>
    <row r="302" spans="1:48" ht="30" customHeight="1">
      <c r="A302" s="13" t="s">
        <v>733</v>
      </c>
      <c r="B302" s="13" t="s">
        <v>738</v>
      </c>
      <c r="C302" s="13" t="s">
        <v>727</v>
      </c>
      <c r="D302" s="355">
        <v>2</v>
      </c>
      <c r="E302" s="12"/>
      <c r="F302" s="12"/>
      <c r="G302" s="12"/>
      <c r="H302" s="12"/>
      <c r="I302" s="12"/>
      <c r="J302" s="12"/>
      <c r="K302" s="12"/>
      <c r="L302" s="12"/>
      <c r="M302" s="13"/>
      <c r="N302" s="1" t="s">
        <v>739</v>
      </c>
      <c r="O302" s="1" t="s">
        <v>50</v>
      </c>
      <c r="P302" s="1" t="s">
        <v>50</v>
      </c>
      <c r="Q302" s="1" t="s">
        <v>606</v>
      </c>
      <c r="R302" s="1" t="s">
        <v>61</v>
      </c>
      <c r="S302" s="1" t="s">
        <v>61</v>
      </c>
      <c r="T302" s="1" t="s">
        <v>60</v>
      </c>
      <c r="AR302" s="1" t="s">
        <v>50</v>
      </c>
      <c r="AS302" s="1" t="s">
        <v>50</v>
      </c>
      <c r="AU302" s="1" t="s">
        <v>740</v>
      </c>
      <c r="AV302">
        <v>411</v>
      </c>
    </row>
    <row r="303" spans="1:48" ht="30" customHeight="1">
      <c r="A303" s="13" t="s">
        <v>733</v>
      </c>
      <c r="B303" s="13" t="s">
        <v>741</v>
      </c>
      <c r="C303" s="13" t="s">
        <v>727</v>
      </c>
      <c r="D303" s="355">
        <v>6</v>
      </c>
      <c r="E303" s="12"/>
      <c r="F303" s="12"/>
      <c r="G303" s="12"/>
      <c r="H303" s="12"/>
      <c r="I303" s="12"/>
      <c r="J303" s="12"/>
      <c r="K303" s="12"/>
      <c r="L303" s="12"/>
      <c r="M303" s="13"/>
      <c r="N303" s="1" t="s">
        <v>742</v>
      </c>
      <c r="O303" s="1" t="s">
        <v>50</v>
      </c>
      <c r="P303" s="1" t="s">
        <v>50</v>
      </c>
      <c r="Q303" s="1" t="s">
        <v>606</v>
      </c>
      <c r="R303" s="1" t="s">
        <v>61</v>
      </c>
      <c r="S303" s="1" t="s">
        <v>61</v>
      </c>
      <c r="T303" s="1" t="s">
        <v>60</v>
      </c>
      <c r="AR303" s="1" t="s">
        <v>50</v>
      </c>
      <c r="AS303" s="1" t="s">
        <v>50</v>
      </c>
      <c r="AU303" s="1" t="s">
        <v>743</v>
      </c>
      <c r="AV303">
        <v>412</v>
      </c>
    </row>
    <row r="304" spans="1:48" ht="30" customHeight="1">
      <c r="A304" s="13" t="s">
        <v>733</v>
      </c>
      <c r="B304" s="13" t="s">
        <v>744</v>
      </c>
      <c r="C304" s="13" t="s">
        <v>727</v>
      </c>
      <c r="D304" s="355">
        <v>2</v>
      </c>
      <c r="E304" s="12"/>
      <c r="F304" s="12"/>
      <c r="G304" s="12"/>
      <c r="H304" s="12"/>
      <c r="I304" s="12"/>
      <c r="J304" s="12"/>
      <c r="K304" s="12"/>
      <c r="L304" s="12"/>
      <c r="M304" s="13"/>
      <c r="N304" s="1" t="s">
        <v>745</v>
      </c>
      <c r="O304" s="1" t="s">
        <v>50</v>
      </c>
      <c r="P304" s="1" t="s">
        <v>50</v>
      </c>
      <c r="Q304" s="1" t="s">
        <v>606</v>
      </c>
      <c r="R304" s="1" t="s">
        <v>61</v>
      </c>
      <c r="S304" s="1" t="s">
        <v>61</v>
      </c>
      <c r="T304" s="1" t="s">
        <v>60</v>
      </c>
      <c r="AR304" s="1" t="s">
        <v>50</v>
      </c>
      <c r="AS304" s="1" t="s">
        <v>50</v>
      </c>
      <c r="AU304" s="1" t="s">
        <v>746</v>
      </c>
      <c r="AV304">
        <v>414</v>
      </c>
    </row>
    <row r="305" spans="1:48" ht="30" customHeight="1">
      <c r="A305" s="13" t="s">
        <v>733</v>
      </c>
      <c r="B305" s="13" t="s">
        <v>747</v>
      </c>
      <c r="C305" s="13" t="s">
        <v>727</v>
      </c>
      <c r="D305" s="355">
        <v>11</v>
      </c>
      <c r="E305" s="12"/>
      <c r="F305" s="12"/>
      <c r="G305" s="12"/>
      <c r="H305" s="12"/>
      <c r="I305" s="12"/>
      <c r="J305" s="12"/>
      <c r="K305" s="12"/>
      <c r="L305" s="12"/>
      <c r="M305" s="13"/>
      <c r="N305" s="1" t="s">
        <v>748</v>
      </c>
      <c r="O305" s="1" t="s">
        <v>50</v>
      </c>
      <c r="P305" s="1" t="s">
        <v>50</v>
      </c>
      <c r="Q305" s="1" t="s">
        <v>606</v>
      </c>
      <c r="R305" s="1" t="s">
        <v>61</v>
      </c>
      <c r="S305" s="1" t="s">
        <v>61</v>
      </c>
      <c r="T305" s="1" t="s">
        <v>60</v>
      </c>
      <c r="AR305" s="1" t="s">
        <v>50</v>
      </c>
      <c r="AS305" s="1" t="s">
        <v>50</v>
      </c>
      <c r="AU305" s="1" t="s">
        <v>749</v>
      </c>
      <c r="AV305">
        <v>413</v>
      </c>
    </row>
    <row r="306" spans="1:48" ht="30" customHeight="1">
      <c r="A306" s="13" t="s">
        <v>750</v>
      </c>
      <c r="B306" s="13" t="s">
        <v>50</v>
      </c>
      <c r="C306" s="13" t="s">
        <v>727</v>
      </c>
      <c r="D306" s="355">
        <v>30</v>
      </c>
      <c r="E306" s="12"/>
      <c r="F306" s="12"/>
      <c r="G306" s="12"/>
      <c r="H306" s="12"/>
      <c r="I306" s="12"/>
      <c r="J306" s="12"/>
      <c r="K306" s="12"/>
      <c r="L306" s="12"/>
      <c r="M306" s="13"/>
      <c r="N306" s="1" t="s">
        <v>751</v>
      </c>
      <c r="O306" s="1" t="s">
        <v>50</v>
      </c>
      <c r="P306" s="1" t="s">
        <v>50</v>
      </c>
      <c r="Q306" s="1" t="s">
        <v>606</v>
      </c>
      <c r="R306" s="1" t="s">
        <v>61</v>
      </c>
      <c r="S306" s="1" t="s">
        <v>61</v>
      </c>
      <c r="T306" s="1" t="s">
        <v>60</v>
      </c>
      <c r="AR306" s="1" t="s">
        <v>50</v>
      </c>
      <c r="AS306" s="1" t="s">
        <v>50</v>
      </c>
      <c r="AU306" s="1" t="s">
        <v>752</v>
      </c>
      <c r="AV306">
        <v>415</v>
      </c>
    </row>
    <row r="307" spans="1:48" ht="30" customHeight="1">
      <c r="A307" s="13" t="s">
        <v>753</v>
      </c>
      <c r="B307" s="13" t="s">
        <v>754</v>
      </c>
      <c r="C307" s="13" t="s">
        <v>400</v>
      </c>
      <c r="D307" s="355">
        <v>26</v>
      </c>
      <c r="E307" s="12"/>
      <c r="F307" s="12"/>
      <c r="G307" s="12"/>
      <c r="H307" s="12"/>
      <c r="I307" s="12"/>
      <c r="J307" s="12"/>
      <c r="K307" s="12"/>
      <c r="L307" s="12"/>
      <c r="M307" s="13"/>
      <c r="N307" s="1" t="s">
        <v>755</v>
      </c>
      <c r="O307" s="1" t="s">
        <v>50</v>
      </c>
      <c r="P307" s="1" t="s">
        <v>50</v>
      </c>
      <c r="Q307" s="1" t="s">
        <v>606</v>
      </c>
      <c r="R307" s="1" t="s">
        <v>61</v>
      </c>
      <c r="S307" s="1" t="s">
        <v>61</v>
      </c>
      <c r="T307" s="1" t="s">
        <v>60</v>
      </c>
      <c r="AR307" s="1" t="s">
        <v>50</v>
      </c>
      <c r="AS307" s="1" t="s">
        <v>50</v>
      </c>
      <c r="AU307" s="1" t="s">
        <v>756</v>
      </c>
      <c r="AV307">
        <v>155</v>
      </c>
    </row>
    <row r="308" spans="1:48" ht="30" customHeight="1">
      <c r="A308" s="13" t="s">
        <v>753</v>
      </c>
      <c r="B308" s="13" t="s">
        <v>757</v>
      </c>
      <c r="C308" s="13" t="s">
        <v>400</v>
      </c>
      <c r="D308" s="355">
        <v>4</v>
      </c>
      <c r="E308" s="12"/>
      <c r="F308" s="12"/>
      <c r="G308" s="12"/>
      <c r="H308" s="12"/>
      <c r="I308" s="12"/>
      <c r="J308" s="12"/>
      <c r="K308" s="12"/>
      <c r="L308" s="12"/>
      <c r="M308" s="13"/>
      <c r="N308" s="1" t="s">
        <v>758</v>
      </c>
      <c r="O308" s="1" t="s">
        <v>50</v>
      </c>
      <c r="P308" s="1" t="s">
        <v>50</v>
      </c>
      <c r="Q308" s="1" t="s">
        <v>606</v>
      </c>
      <c r="R308" s="1" t="s">
        <v>61</v>
      </c>
      <c r="S308" s="1" t="s">
        <v>61</v>
      </c>
      <c r="T308" s="1" t="s">
        <v>60</v>
      </c>
      <c r="AR308" s="1" t="s">
        <v>50</v>
      </c>
      <c r="AS308" s="1" t="s">
        <v>50</v>
      </c>
      <c r="AU308" s="1" t="s">
        <v>759</v>
      </c>
      <c r="AV308">
        <v>156</v>
      </c>
    </row>
    <row r="309" spans="1:48" ht="30" customHeight="1">
      <c r="A309" s="13" t="s">
        <v>760</v>
      </c>
      <c r="B309" s="13" t="s">
        <v>761</v>
      </c>
      <c r="C309" s="13" t="s">
        <v>58</v>
      </c>
      <c r="D309" s="355">
        <v>30</v>
      </c>
      <c r="E309" s="12"/>
      <c r="F309" s="12"/>
      <c r="G309" s="12"/>
      <c r="H309" s="12"/>
      <c r="I309" s="12"/>
      <c r="J309" s="12"/>
      <c r="K309" s="12"/>
      <c r="L309" s="12"/>
      <c r="M309" s="13"/>
      <c r="N309" s="1" t="s">
        <v>762</v>
      </c>
      <c r="O309" s="1" t="s">
        <v>50</v>
      </c>
      <c r="P309" s="1" t="s">
        <v>50</v>
      </c>
      <c r="Q309" s="1" t="s">
        <v>606</v>
      </c>
      <c r="R309" s="1" t="s">
        <v>60</v>
      </c>
      <c r="S309" s="1" t="s">
        <v>61</v>
      </c>
      <c r="T309" s="1" t="s">
        <v>61</v>
      </c>
      <c r="AR309" s="1" t="s">
        <v>50</v>
      </c>
      <c r="AS309" s="1" t="s">
        <v>50</v>
      </c>
      <c r="AU309" s="1" t="s">
        <v>763</v>
      </c>
      <c r="AV309">
        <v>194</v>
      </c>
    </row>
    <row r="310" spans="1:48" ht="30" customHeight="1">
      <c r="A310" s="13" t="s">
        <v>764</v>
      </c>
      <c r="B310" s="13" t="s">
        <v>765</v>
      </c>
      <c r="C310" s="13" t="s">
        <v>400</v>
      </c>
      <c r="D310" s="355">
        <v>17</v>
      </c>
      <c r="E310" s="12"/>
      <c r="F310" s="12"/>
      <c r="G310" s="12"/>
      <c r="H310" s="12"/>
      <c r="I310" s="12"/>
      <c r="J310" s="12"/>
      <c r="K310" s="12"/>
      <c r="L310" s="12"/>
      <c r="M310" s="13"/>
      <c r="N310" s="1" t="s">
        <v>766</v>
      </c>
      <c r="O310" s="1" t="s">
        <v>50</v>
      </c>
      <c r="P310" s="1" t="s">
        <v>50</v>
      </c>
      <c r="Q310" s="1" t="s">
        <v>606</v>
      </c>
      <c r="R310" s="1" t="s">
        <v>61</v>
      </c>
      <c r="S310" s="1" t="s">
        <v>61</v>
      </c>
      <c r="T310" s="1" t="s">
        <v>60</v>
      </c>
      <c r="AR310" s="1" t="s">
        <v>50</v>
      </c>
      <c r="AS310" s="1" t="s">
        <v>50</v>
      </c>
      <c r="AU310" s="1" t="s">
        <v>767</v>
      </c>
      <c r="AV310">
        <v>421</v>
      </c>
    </row>
    <row r="311" spans="1:48" ht="30" customHeight="1">
      <c r="A311" s="13" t="s">
        <v>768</v>
      </c>
      <c r="B311" s="13" t="s">
        <v>761</v>
      </c>
      <c r="C311" s="13" t="s">
        <v>58</v>
      </c>
      <c r="D311" s="355">
        <v>16</v>
      </c>
      <c r="E311" s="12"/>
      <c r="F311" s="12"/>
      <c r="G311" s="12"/>
      <c r="H311" s="12"/>
      <c r="I311" s="12"/>
      <c r="J311" s="12"/>
      <c r="K311" s="12"/>
      <c r="L311" s="12"/>
      <c r="M311" s="13"/>
      <c r="N311" s="1" t="s">
        <v>769</v>
      </c>
      <c r="O311" s="1" t="s">
        <v>50</v>
      </c>
      <c r="P311" s="1" t="s">
        <v>50</v>
      </c>
      <c r="Q311" s="1" t="s">
        <v>606</v>
      </c>
      <c r="R311" s="1" t="s">
        <v>60</v>
      </c>
      <c r="S311" s="1" t="s">
        <v>61</v>
      </c>
      <c r="T311" s="1" t="s">
        <v>61</v>
      </c>
      <c r="AR311" s="1" t="s">
        <v>50</v>
      </c>
      <c r="AS311" s="1" t="s">
        <v>50</v>
      </c>
      <c r="AU311" s="1" t="s">
        <v>770</v>
      </c>
      <c r="AV311">
        <v>422</v>
      </c>
    </row>
    <row r="312" spans="1:48" ht="30" customHeight="1">
      <c r="A312" s="13" t="s">
        <v>771</v>
      </c>
      <c r="B312" s="13" t="s">
        <v>761</v>
      </c>
      <c r="C312" s="13" t="s">
        <v>58</v>
      </c>
      <c r="D312" s="355">
        <v>1</v>
      </c>
      <c r="E312" s="12"/>
      <c r="F312" s="12"/>
      <c r="G312" s="12"/>
      <c r="H312" s="12"/>
      <c r="I312" s="12"/>
      <c r="J312" s="12"/>
      <c r="K312" s="12"/>
      <c r="L312" s="12"/>
      <c r="M312" s="13"/>
      <c r="N312" s="1" t="s">
        <v>772</v>
      </c>
      <c r="O312" s="1" t="s">
        <v>50</v>
      </c>
      <c r="P312" s="1" t="s">
        <v>50</v>
      </c>
      <c r="Q312" s="1" t="s">
        <v>606</v>
      </c>
      <c r="R312" s="1" t="s">
        <v>60</v>
      </c>
      <c r="S312" s="1" t="s">
        <v>61</v>
      </c>
      <c r="T312" s="1" t="s">
        <v>61</v>
      </c>
      <c r="AR312" s="1" t="s">
        <v>50</v>
      </c>
      <c r="AS312" s="1" t="s">
        <v>50</v>
      </c>
      <c r="AU312" s="1" t="s">
        <v>773</v>
      </c>
      <c r="AV312">
        <v>423</v>
      </c>
    </row>
    <row r="313" spans="1:48" ht="30" customHeight="1">
      <c r="A313" s="13" t="s">
        <v>774</v>
      </c>
      <c r="B313" s="13" t="s">
        <v>775</v>
      </c>
      <c r="C313" s="13" t="s">
        <v>400</v>
      </c>
      <c r="D313" s="355">
        <v>2</v>
      </c>
      <c r="E313" s="12"/>
      <c r="F313" s="12"/>
      <c r="G313" s="12"/>
      <c r="H313" s="12"/>
      <c r="I313" s="12"/>
      <c r="J313" s="12"/>
      <c r="K313" s="12"/>
      <c r="L313" s="12"/>
      <c r="M313" s="13"/>
      <c r="N313" s="1" t="s">
        <v>776</v>
      </c>
      <c r="O313" s="1" t="s">
        <v>50</v>
      </c>
      <c r="P313" s="1" t="s">
        <v>50</v>
      </c>
      <c r="Q313" s="1" t="s">
        <v>606</v>
      </c>
      <c r="R313" s="1" t="s">
        <v>61</v>
      </c>
      <c r="S313" s="1" t="s">
        <v>61</v>
      </c>
      <c r="T313" s="1" t="s">
        <v>60</v>
      </c>
      <c r="AR313" s="1" t="s">
        <v>50</v>
      </c>
      <c r="AS313" s="1" t="s">
        <v>50</v>
      </c>
      <c r="AU313" s="1" t="s">
        <v>777</v>
      </c>
      <c r="AV313">
        <v>424</v>
      </c>
    </row>
    <row r="314" spans="1:48" ht="30" customHeight="1">
      <c r="A314" s="13" t="s">
        <v>778</v>
      </c>
      <c r="B314" s="13" t="s">
        <v>779</v>
      </c>
      <c r="C314" s="13" t="s">
        <v>400</v>
      </c>
      <c r="D314" s="355">
        <v>7</v>
      </c>
      <c r="E314" s="12"/>
      <c r="F314" s="12"/>
      <c r="G314" s="12"/>
      <c r="H314" s="12"/>
      <c r="I314" s="12"/>
      <c r="J314" s="12"/>
      <c r="K314" s="12"/>
      <c r="L314" s="12"/>
      <c r="M314" s="13"/>
      <c r="N314" s="1" t="s">
        <v>780</v>
      </c>
      <c r="O314" s="1" t="s">
        <v>50</v>
      </c>
      <c r="P314" s="1" t="s">
        <v>50</v>
      </c>
      <c r="Q314" s="1" t="s">
        <v>606</v>
      </c>
      <c r="R314" s="1" t="s">
        <v>61</v>
      </c>
      <c r="S314" s="1" t="s">
        <v>61</v>
      </c>
      <c r="T314" s="1" t="s">
        <v>60</v>
      </c>
      <c r="AR314" s="1" t="s">
        <v>50</v>
      </c>
      <c r="AS314" s="1" t="s">
        <v>50</v>
      </c>
      <c r="AU314" s="1" t="s">
        <v>781</v>
      </c>
      <c r="AV314">
        <v>148</v>
      </c>
    </row>
    <row r="315" spans="1:48" ht="30" customHeight="1">
      <c r="A315" s="13" t="s">
        <v>782</v>
      </c>
      <c r="B315" s="13" t="s">
        <v>761</v>
      </c>
      <c r="C315" s="13" t="s">
        <v>58</v>
      </c>
      <c r="D315" s="355">
        <v>7</v>
      </c>
      <c r="E315" s="12"/>
      <c r="F315" s="12"/>
      <c r="G315" s="12"/>
      <c r="H315" s="12"/>
      <c r="I315" s="12"/>
      <c r="J315" s="12"/>
      <c r="K315" s="12"/>
      <c r="L315" s="12"/>
      <c r="M315" s="13"/>
      <c r="N315" s="1" t="s">
        <v>783</v>
      </c>
      <c r="O315" s="1" t="s">
        <v>50</v>
      </c>
      <c r="P315" s="1" t="s">
        <v>50</v>
      </c>
      <c r="Q315" s="1" t="s">
        <v>606</v>
      </c>
      <c r="R315" s="1" t="s">
        <v>60</v>
      </c>
      <c r="S315" s="1" t="s">
        <v>61</v>
      </c>
      <c r="T315" s="1" t="s">
        <v>61</v>
      </c>
      <c r="AR315" s="1" t="s">
        <v>50</v>
      </c>
      <c r="AS315" s="1" t="s">
        <v>50</v>
      </c>
      <c r="AU315" s="1" t="s">
        <v>784</v>
      </c>
      <c r="AV315">
        <v>193</v>
      </c>
    </row>
    <row r="316" spans="1:48" ht="30" customHeight="1">
      <c r="A316" s="13" t="s">
        <v>785</v>
      </c>
      <c r="B316" s="13" t="s">
        <v>786</v>
      </c>
      <c r="C316" s="13" t="s">
        <v>727</v>
      </c>
      <c r="D316" s="355">
        <v>3</v>
      </c>
      <c r="E316" s="12"/>
      <c r="F316" s="12"/>
      <c r="G316" s="12"/>
      <c r="H316" s="12"/>
      <c r="I316" s="12"/>
      <c r="J316" s="12"/>
      <c r="K316" s="12"/>
      <c r="L316" s="12"/>
      <c r="M316" s="13"/>
      <c r="N316" s="1" t="s">
        <v>787</v>
      </c>
      <c r="O316" s="1" t="s">
        <v>50</v>
      </c>
      <c r="P316" s="1" t="s">
        <v>50</v>
      </c>
      <c r="Q316" s="1" t="s">
        <v>606</v>
      </c>
      <c r="R316" s="1" t="s">
        <v>61</v>
      </c>
      <c r="S316" s="1" t="s">
        <v>61</v>
      </c>
      <c r="T316" s="1" t="s">
        <v>60</v>
      </c>
      <c r="AR316" s="1" t="s">
        <v>50</v>
      </c>
      <c r="AS316" s="1" t="s">
        <v>50</v>
      </c>
      <c r="AU316" s="1" t="s">
        <v>788</v>
      </c>
      <c r="AV316">
        <v>153</v>
      </c>
    </row>
    <row r="317" spans="1:48" ht="30" customHeight="1">
      <c r="A317" s="13" t="s">
        <v>789</v>
      </c>
      <c r="B317" s="13" t="s">
        <v>790</v>
      </c>
      <c r="C317" s="13" t="s">
        <v>400</v>
      </c>
      <c r="D317" s="355">
        <v>16</v>
      </c>
      <c r="E317" s="12"/>
      <c r="F317" s="12"/>
      <c r="G317" s="12"/>
      <c r="H317" s="12"/>
      <c r="I317" s="12"/>
      <c r="J317" s="12"/>
      <c r="K317" s="12"/>
      <c r="L317" s="12"/>
      <c r="M317" s="13"/>
      <c r="N317" s="1" t="s">
        <v>791</v>
      </c>
      <c r="O317" s="1" t="s">
        <v>50</v>
      </c>
      <c r="P317" s="1" t="s">
        <v>50</v>
      </c>
      <c r="Q317" s="1" t="s">
        <v>606</v>
      </c>
      <c r="R317" s="1" t="s">
        <v>61</v>
      </c>
      <c r="S317" s="1" t="s">
        <v>61</v>
      </c>
      <c r="T317" s="1" t="s">
        <v>60</v>
      </c>
      <c r="AR317" s="1" t="s">
        <v>50</v>
      </c>
      <c r="AS317" s="1" t="s">
        <v>50</v>
      </c>
      <c r="AU317" s="1" t="s">
        <v>792</v>
      </c>
      <c r="AV317">
        <v>420</v>
      </c>
    </row>
    <row r="318" spans="1:48" ht="30" customHeight="1">
      <c r="A318" s="13" t="s">
        <v>793</v>
      </c>
      <c r="B318" s="13" t="s">
        <v>794</v>
      </c>
      <c r="C318" s="13" t="s">
        <v>80</v>
      </c>
      <c r="D318" s="355">
        <v>74</v>
      </c>
      <c r="E318" s="12"/>
      <c r="F318" s="12"/>
      <c r="G318" s="12"/>
      <c r="H318" s="12"/>
      <c r="I318" s="12"/>
      <c r="J318" s="12"/>
      <c r="K318" s="12"/>
      <c r="L318" s="12"/>
      <c r="M318" s="13"/>
      <c r="N318" s="1" t="s">
        <v>795</v>
      </c>
      <c r="O318" s="1" t="s">
        <v>50</v>
      </c>
      <c r="P318" s="1" t="s">
        <v>50</v>
      </c>
      <c r="Q318" s="1" t="s">
        <v>606</v>
      </c>
      <c r="R318" s="1" t="s">
        <v>61</v>
      </c>
      <c r="S318" s="1" t="s">
        <v>61</v>
      </c>
      <c r="T318" s="1" t="s">
        <v>60</v>
      </c>
      <c r="AR318" s="1" t="s">
        <v>50</v>
      </c>
      <c r="AS318" s="1" t="s">
        <v>50</v>
      </c>
      <c r="AU318" s="1" t="s">
        <v>796</v>
      </c>
      <c r="AV318">
        <v>149</v>
      </c>
    </row>
    <row r="319" spans="1:48" ht="30" customHeight="1">
      <c r="A319" s="13" t="s">
        <v>797</v>
      </c>
      <c r="B319" s="13" t="s">
        <v>798</v>
      </c>
      <c r="C319" s="13" t="s">
        <v>80</v>
      </c>
      <c r="D319" s="355">
        <v>27</v>
      </c>
      <c r="E319" s="12"/>
      <c r="F319" s="12"/>
      <c r="G319" s="12"/>
      <c r="H319" s="12"/>
      <c r="I319" s="12"/>
      <c r="J319" s="12"/>
      <c r="K319" s="12"/>
      <c r="L319" s="12"/>
      <c r="M319" s="13"/>
      <c r="N319" s="1" t="s">
        <v>799</v>
      </c>
      <c r="O319" s="1" t="s">
        <v>50</v>
      </c>
      <c r="P319" s="1" t="s">
        <v>50</v>
      </c>
      <c r="Q319" s="1" t="s">
        <v>606</v>
      </c>
      <c r="R319" s="1" t="s">
        <v>61</v>
      </c>
      <c r="S319" s="1" t="s">
        <v>61</v>
      </c>
      <c r="T319" s="1" t="s">
        <v>60</v>
      </c>
      <c r="AR319" s="1" t="s">
        <v>50</v>
      </c>
      <c r="AS319" s="1" t="s">
        <v>50</v>
      </c>
      <c r="AU319" s="1" t="s">
        <v>800</v>
      </c>
      <c r="AV319">
        <v>425</v>
      </c>
    </row>
    <row r="320" spans="1:48" ht="30" customHeight="1">
      <c r="A320" s="13" t="s">
        <v>797</v>
      </c>
      <c r="B320" s="13" t="s">
        <v>801</v>
      </c>
      <c r="C320" s="13" t="s">
        <v>80</v>
      </c>
      <c r="D320" s="355">
        <v>16</v>
      </c>
      <c r="E320" s="12"/>
      <c r="F320" s="12"/>
      <c r="G320" s="12"/>
      <c r="H320" s="12"/>
      <c r="I320" s="12"/>
      <c r="J320" s="12"/>
      <c r="K320" s="12"/>
      <c r="L320" s="12"/>
      <c r="M320" s="13"/>
      <c r="N320" s="1" t="s">
        <v>802</v>
      </c>
      <c r="O320" s="1" t="s">
        <v>50</v>
      </c>
      <c r="P320" s="1" t="s">
        <v>50</v>
      </c>
      <c r="Q320" s="1" t="s">
        <v>606</v>
      </c>
      <c r="R320" s="1" t="s">
        <v>61</v>
      </c>
      <c r="S320" s="1" t="s">
        <v>61</v>
      </c>
      <c r="T320" s="1" t="s">
        <v>60</v>
      </c>
      <c r="AR320" s="1" t="s">
        <v>50</v>
      </c>
      <c r="AS320" s="1" t="s">
        <v>50</v>
      </c>
      <c r="AU320" s="1" t="s">
        <v>803</v>
      </c>
      <c r="AV320">
        <v>426</v>
      </c>
    </row>
    <row r="321" spans="1:48" ht="30" customHeight="1">
      <c r="A321" s="13" t="s">
        <v>797</v>
      </c>
      <c r="B321" s="13" t="s">
        <v>804</v>
      </c>
      <c r="C321" s="13" t="s">
        <v>80</v>
      </c>
      <c r="D321" s="355">
        <v>356</v>
      </c>
      <c r="E321" s="12"/>
      <c r="F321" s="12"/>
      <c r="G321" s="12"/>
      <c r="H321" s="12"/>
      <c r="I321" s="12"/>
      <c r="J321" s="12"/>
      <c r="K321" s="12"/>
      <c r="L321" s="12"/>
      <c r="M321" s="13"/>
      <c r="N321" s="1" t="s">
        <v>805</v>
      </c>
      <c r="O321" s="1" t="s">
        <v>50</v>
      </c>
      <c r="P321" s="1" t="s">
        <v>50</v>
      </c>
      <c r="Q321" s="1" t="s">
        <v>606</v>
      </c>
      <c r="R321" s="1" t="s">
        <v>61</v>
      </c>
      <c r="S321" s="1" t="s">
        <v>61</v>
      </c>
      <c r="T321" s="1" t="s">
        <v>60</v>
      </c>
      <c r="AR321" s="1" t="s">
        <v>50</v>
      </c>
      <c r="AS321" s="1" t="s">
        <v>50</v>
      </c>
      <c r="AU321" s="1" t="s">
        <v>806</v>
      </c>
      <c r="AV321">
        <v>427</v>
      </c>
    </row>
    <row r="322" spans="1:48" ht="30" customHeight="1">
      <c r="A322" s="13" t="s">
        <v>807</v>
      </c>
      <c r="B322" s="13" t="s">
        <v>50</v>
      </c>
      <c r="C322" s="13" t="s">
        <v>68</v>
      </c>
      <c r="D322" s="355">
        <v>139</v>
      </c>
      <c r="E322" s="12"/>
      <c r="F322" s="12"/>
      <c r="G322" s="12"/>
      <c r="H322" s="12"/>
      <c r="I322" s="12"/>
      <c r="J322" s="12"/>
      <c r="K322" s="12"/>
      <c r="L322" s="12"/>
      <c r="M322" s="13"/>
      <c r="N322" s="1" t="s">
        <v>808</v>
      </c>
      <c r="O322" s="1" t="s">
        <v>50</v>
      </c>
      <c r="P322" s="1" t="s">
        <v>50</v>
      </c>
      <c r="Q322" s="1" t="s">
        <v>606</v>
      </c>
      <c r="R322" s="1" t="s">
        <v>60</v>
      </c>
      <c r="S322" s="1" t="s">
        <v>61</v>
      </c>
      <c r="T322" s="1" t="s">
        <v>61</v>
      </c>
      <c r="AR322" s="1" t="s">
        <v>50</v>
      </c>
      <c r="AS322" s="1" t="s">
        <v>50</v>
      </c>
      <c r="AU322" s="1" t="s">
        <v>809</v>
      </c>
      <c r="AV322">
        <v>195</v>
      </c>
    </row>
    <row r="323" spans="1:48" ht="30" customHeight="1">
      <c r="A323" s="13" t="s">
        <v>810</v>
      </c>
      <c r="B323" s="13" t="s">
        <v>50</v>
      </c>
      <c r="C323" s="13" t="s">
        <v>68</v>
      </c>
      <c r="D323" s="355">
        <v>510</v>
      </c>
      <c r="E323" s="12"/>
      <c r="F323" s="12"/>
      <c r="G323" s="12"/>
      <c r="H323" s="12"/>
      <c r="I323" s="12"/>
      <c r="J323" s="12"/>
      <c r="K323" s="12"/>
      <c r="L323" s="12"/>
      <c r="M323" s="13"/>
      <c r="N323" s="1" t="s">
        <v>811</v>
      </c>
      <c r="O323" s="1" t="s">
        <v>50</v>
      </c>
      <c r="P323" s="1" t="s">
        <v>50</v>
      </c>
      <c r="Q323" s="1" t="s">
        <v>606</v>
      </c>
      <c r="R323" s="1" t="s">
        <v>60</v>
      </c>
      <c r="S323" s="1" t="s">
        <v>61</v>
      </c>
      <c r="T323" s="1" t="s">
        <v>61</v>
      </c>
      <c r="AR323" s="1" t="s">
        <v>50</v>
      </c>
      <c r="AS323" s="1" t="s">
        <v>50</v>
      </c>
      <c r="AU323" s="1" t="s">
        <v>812</v>
      </c>
      <c r="AV323">
        <v>196</v>
      </c>
    </row>
    <row r="324" spans="1:48" ht="30" customHeight="1">
      <c r="A324" s="13" t="s">
        <v>813</v>
      </c>
      <c r="B324" s="13" t="s">
        <v>814</v>
      </c>
      <c r="C324" s="13" t="s">
        <v>80</v>
      </c>
      <c r="D324" s="355">
        <v>72</v>
      </c>
      <c r="E324" s="12"/>
      <c r="F324" s="12"/>
      <c r="G324" s="12"/>
      <c r="H324" s="12"/>
      <c r="I324" s="12"/>
      <c r="J324" s="12"/>
      <c r="K324" s="12"/>
      <c r="L324" s="12"/>
      <c r="M324" s="13"/>
      <c r="N324" s="1" t="s">
        <v>815</v>
      </c>
      <c r="O324" s="1" t="s">
        <v>50</v>
      </c>
      <c r="P324" s="1" t="s">
        <v>50</v>
      </c>
      <c r="Q324" s="1" t="s">
        <v>606</v>
      </c>
      <c r="R324" s="1" t="s">
        <v>60</v>
      </c>
      <c r="S324" s="1" t="s">
        <v>61</v>
      </c>
      <c r="T324" s="1" t="s">
        <v>61</v>
      </c>
      <c r="AR324" s="1" t="s">
        <v>50</v>
      </c>
      <c r="AS324" s="1" t="s">
        <v>50</v>
      </c>
      <c r="AU324" s="1" t="s">
        <v>816</v>
      </c>
      <c r="AV324">
        <v>197</v>
      </c>
    </row>
    <row r="325" spans="1:48" ht="30" customHeight="1">
      <c r="A325" s="13" t="s">
        <v>817</v>
      </c>
      <c r="B325" s="13" t="s">
        <v>818</v>
      </c>
      <c r="C325" s="13" t="s">
        <v>80</v>
      </c>
      <c r="D325" s="355">
        <v>27</v>
      </c>
      <c r="E325" s="12"/>
      <c r="F325" s="12"/>
      <c r="G325" s="12"/>
      <c r="H325" s="12"/>
      <c r="I325" s="12"/>
      <c r="J325" s="12"/>
      <c r="K325" s="12"/>
      <c r="L325" s="12"/>
      <c r="M325" s="13"/>
      <c r="N325" s="1" t="s">
        <v>819</v>
      </c>
      <c r="O325" s="1" t="s">
        <v>50</v>
      </c>
      <c r="P325" s="1" t="s">
        <v>50</v>
      </c>
      <c r="Q325" s="1" t="s">
        <v>606</v>
      </c>
      <c r="R325" s="1" t="s">
        <v>60</v>
      </c>
      <c r="S325" s="1" t="s">
        <v>61</v>
      </c>
      <c r="T325" s="1" t="s">
        <v>61</v>
      </c>
      <c r="AR325" s="1" t="s">
        <v>50</v>
      </c>
      <c r="AS325" s="1" t="s">
        <v>50</v>
      </c>
      <c r="AU325" s="1" t="s">
        <v>820</v>
      </c>
      <c r="AV325">
        <v>198</v>
      </c>
    </row>
    <row r="326" spans="1:48" ht="30" customHeight="1">
      <c r="A326" s="13" t="s">
        <v>817</v>
      </c>
      <c r="B326" s="13" t="s">
        <v>821</v>
      </c>
      <c r="C326" s="13" t="s">
        <v>80</v>
      </c>
      <c r="D326" s="355">
        <v>368</v>
      </c>
      <c r="E326" s="12"/>
      <c r="F326" s="12"/>
      <c r="G326" s="12"/>
      <c r="H326" s="12"/>
      <c r="I326" s="12"/>
      <c r="J326" s="12"/>
      <c r="K326" s="12"/>
      <c r="L326" s="12"/>
      <c r="M326" s="13"/>
      <c r="N326" s="1" t="s">
        <v>822</v>
      </c>
      <c r="O326" s="1" t="s">
        <v>50</v>
      </c>
      <c r="P326" s="1" t="s">
        <v>50</v>
      </c>
      <c r="Q326" s="1" t="s">
        <v>606</v>
      </c>
      <c r="R326" s="1" t="s">
        <v>60</v>
      </c>
      <c r="S326" s="1" t="s">
        <v>61</v>
      </c>
      <c r="T326" s="1" t="s">
        <v>61</v>
      </c>
      <c r="AR326" s="1" t="s">
        <v>50</v>
      </c>
      <c r="AS326" s="1" t="s">
        <v>50</v>
      </c>
      <c r="AU326" s="1" t="s">
        <v>823</v>
      </c>
      <c r="AV326">
        <v>199</v>
      </c>
    </row>
    <row r="327" spans="1:48" ht="30" customHeight="1">
      <c r="A327" s="13" t="s">
        <v>824</v>
      </c>
      <c r="B327" s="13" t="s">
        <v>825</v>
      </c>
      <c r="C327" s="13" t="s">
        <v>68</v>
      </c>
      <c r="D327" s="355">
        <v>3904</v>
      </c>
      <c r="E327" s="12"/>
      <c r="F327" s="12"/>
      <c r="G327" s="12"/>
      <c r="H327" s="12"/>
      <c r="I327" s="12"/>
      <c r="J327" s="12"/>
      <c r="K327" s="12"/>
      <c r="L327" s="12"/>
      <c r="M327" s="13"/>
      <c r="N327" s="1" t="s">
        <v>826</v>
      </c>
      <c r="O327" s="1" t="s">
        <v>50</v>
      </c>
      <c r="P327" s="1" t="s">
        <v>50</v>
      </c>
      <c r="Q327" s="1" t="s">
        <v>606</v>
      </c>
      <c r="R327" s="1" t="s">
        <v>60</v>
      </c>
      <c r="S327" s="1" t="s">
        <v>61</v>
      </c>
      <c r="T327" s="1" t="s">
        <v>61</v>
      </c>
      <c r="AR327" s="1" t="s">
        <v>50</v>
      </c>
      <c r="AS327" s="1" t="s">
        <v>50</v>
      </c>
      <c r="AU327" s="1" t="s">
        <v>827</v>
      </c>
      <c r="AV327">
        <v>428</v>
      </c>
    </row>
    <row r="328" spans="1:48" ht="30" customHeight="1">
      <c r="A328" s="13" t="s">
        <v>828</v>
      </c>
      <c r="B328" s="13" t="s">
        <v>829</v>
      </c>
      <c r="C328" s="13" t="s">
        <v>68</v>
      </c>
      <c r="D328" s="355">
        <v>1303</v>
      </c>
      <c r="E328" s="12"/>
      <c r="F328" s="12"/>
      <c r="G328" s="12"/>
      <c r="H328" s="12"/>
      <c r="I328" s="12"/>
      <c r="J328" s="12"/>
      <c r="K328" s="12"/>
      <c r="L328" s="12"/>
      <c r="M328" s="13"/>
      <c r="N328" s="1" t="s">
        <v>830</v>
      </c>
      <c r="O328" s="1" t="s">
        <v>50</v>
      </c>
      <c r="P328" s="1" t="s">
        <v>50</v>
      </c>
      <c r="Q328" s="1" t="s">
        <v>606</v>
      </c>
      <c r="R328" s="1" t="s">
        <v>60</v>
      </c>
      <c r="S328" s="1" t="s">
        <v>61</v>
      </c>
      <c r="T328" s="1" t="s">
        <v>61</v>
      </c>
      <c r="AR328" s="1" t="s">
        <v>50</v>
      </c>
      <c r="AS328" s="1" t="s">
        <v>50</v>
      </c>
      <c r="AU328" s="1" t="s">
        <v>831</v>
      </c>
      <c r="AV328">
        <v>429</v>
      </c>
    </row>
    <row r="329" spans="1:48" ht="30" customHeight="1">
      <c r="A329" s="13" t="s">
        <v>832</v>
      </c>
      <c r="B329" s="13" t="s">
        <v>833</v>
      </c>
      <c r="C329" s="13" t="s">
        <v>80</v>
      </c>
      <c r="D329" s="355">
        <v>12</v>
      </c>
      <c r="E329" s="12"/>
      <c r="F329" s="12"/>
      <c r="G329" s="12"/>
      <c r="H329" s="12"/>
      <c r="I329" s="12"/>
      <c r="J329" s="12"/>
      <c r="K329" s="12"/>
      <c r="L329" s="12"/>
      <c r="M329" s="13"/>
      <c r="N329" s="1" t="s">
        <v>834</v>
      </c>
      <c r="O329" s="1" t="s">
        <v>50</v>
      </c>
      <c r="P329" s="1" t="s">
        <v>50</v>
      </c>
      <c r="Q329" s="1" t="s">
        <v>606</v>
      </c>
      <c r="R329" s="1" t="s">
        <v>60</v>
      </c>
      <c r="S329" s="1" t="s">
        <v>61</v>
      </c>
      <c r="T329" s="1" t="s">
        <v>61</v>
      </c>
      <c r="AR329" s="1" t="s">
        <v>50</v>
      </c>
      <c r="AS329" s="1" t="s">
        <v>50</v>
      </c>
      <c r="AU329" s="1" t="s">
        <v>835</v>
      </c>
      <c r="AV329">
        <v>431</v>
      </c>
    </row>
    <row r="330" spans="1:48" ht="30" customHeight="1">
      <c r="A330" s="13" t="s">
        <v>836</v>
      </c>
      <c r="B330" s="13" t="s">
        <v>837</v>
      </c>
      <c r="C330" s="13" t="s">
        <v>400</v>
      </c>
      <c r="D330" s="355">
        <v>2</v>
      </c>
      <c r="E330" s="12"/>
      <c r="F330" s="12"/>
      <c r="G330" s="12"/>
      <c r="H330" s="12"/>
      <c r="I330" s="12"/>
      <c r="J330" s="12"/>
      <c r="K330" s="12"/>
      <c r="L330" s="12"/>
      <c r="M330" s="13"/>
      <c r="N330" s="1" t="s">
        <v>838</v>
      </c>
      <c r="O330" s="1" t="s">
        <v>50</v>
      </c>
      <c r="P330" s="1" t="s">
        <v>50</v>
      </c>
      <c r="Q330" s="1" t="s">
        <v>606</v>
      </c>
      <c r="R330" s="1" t="s">
        <v>61</v>
      </c>
      <c r="S330" s="1" t="s">
        <v>61</v>
      </c>
      <c r="T330" s="1" t="s">
        <v>60</v>
      </c>
      <c r="AR330" s="1" t="s">
        <v>50</v>
      </c>
      <c r="AS330" s="1" t="s">
        <v>50</v>
      </c>
      <c r="AU330" s="1" t="s">
        <v>839</v>
      </c>
      <c r="AV330">
        <v>430</v>
      </c>
    </row>
    <row r="331" spans="1:48" ht="30" customHeight="1">
      <c r="A331" s="13" t="s">
        <v>840</v>
      </c>
      <c r="B331" s="13" t="s">
        <v>735</v>
      </c>
      <c r="C331" s="13" t="s">
        <v>80</v>
      </c>
      <c r="D331" s="355">
        <v>16</v>
      </c>
      <c r="E331" s="12"/>
      <c r="F331" s="12"/>
      <c r="G331" s="12"/>
      <c r="H331" s="12"/>
      <c r="I331" s="12"/>
      <c r="J331" s="12"/>
      <c r="K331" s="12"/>
      <c r="L331" s="12"/>
      <c r="M331" s="13"/>
      <c r="N331" s="1" t="s">
        <v>841</v>
      </c>
      <c r="O331" s="1" t="s">
        <v>50</v>
      </c>
      <c r="P331" s="1" t="s">
        <v>50</v>
      </c>
      <c r="Q331" s="1" t="s">
        <v>606</v>
      </c>
      <c r="R331" s="1" t="s">
        <v>61</v>
      </c>
      <c r="S331" s="1" t="s">
        <v>61</v>
      </c>
      <c r="T331" s="1" t="s">
        <v>60</v>
      </c>
      <c r="AR331" s="1" t="s">
        <v>50</v>
      </c>
      <c r="AS331" s="1" t="s">
        <v>50</v>
      </c>
      <c r="AU331" s="1" t="s">
        <v>842</v>
      </c>
      <c r="AV331">
        <v>433</v>
      </c>
    </row>
    <row r="332" spans="1:48" ht="30" customHeight="1">
      <c r="A332" s="13" t="s">
        <v>843</v>
      </c>
      <c r="B332" s="13" t="s">
        <v>735</v>
      </c>
      <c r="C332" s="13" t="s">
        <v>80</v>
      </c>
      <c r="D332" s="355">
        <v>59</v>
      </c>
      <c r="E332" s="12"/>
      <c r="F332" s="12"/>
      <c r="G332" s="12"/>
      <c r="H332" s="12"/>
      <c r="I332" s="12"/>
      <c r="J332" s="12"/>
      <c r="K332" s="12"/>
      <c r="L332" s="12"/>
      <c r="M332" s="13"/>
      <c r="N332" s="1" t="s">
        <v>844</v>
      </c>
      <c r="O332" s="1" t="s">
        <v>50</v>
      </c>
      <c r="P332" s="1" t="s">
        <v>50</v>
      </c>
      <c r="Q332" s="1" t="s">
        <v>606</v>
      </c>
      <c r="R332" s="1" t="s">
        <v>61</v>
      </c>
      <c r="S332" s="1" t="s">
        <v>61</v>
      </c>
      <c r="T332" s="1" t="s">
        <v>60</v>
      </c>
      <c r="AR332" s="1" t="s">
        <v>50</v>
      </c>
      <c r="AS332" s="1" t="s">
        <v>50</v>
      </c>
      <c r="AU332" s="1" t="s">
        <v>845</v>
      </c>
      <c r="AV332">
        <v>474</v>
      </c>
    </row>
    <row r="333" spans="1:48" ht="30" customHeight="1">
      <c r="A333" s="11"/>
      <c r="B333" s="11"/>
      <c r="C333" s="11"/>
      <c r="D333" s="355"/>
      <c r="E333" s="12"/>
      <c r="F333" s="12"/>
      <c r="G333" s="12"/>
      <c r="H333" s="12"/>
      <c r="I333" s="12"/>
      <c r="J333" s="12"/>
      <c r="K333" s="12"/>
      <c r="L333" s="12"/>
      <c r="M333" s="11"/>
      <c r="Q333" s="1" t="s">
        <v>606</v>
      </c>
    </row>
    <row r="334" spans="1:48" ht="30" customHeight="1">
      <c r="A334" s="11"/>
      <c r="B334" s="11"/>
      <c r="C334" s="11"/>
      <c r="D334" s="355"/>
      <c r="E334" s="12"/>
      <c r="F334" s="12"/>
      <c r="G334" s="12"/>
      <c r="H334" s="12"/>
      <c r="I334" s="12"/>
      <c r="J334" s="12"/>
      <c r="K334" s="12"/>
      <c r="L334" s="12"/>
      <c r="M334" s="11"/>
      <c r="Q334" s="1" t="s">
        <v>606</v>
      </c>
    </row>
    <row r="335" spans="1:48" ht="30" customHeight="1">
      <c r="A335" s="11"/>
      <c r="B335" s="11"/>
      <c r="C335" s="11"/>
      <c r="D335" s="355"/>
      <c r="E335" s="12"/>
      <c r="F335" s="12"/>
      <c r="G335" s="12"/>
      <c r="H335" s="12"/>
      <c r="I335" s="12"/>
      <c r="J335" s="12"/>
      <c r="K335" s="12"/>
      <c r="L335" s="12"/>
      <c r="M335" s="11"/>
      <c r="Q335" s="1" t="s">
        <v>606</v>
      </c>
    </row>
    <row r="336" spans="1:48" ht="30" customHeight="1">
      <c r="A336" s="11"/>
      <c r="B336" s="11"/>
      <c r="C336" s="11"/>
      <c r="D336" s="355"/>
      <c r="E336" s="12"/>
      <c r="F336" s="12"/>
      <c r="G336" s="12"/>
      <c r="H336" s="12"/>
      <c r="I336" s="12"/>
      <c r="J336" s="12"/>
      <c r="K336" s="12"/>
      <c r="L336" s="12"/>
      <c r="M336" s="11"/>
      <c r="Q336" s="1" t="s">
        <v>606</v>
      </c>
    </row>
    <row r="337" spans="1:48" ht="30" customHeight="1">
      <c r="A337" s="11"/>
      <c r="B337" s="11"/>
      <c r="C337" s="11"/>
      <c r="D337" s="355"/>
      <c r="E337" s="12"/>
      <c r="F337" s="12"/>
      <c r="G337" s="12"/>
      <c r="H337" s="12"/>
      <c r="I337" s="12"/>
      <c r="J337" s="12"/>
      <c r="K337" s="12"/>
      <c r="L337" s="12"/>
      <c r="M337" s="11"/>
      <c r="Q337" s="1" t="s">
        <v>606</v>
      </c>
    </row>
    <row r="338" spans="1:48" ht="30" customHeight="1">
      <c r="A338" s="11"/>
      <c r="B338" s="11"/>
      <c r="C338" s="11"/>
      <c r="D338" s="355"/>
      <c r="E338" s="12"/>
      <c r="F338" s="12"/>
      <c r="G338" s="12"/>
      <c r="H338" s="12"/>
      <c r="I338" s="12"/>
      <c r="J338" s="12"/>
      <c r="K338" s="12"/>
      <c r="L338" s="12"/>
      <c r="M338" s="11"/>
      <c r="Q338" s="1" t="s">
        <v>606</v>
      </c>
    </row>
    <row r="339" spans="1:48" ht="30" customHeight="1">
      <c r="A339" s="13" t="s">
        <v>120</v>
      </c>
      <c r="B339" s="11"/>
      <c r="C339" s="11"/>
      <c r="D339" s="355"/>
      <c r="E339" s="12"/>
      <c r="F339" s="12">
        <f>SUMIF(Q269:Q338,"010112",F269:F338)</f>
        <v>0</v>
      </c>
      <c r="G339" s="12"/>
      <c r="H339" s="12">
        <f>SUMIF(Q269:Q338,"010112",H269:H338)</f>
        <v>0</v>
      </c>
      <c r="I339" s="12"/>
      <c r="J339" s="12">
        <f>SUMIF(Q269:Q338,"010112",J269:J338)</f>
        <v>0</v>
      </c>
      <c r="K339" s="12"/>
      <c r="L339" s="12">
        <f>SUMIF(Q269:Q338,"010112",L269:L338)</f>
        <v>0</v>
      </c>
      <c r="M339" s="11"/>
      <c r="N339" t="s">
        <v>121</v>
      </c>
    </row>
    <row r="340" spans="1:48" ht="30" customHeight="1">
      <c r="A340" s="13" t="s">
        <v>846</v>
      </c>
      <c r="B340" s="13" t="s">
        <v>50</v>
      </c>
      <c r="C340" s="11"/>
      <c r="D340" s="355"/>
      <c r="E340" s="12"/>
      <c r="F340" s="12"/>
      <c r="G340" s="12"/>
      <c r="H340" s="12"/>
      <c r="I340" s="12"/>
      <c r="J340" s="12"/>
      <c r="K340" s="12"/>
      <c r="L340" s="12"/>
      <c r="M340" s="11"/>
      <c r="Q340" s="1" t="s">
        <v>847</v>
      </c>
    </row>
    <row r="341" spans="1:48" ht="30" customHeight="1">
      <c r="A341" s="13" t="s">
        <v>848</v>
      </c>
      <c r="B341" s="13" t="s">
        <v>849</v>
      </c>
      <c r="C341" s="13" t="s">
        <v>80</v>
      </c>
      <c r="D341" s="355">
        <v>1020</v>
      </c>
      <c r="E341" s="12"/>
      <c r="F341" s="12"/>
      <c r="G341" s="12"/>
      <c r="H341" s="12"/>
      <c r="I341" s="12"/>
      <c r="J341" s="12"/>
      <c r="K341" s="12"/>
      <c r="L341" s="12"/>
      <c r="M341" s="13"/>
      <c r="N341" s="1" t="s">
        <v>850</v>
      </c>
      <c r="O341" s="1" t="s">
        <v>50</v>
      </c>
      <c r="P341" s="1" t="s">
        <v>50</v>
      </c>
      <c r="Q341" s="1" t="s">
        <v>847</v>
      </c>
      <c r="R341" s="1" t="s">
        <v>60</v>
      </c>
      <c r="S341" s="1" t="s">
        <v>61</v>
      </c>
      <c r="T341" s="1" t="s">
        <v>61</v>
      </c>
      <c r="AR341" s="1" t="s">
        <v>50</v>
      </c>
      <c r="AS341" s="1" t="s">
        <v>50</v>
      </c>
      <c r="AU341" s="1" t="s">
        <v>851</v>
      </c>
      <c r="AV341">
        <v>434</v>
      </c>
    </row>
    <row r="342" spans="1:48" ht="30" customHeight="1">
      <c r="A342" s="13" t="s">
        <v>848</v>
      </c>
      <c r="B342" s="13" t="s">
        <v>852</v>
      </c>
      <c r="C342" s="13" t="s">
        <v>80</v>
      </c>
      <c r="D342" s="355">
        <v>378</v>
      </c>
      <c r="E342" s="12"/>
      <c r="F342" s="12"/>
      <c r="G342" s="12"/>
      <c r="H342" s="12"/>
      <c r="I342" s="12"/>
      <c r="J342" s="12"/>
      <c r="K342" s="12"/>
      <c r="L342" s="12"/>
      <c r="M342" s="13"/>
      <c r="N342" s="1" t="s">
        <v>853</v>
      </c>
      <c r="O342" s="1" t="s">
        <v>50</v>
      </c>
      <c r="P342" s="1" t="s">
        <v>50</v>
      </c>
      <c r="Q342" s="1" t="s">
        <v>847</v>
      </c>
      <c r="R342" s="1" t="s">
        <v>60</v>
      </c>
      <c r="S342" s="1" t="s">
        <v>61</v>
      </c>
      <c r="T342" s="1" t="s">
        <v>61</v>
      </c>
      <c r="AR342" s="1" t="s">
        <v>50</v>
      </c>
      <c r="AS342" s="1" t="s">
        <v>50</v>
      </c>
      <c r="AU342" s="1" t="s">
        <v>854</v>
      </c>
      <c r="AV342">
        <v>435</v>
      </c>
    </row>
    <row r="343" spans="1:48" ht="30" customHeight="1">
      <c r="A343" s="13" t="s">
        <v>848</v>
      </c>
      <c r="B343" s="13" t="s">
        <v>855</v>
      </c>
      <c r="C343" s="13" t="s">
        <v>80</v>
      </c>
      <c r="D343" s="355">
        <v>77</v>
      </c>
      <c r="E343" s="12"/>
      <c r="F343" s="12"/>
      <c r="G343" s="12"/>
      <c r="H343" s="12"/>
      <c r="I343" s="12"/>
      <c r="J343" s="12"/>
      <c r="K343" s="12"/>
      <c r="L343" s="12"/>
      <c r="M343" s="13"/>
      <c r="N343" s="1" t="s">
        <v>856</v>
      </c>
      <c r="O343" s="1" t="s">
        <v>50</v>
      </c>
      <c r="P343" s="1" t="s">
        <v>50</v>
      </c>
      <c r="Q343" s="1" t="s">
        <v>847</v>
      </c>
      <c r="R343" s="1" t="s">
        <v>60</v>
      </c>
      <c r="S343" s="1" t="s">
        <v>61</v>
      </c>
      <c r="T343" s="1" t="s">
        <v>61</v>
      </c>
      <c r="AR343" s="1" t="s">
        <v>50</v>
      </c>
      <c r="AS343" s="1" t="s">
        <v>50</v>
      </c>
      <c r="AU343" s="1" t="s">
        <v>857</v>
      </c>
      <c r="AV343">
        <v>436</v>
      </c>
    </row>
    <row r="344" spans="1:48" ht="30" customHeight="1">
      <c r="A344" s="13" t="s">
        <v>848</v>
      </c>
      <c r="B344" s="13" t="s">
        <v>858</v>
      </c>
      <c r="C344" s="13" t="s">
        <v>80</v>
      </c>
      <c r="D344" s="355">
        <v>77</v>
      </c>
      <c r="E344" s="12"/>
      <c r="F344" s="12"/>
      <c r="G344" s="12"/>
      <c r="H344" s="12"/>
      <c r="I344" s="12"/>
      <c r="J344" s="12"/>
      <c r="K344" s="12"/>
      <c r="L344" s="12"/>
      <c r="M344" s="13"/>
      <c r="N344" s="1" t="s">
        <v>859</v>
      </c>
      <c r="O344" s="1" t="s">
        <v>50</v>
      </c>
      <c r="P344" s="1" t="s">
        <v>50</v>
      </c>
      <c r="Q344" s="1" t="s">
        <v>847</v>
      </c>
      <c r="R344" s="1" t="s">
        <v>60</v>
      </c>
      <c r="S344" s="1" t="s">
        <v>61</v>
      </c>
      <c r="T344" s="1" t="s">
        <v>61</v>
      </c>
      <c r="AR344" s="1" t="s">
        <v>50</v>
      </c>
      <c r="AS344" s="1" t="s">
        <v>50</v>
      </c>
      <c r="AU344" s="1" t="s">
        <v>860</v>
      </c>
      <c r="AV344">
        <v>437</v>
      </c>
    </row>
    <row r="345" spans="1:48" ht="30" customHeight="1">
      <c r="A345" s="13" t="s">
        <v>848</v>
      </c>
      <c r="B345" s="13" t="s">
        <v>861</v>
      </c>
      <c r="C345" s="13" t="s">
        <v>80</v>
      </c>
      <c r="D345" s="355">
        <v>306</v>
      </c>
      <c r="E345" s="12"/>
      <c r="F345" s="12"/>
      <c r="G345" s="12"/>
      <c r="H345" s="12"/>
      <c r="I345" s="12"/>
      <c r="J345" s="12"/>
      <c r="K345" s="12"/>
      <c r="L345" s="12"/>
      <c r="M345" s="13"/>
      <c r="N345" s="1" t="s">
        <v>862</v>
      </c>
      <c r="O345" s="1" t="s">
        <v>50</v>
      </c>
      <c r="P345" s="1" t="s">
        <v>50</v>
      </c>
      <c r="Q345" s="1" t="s">
        <v>847</v>
      </c>
      <c r="R345" s="1" t="s">
        <v>60</v>
      </c>
      <c r="S345" s="1" t="s">
        <v>61</v>
      </c>
      <c r="T345" s="1" t="s">
        <v>61</v>
      </c>
      <c r="AR345" s="1" t="s">
        <v>50</v>
      </c>
      <c r="AS345" s="1" t="s">
        <v>50</v>
      </c>
      <c r="AU345" s="1" t="s">
        <v>863</v>
      </c>
      <c r="AV345">
        <v>493</v>
      </c>
    </row>
    <row r="346" spans="1:48" ht="30" customHeight="1">
      <c r="A346" s="13" t="s">
        <v>864</v>
      </c>
      <c r="B346" s="13" t="s">
        <v>865</v>
      </c>
      <c r="C346" s="13" t="s">
        <v>80</v>
      </c>
      <c r="D346" s="355">
        <v>24</v>
      </c>
      <c r="E346" s="12"/>
      <c r="F346" s="12"/>
      <c r="G346" s="12"/>
      <c r="H346" s="12"/>
      <c r="I346" s="12"/>
      <c r="J346" s="12"/>
      <c r="K346" s="12"/>
      <c r="L346" s="12"/>
      <c r="M346" s="13"/>
      <c r="N346" s="1" t="s">
        <v>866</v>
      </c>
      <c r="O346" s="1" t="s">
        <v>50</v>
      </c>
      <c r="P346" s="1" t="s">
        <v>50</v>
      </c>
      <c r="Q346" s="1" t="s">
        <v>847</v>
      </c>
      <c r="R346" s="1" t="s">
        <v>60</v>
      </c>
      <c r="S346" s="1" t="s">
        <v>61</v>
      </c>
      <c r="T346" s="1" t="s">
        <v>61</v>
      </c>
      <c r="AR346" s="1" t="s">
        <v>50</v>
      </c>
      <c r="AS346" s="1" t="s">
        <v>50</v>
      </c>
      <c r="AU346" s="1" t="s">
        <v>867</v>
      </c>
      <c r="AV346">
        <v>438</v>
      </c>
    </row>
    <row r="347" spans="1:48" ht="30" customHeight="1">
      <c r="A347" s="13" t="s">
        <v>864</v>
      </c>
      <c r="B347" s="13" t="s">
        <v>868</v>
      </c>
      <c r="C347" s="13" t="s">
        <v>80</v>
      </c>
      <c r="D347" s="355">
        <v>12</v>
      </c>
      <c r="E347" s="12"/>
      <c r="F347" s="12"/>
      <c r="G347" s="12"/>
      <c r="H347" s="12"/>
      <c r="I347" s="12"/>
      <c r="J347" s="12"/>
      <c r="K347" s="12"/>
      <c r="L347" s="12"/>
      <c r="M347" s="13"/>
      <c r="N347" s="1" t="s">
        <v>869</v>
      </c>
      <c r="O347" s="1" t="s">
        <v>50</v>
      </c>
      <c r="P347" s="1" t="s">
        <v>50</v>
      </c>
      <c r="Q347" s="1" t="s">
        <v>847</v>
      </c>
      <c r="R347" s="1" t="s">
        <v>60</v>
      </c>
      <c r="S347" s="1" t="s">
        <v>61</v>
      </c>
      <c r="T347" s="1" t="s">
        <v>61</v>
      </c>
      <c r="AR347" s="1" t="s">
        <v>50</v>
      </c>
      <c r="AS347" s="1" t="s">
        <v>50</v>
      </c>
      <c r="AU347" s="1" t="s">
        <v>870</v>
      </c>
      <c r="AV347">
        <v>439</v>
      </c>
    </row>
    <row r="348" spans="1:48" ht="30" customHeight="1">
      <c r="A348" s="13" t="s">
        <v>871</v>
      </c>
      <c r="B348" s="13" t="s">
        <v>872</v>
      </c>
      <c r="C348" s="13" t="s">
        <v>80</v>
      </c>
      <c r="D348" s="355">
        <v>35</v>
      </c>
      <c r="E348" s="12"/>
      <c r="F348" s="12"/>
      <c r="G348" s="12"/>
      <c r="H348" s="12"/>
      <c r="I348" s="12"/>
      <c r="J348" s="12"/>
      <c r="K348" s="12"/>
      <c r="L348" s="12"/>
      <c r="M348" s="13"/>
      <c r="N348" s="1" t="s">
        <v>873</v>
      </c>
      <c r="O348" s="1" t="s">
        <v>50</v>
      </c>
      <c r="P348" s="1" t="s">
        <v>50</v>
      </c>
      <c r="Q348" s="1" t="s">
        <v>847</v>
      </c>
      <c r="R348" s="1" t="s">
        <v>60</v>
      </c>
      <c r="S348" s="1" t="s">
        <v>61</v>
      </c>
      <c r="T348" s="1" t="s">
        <v>61</v>
      </c>
      <c r="AR348" s="1" t="s">
        <v>50</v>
      </c>
      <c r="AS348" s="1" t="s">
        <v>50</v>
      </c>
      <c r="AU348" s="1" t="s">
        <v>874</v>
      </c>
      <c r="AV348">
        <v>440</v>
      </c>
    </row>
    <row r="349" spans="1:48" ht="30" customHeight="1">
      <c r="A349" s="13" t="s">
        <v>875</v>
      </c>
      <c r="B349" s="13" t="s">
        <v>876</v>
      </c>
      <c r="C349" s="13" t="s">
        <v>80</v>
      </c>
      <c r="D349" s="355">
        <v>104</v>
      </c>
      <c r="E349" s="12"/>
      <c r="F349" s="12"/>
      <c r="G349" s="12"/>
      <c r="H349" s="12"/>
      <c r="I349" s="12"/>
      <c r="J349" s="12"/>
      <c r="K349" s="12"/>
      <c r="L349" s="12"/>
      <c r="M349" s="13"/>
      <c r="N349" s="1" t="s">
        <v>877</v>
      </c>
      <c r="O349" s="1" t="s">
        <v>50</v>
      </c>
      <c r="P349" s="1" t="s">
        <v>50</v>
      </c>
      <c r="Q349" s="1" t="s">
        <v>847</v>
      </c>
      <c r="R349" s="1" t="s">
        <v>61</v>
      </c>
      <c r="S349" s="1" t="s">
        <v>61</v>
      </c>
      <c r="T349" s="1" t="s">
        <v>60</v>
      </c>
      <c r="AR349" s="1" t="s">
        <v>50</v>
      </c>
      <c r="AS349" s="1" t="s">
        <v>50</v>
      </c>
      <c r="AU349" s="1" t="s">
        <v>878</v>
      </c>
      <c r="AV349">
        <v>442</v>
      </c>
    </row>
    <row r="350" spans="1:48" ht="30" customHeight="1">
      <c r="A350" s="11"/>
      <c r="B350" s="11"/>
      <c r="C350" s="11"/>
      <c r="D350" s="355"/>
      <c r="E350" s="12"/>
      <c r="F350" s="12"/>
      <c r="G350" s="12"/>
      <c r="H350" s="12"/>
      <c r="I350" s="12"/>
      <c r="J350" s="12"/>
      <c r="K350" s="12"/>
      <c r="L350" s="12"/>
      <c r="M350" s="11"/>
      <c r="Q350" s="1" t="s">
        <v>847</v>
      </c>
    </row>
    <row r="351" spans="1:48" ht="30" customHeight="1">
      <c r="A351" s="11"/>
      <c r="B351" s="11"/>
      <c r="C351" s="11"/>
      <c r="D351" s="355"/>
      <c r="E351" s="12"/>
      <c r="F351" s="12"/>
      <c r="G351" s="12"/>
      <c r="H351" s="12"/>
      <c r="I351" s="12"/>
      <c r="J351" s="12"/>
      <c r="K351" s="12"/>
      <c r="L351" s="12"/>
      <c r="M351" s="11"/>
      <c r="Q351" s="1" t="s">
        <v>847</v>
      </c>
    </row>
    <row r="352" spans="1:48" ht="30" customHeight="1">
      <c r="A352" s="11"/>
      <c r="B352" s="11"/>
      <c r="C352" s="11"/>
      <c r="D352" s="355"/>
      <c r="E352" s="12"/>
      <c r="F352" s="12"/>
      <c r="G352" s="12"/>
      <c r="H352" s="12"/>
      <c r="I352" s="12"/>
      <c r="J352" s="12"/>
      <c r="K352" s="12"/>
      <c r="L352" s="12"/>
      <c r="M352" s="11"/>
      <c r="Q352" s="1" t="s">
        <v>847</v>
      </c>
    </row>
    <row r="353" spans="1:48" ht="30" customHeight="1">
      <c r="A353" s="11"/>
      <c r="B353" s="11"/>
      <c r="C353" s="11"/>
      <c r="D353" s="355"/>
      <c r="E353" s="12"/>
      <c r="F353" s="12"/>
      <c r="G353" s="12"/>
      <c r="H353" s="12"/>
      <c r="I353" s="12"/>
      <c r="J353" s="12"/>
      <c r="K353" s="12"/>
      <c r="L353" s="12"/>
      <c r="M353" s="11"/>
      <c r="Q353" s="1" t="s">
        <v>847</v>
      </c>
    </row>
    <row r="354" spans="1:48" ht="30" customHeight="1">
      <c r="A354" s="11"/>
      <c r="B354" s="11"/>
      <c r="C354" s="11"/>
      <c r="D354" s="355"/>
      <c r="E354" s="12"/>
      <c r="F354" s="12"/>
      <c r="G354" s="12"/>
      <c r="H354" s="12"/>
      <c r="I354" s="12"/>
      <c r="J354" s="12"/>
      <c r="K354" s="12"/>
      <c r="L354" s="12"/>
      <c r="M354" s="11"/>
      <c r="Q354" s="1" t="s">
        <v>847</v>
      </c>
    </row>
    <row r="355" spans="1:48" ht="30" customHeight="1">
      <c r="A355" s="11"/>
      <c r="B355" s="11"/>
      <c r="C355" s="11"/>
      <c r="D355" s="355"/>
      <c r="E355" s="12"/>
      <c r="F355" s="12"/>
      <c r="G355" s="12"/>
      <c r="H355" s="12"/>
      <c r="I355" s="12"/>
      <c r="J355" s="12"/>
      <c r="K355" s="12"/>
      <c r="L355" s="12"/>
      <c r="M355" s="11"/>
      <c r="Q355" s="1" t="s">
        <v>847</v>
      </c>
    </row>
    <row r="356" spans="1:48" ht="30" customHeight="1">
      <c r="A356" s="11"/>
      <c r="B356" s="11"/>
      <c r="C356" s="11"/>
      <c r="D356" s="355"/>
      <c r="E356" s="12"/>
      <c r="F356" s="12"/>
      <c r="G356" s="12"/>
      <c r="H356" s="12"/>
      <c r="I356" s="12"/>
      <c r="J356" s="12"/>
      <c r="K356" s="12"/>
      <c r="L356" s="12"/>
      <c r="M356" s="11"/>
      <c r="Q356" s="1" t="s">
        <v>847</v>
      </c>
    </row>
    <row r="357" spans="1:48" ht="30" customHeight="1">
      <c r="A357" s="11"/>
      <c r="B357" s="11"/>
      <c r="C357" s="11"/>
      <c r="D357" s="355"/>
      <c r="E357" s="12"/>
      <c r="F357" s="12"/>
      <c r="G357" s="12"/>
      <c r="H357" s="12"/>
      <c r="I357" s="12"/>
      <c r="J357" s="12"/>
      <c r="K357" s="12"/>
      <c r="L357" s="12"/>
      <c r="M357" s="11"/>
      <c r="Q357" s="1" t="s">
        <v>847</v>
      </c>
    </row>
    <row r="358" spans="1:48" ht="30" customHeight="1">
      <c r="A358" s="11"/>
      <c r="B358" s="11"/>
      <c r="C358" s="11"/>
      <c r="D358" s="355"/>
      <c r="E358" s="12"/>
      <c r="F358" s="12"/>
      <c r="G358" s="12"/>
      <c r="H358" s="12"/>
      <c r="I358" s="12"/>
      <c r="J358" s="12"/>
      <c r="K358" s="12"/>
      <c r="L358" s="12"/>
      <c r="M358" s="11"/>
      <c r="Q358" s="1" t="s">
        <v>847</v>
      </c>
    </row>
    <row r="359" spans="1:48" ht="30" customHeight="1">
      <c r="A359" s="11"/>
      <c r="B359" s="11"/>
      <c r="C359" s="11"/>
      <c r="D359" s="355"/>
      <c r="E359" s="12"/>
      <c r="F359" s="12"/>
      <c r="G359" s="12"/>
      <c r="H359" s="12"/>
      <c r="I359" s="12"/>
      <c r="J359" s="12"/>
      <c r="K359" s="12"/>
      <c r="L359" s="12"/>
      <c r="M359" s="11"/>
      <c r="Q359" s="1" t="s">
        <v>847</v>
      </c>
    </row>
    <row r="360" spans="1:48" ht="30" customHeight="1">
      <c r="A360" s="11"/>
      <c r="B360" s="11"/>
      <c r="C360" s="11"/>
      <c r="D360" s="355"/>
      <c r="E360" s="12"/>
      <c r="F360" s="12"/>
      <c r="G360" s="12"/>
      <c r="H360" s="12"/>
      <c r="I360" s="12"/>
      <c r="J360" s="12"/>
      <c r="K360" s="12"/>
      <c r="L360" s="12"/>
      <c r="M360" s="11"/>
      <c r="Q360" s="1" t="s">
        <v>847</v>
      </c>
    </row>
    <row r="361" spans="1:48" ht="30" customHeight="1">
      <c r="A361" s="11"/>
      <c r="B361" s="11"/>
      <c r="C361" s="11"/>
      <c r="D361" s="355"/>
      <c r="E361" s="12"/>
      <c r="F361" s="12"/>
      <c r="G361" s="12"/>
      <c r="H361" s="12"/>
      <c r="I361" s="12"/>
      <c r="J361" s="12"/>
      <c r="K361" s="12"/>
      <c r="L361" s="12"/>
      <c r="M361" s="11"/>
      <c r="Q361" s="1" t="s">
        <v>847</v>
      </c>
    </row>
    <row r="362" spans="1:48" ht="30" customHeight="1">
      <c r="A362" s="11"/>
      <c r="B362" s="11"/>
      <c r="C362" s="11"/>
      <c r="D362" s="355"/>
      <c r="E362" s="12"/>
      <c r="F362" s="12"/>
      <c r="G362" s="12"/>
      <c r="H362" s="12"/>
      <c r="I362" s="12"/>
      <c r="J362" s="12"/>
      <c r="K362" s="12"/>
      <c r="L362" s="12"/>
      <c r="M362" s="11"/>
      <c r="Q362" s="1" t="s">
        <v>847</v>
      </c>
    </row>
    <row r="363" spans="1:48" ht="30" customHeight="1">
      <c r="A363" s="13" t="s">
        <v>120</v>
      </c>
      <c r="B363" s="11"/>
      <c r="C363" s="11"/>
      <c r="D363" s="355"/>
      <c r="E363" s="12"/>
      <c r="F363" s="12">
        <f>SUMIF(Q341:Q362,"010113",F341:F362)</f>
        <v>0</v>
      </c>
      <c r="G363" s="12"/>
      <c r="H363" s="12">
        <f>SUMIF(Q341:Q362,"010113",H341:H362)</f>
        <v>0</v>
      </c>
      <c r="I363" s="12"/>
      <c r="J363" s="12">
        <f>SUMIF(Q341:Q362,"010113",J341:J362)</f>
        <v>0</v>
      </c>
      <c r="K363" s="12"/>
      <c r="L363" s="12">
        <f>SUMIF(Q341:Q362,"010113",L341:L362)</f>
        <v>0</v>
      </c>
      <c r="M363" s="11"/>
      <c r="N363" t="s">
        <v>121</v>
      </c>
    </row>
    <row r="364" spans="1:48" ht="30" customHeight="1">
      <c r="A364" s="13" t="s">
        <v>879</v>
      </c>
      <c r="B364" s="13" t="s">
        <v>50</v>
      </c>
      <c r="C364" s="11"/>
      <c r="D364" s="355"/>
      <c r="E364" s="12"/>
      <c r="F364" s="12"/>
      <c r="G364" s="12"/>
      <c r="H364" s="12"/>
      <c r="I364" s="12"/>
      <c r="J364" s="12"/>
      <c r="K364" s="12"/>
      <c r="L364" s="12"/>
      <c r="M364" s="11"/>
      <c r="Q364" s="1" t="s">
        <v>880</v>
      </c>
    </row>
    <row r="365" spans="1:48" ht="30" customHeight="1">
      <c r="A365" s="13" t="s">
        <v>881</v>
      </c>
      <c r="B365" s="13" t="s">
        <v>882</v>
      </c>
      <c r="C365" s="13" t="s">
        <v>58</v>
      </c>
      <c r="D365" s="355">
        <v>2</v>
      </c>
      <c r="E365" s="12"/>
      <c r="F365" s="12"/>
      <c r="G365" s="12"/>
      <c r="H365" s="12"/>
      <c r="I365" s="12"/>
      <c r="J365" s="12"/>
      <c r="K365" s="12"/>
      <c r="L365" s="12"/>
      <c r="M365" s="13"/>
      <c r="N365" s="1" t="s">
        <v>883</v>
      </c>
      <c r="O365" s="1" t="s">
        <v>50</v>
      </c>
      <c r="P365" s="1" t="s">
        <v>50</v>
      </c>
      <c r="Q365" s="1" t="s">
        <v>880</v>
      </c>
      <c r="R365" s="1" t="s">
        <v>60</v>
      </c>
      <c r="S365" s="1" t="s">
        <v>61</v>
      </c>
      <c r="T365" s="1" t="s">
        <v>61</v>
      </c>
      <c r="AR365" s="1" t="s">
        <v>50</v>
      </c>
      <c r="AS365" s="1" t="s">
        <v>50</v>
      </c>
      <c r="AU365" s="1" t="s">
        <v>884</v>
      </c>
      <c r="AV365">
        <v>218</v>
      </c>
    </row>
    <row r="366" spans="1:48" ht="30" customHeight="1">
      <c r="A366" s="13" t="s">
        <v>885</v>
      </c>
      <c r="B366" s="13" t="s">
        <v>886</v>
      </c>
      <c r="C366" s="13" t="s">
        <v>470</v>
      </c>
      <c r="D366" s="355">
        <v>2</v>
      </c>
      <c r="E366" s="12"/>
      <c r="F366" s="12"/>
      <c r="G366" s="12"/>
      <c r="H366" s="12"/>
      <c r="I366" s="12"/>
      <c r="J366" s="12"/>
      <c r="K366" s="12"/>
      <c r="L366" s="12"/>
      <c r="M366" s="13"/>
      <c r="N366" s="1" t="s">
        <v>887</v>
      </c>
      <c r="O366" s="1" t="s">
        <v>50</v>
      </c>
      <c r="P366" s="1" t="s">
        <v>50</v>
      </c>
      <c r="Q366" s="1" t="s">
        <v>880</v>
      </c>
      <c r="R366" s="1" t="s">
        <v>61</v>
      </c>
      <c r="S366" s="1" t="s">
        <v>61</v>
      </c>
      <c r="T366" s="1" t="s">
        <v>60</v>
      </c>
      <c r="AR366" s="1" t="s">
        <v>50</v>
      </c>
      <c r="AS366" s="1" t="s">
        <v>50</v>
      </c>
      <c r="AU366" s="1" t="s">
        <v>888</v>
      </c>
      <c r="AV366">
        <v>443</v>
      </c>
    </row>
    <row r="367" spans="1:48" ht="30" customHeight="1">
      <c r="A367" s="13" t="s">
        <v>889</v>
      </c>
      <c r="B367" s="13" t="s">
        <v>890</v>
      </c>
      <c r="C367" s="13" t="s">
        <v>80</v>
      </c>
      <c r="D367" s="355">
        <v>22</v>
      </c>
      <c r="E367" s="12"/>
      <c r="F367" s="12"/>
      <c r="G367" s="12"/>
      <c r="H367" s="12"/>
      <c r="I367" s="12"/>
      <c r="J367" s="12"/>
      <c r="K367" s="12"/>
      <c r="L367" s="12"/>
      <c r="M367" s="13"/>
      <c r="N367" s="1" t="s">
        <v>891</v>
      </c>
      <c r="O367" s="1" t="s">
        <v>50</v>
      </c>
      <c r="P367" s="1" t="s">
        <v>50</v>
      </c>
      <c r="Q367" s="1" t="s">
        <v>880</v>
      </c>
      <c r="R367" s="1" t="s">
        <v>61</v>
      </c>
      <c r="S367" s="1" t="s">
        <v>61</v>
      </c>
      <c r="T367" s="1" t="s">
        <v>60</v>
      </c>
      <c r="AR367" s="1" t="s">
        <v>50</v>
      </c>
      <c r="AS367" s="1" t="s">
        <v>50</v>
      </c>
      <c r="AU367" s="1" t="s">
        <v>892</v>
      </c>
      <c r="AV367">
        <v>444</v>
      </c>
    </row>
    <row r="368" spans="1:48" ht="30" customHeight="1">
      <c r="A368" s="13" t="s">
        <v>893</v>
      </c>
      <c r="B368" s="13" t="s">
        <v>894</v>
      </c>
      <c r="C368" s="13" t="s">
        <v>68</v>
      </c>
      <c r="D368" s="355">
        <v>5</v>
      </c>
      <c r="E368" s="12"/>
      <c r="F368" s="12"/>
      <c r="G368" s="12"/>
      <c r="H368" s="12"/>
      <c r="I368" s="12"/>
      <c r="J368" s="12"/>
      <c r="K368" s="12"/>
      <c r="L368" s="12"/>
      <c r="M368" s="13"/>
      <c r="N368" s="1" t="s">
        <v>895</v>
      </c>
      <c r="O368" s="1" t="s">
        <v>50</v>
      </c>
      <c r="P368" s="1" t="s">
        <v>50</v>
      </c>
      <c r="Q368" s="1" t="s">
        <v>880</v>
      </c>
      <c r="R368" s="1" t="s">
        <v>61</v>
      </c>
      <c r="S368" s="1" t="s">
        <v>61</v>
      </c>
      <c r="T368" s="1" t="s">
        <v>60</v>
      </c>
      <c r="AR368" s="1" t="s">
        <v>50</v>
      </c>
      <c r="AS368" s="1" t="s">
        <v>50</v>
      </c>
      <c r="AU368" s="1" t="s">
        <v>896</v>
      </c>
      <c r="AV368">
        <v>445</v>
      </c>
    </row>
    <row r="369" spans="1:48" ht="30" customHeight="1">
      <c r="A369" s="13" t="s">
        <v>897</v>
      </c>
      <c r="B369" s="13" t="s">
        <v>50</v>
      </c>
      <c r="C369" s="13" t="s">
        <v>58</v>
      </c>
      <c r="D369" s="355">
        <v>4</v>
      </c>
      <c r="E369" s="12"/>
      <c r="F369" s="12"/>
      <c r="G369" s="12"/>
      <c r="H369" s="12"/>
      <c r="I369" s="12"/>
      <c r="J369" s="12"/>
      <c r="K369" s="12"/>
      <c r="L369" s="12"/>
      <c r="M369" s="13"/>
      <c r="N369" s="1" t="s">
        <v>898</v>
      </c>
      <c r="O369" s="1" t="s">
        <v>50</v>
      </c>
      <c r="P369" s="1" t="s">
        <v>50</v>
      </c>
      <c r="Q369" s="1" t="s">
        <v>880</v>
      </c>
      <c r="R369" s="1" t="s">
        <v>61</v>
      </c>
      <c r="S369" s="1" t="s">
        <v>61</v>
      </c>
      <c r="T369" s="1" t="s">
        <v>60</v>
      </c>
      <c r="AR369" s="1" t="s">
        <v>50</v>
      </c>
      <c r="AS369" s="1" t="s">
        <v>50</v>
      </c>
      <c r="AU369" s="1" t="s">
        <v>899</v>
      </c>
      <c r="AV369">
        <v>489</v>
      </c>
    </row>
    <row r="370" spans="1:48" ht="30" customHeight="1">
      <c r="A370" s="13" t="s">
        <v>900</v>
      </c>
      <c r="B370" s="13" t="s">
        <v>901</v>
      </c>
      <c r="C370" s="13" t="s">
        <v>80</v>
      </c>
      <c r="D370" s="355">
        <v>103</v>
      </c>
      <c r="E370" s="12"/>
      <c r="F370" s="12"/>
      <c r="G370" s="12"/>
      <c r="H370" s="12"/>
      <c r="I370" s="12"/>
      <c r="J370" s="12"/>
      <c r="K370" s="12"/>
      <c r="L370" s="12"/>
      <c r="M370" s="13"/>
      <c r="N370" s="1" t="s">
        <v>902</v>
      </c>
      <c r="O370" s="1" t="s">
        <v>50</v>
      </c>
      <c r="P370" s="1" t="s">
        <v>50</v>
      </c>
      <c r="Q370" s="1" t="s">
        <v>880</v>
      </c>
      <c r="R370" s="1" t="s">
        <v>60</v>
      </c>
      <c r="S370" s="1" t="s">
        <v>61</v>
      </c>
      <c r="T370" s="1" t="s">
        <v>61</v>
      </c>
      <c r="AR370" s="1" t="s">
        <v>50</v>
      </c>
      <c r="AS370" s="1" t="s">
        <v>50</v>
      </c>
      <c r="AU370" s="1" t="s">
        <v>903</v>
      </c>
      <c r="AV370">
        <v>448</v>
      </c>
    </row>
    <row r="371" spans="1:48" ht="30" customHeight="1">
      <c r="A371" s="13" t="s">
        <v>904</v>
      </c>
      <c r="B371" s="13" t="s">
        <v>50</v>
      </c>
      <c r="C371" s="13" t="s">
        <v>80</v>
      </c>
      <c r="D371" s="355">
        <v>103</v>
      </c>
      <c r="E371" s="12"/>
      <c r="F371" s="12"/>
      <c r="G371" s="12"/>
      <c r="H371" s="12"/>
      <c r="I371" s="12"/>
      <c r="J371" s="12"/>
      <c r="K371" s="12"/>
      <c r="L371" s="12"/>
      <c r="M371" s="13"/>
      <c r="N371" s="1" t="s">
        <v>905</v>
      </c>
      <c r="O371" s="1" t="s">
        <v>50</v>
      </c>
      <c r="P371" s="1" t="s">
        <v>50</v>
      </c>
      <c r="Q371" s="1" t="s">
        <v>880</v>
      </c>
      <c r="R371" s="1" t="s">
        <v>60</v>
      </c>
      <c r="S371" s="1" t="s">
        <v>61</v>
      </c>
      <c r="T371" s="1" t="s">
        <v>61</v>
      </c>
      <c r="AR371" s="1" t="s">
        <v>50</v>
      </c>
      <c r="AS371" s="1" t="s">
        <v>50</v>
      </c>
      <c r="AU371" s="1" t="s">
        <v>906</v>
      </c>
      <c r="AV371">
        <v>446</v>
      </c>
    </row>
    <row r="372" spans="1:48" ht="30" customHeight="1">
      <c r="A372" s="13" t="s">
        <v>907</v>
      </c>
      <c r="B372" s="13" t="s">
        <v>908</v>
      </c>
      <c r="C372" s="13" t="s">
        <v>80</v>
      </c>
      <c r="D372" s="355">
        <v>82</v>
      </c>
      <c r="E372" s="12"/>
      <c r="F372" s="12"/>
      <c r="G372" s="12"/>
      <c r="H372" s="12"/>
      <c r="I372" s="12"/>
      <c r="J372" s="12"/>
      <c r="K372" s="12"/>
      <c r="L372" s="12"/>
      <c r="M372" s="13"/>
      <c r="N372" s="1" t="s">
        <v>909</v>
      </c>
      <c r="O372" s="1" t="s">
        <v>50</v>
      </c>
      <c r="P372" s="1" t="s">
        <v>50</v>
      </c>
      <c r="Q372" s="1" t="s">
        <v>880</v>
      </c>
      <c r="R372" s="1" t="s">
        <v>60</v>
      </c>
      <c r="S372" s="1" t="s">
        <v>61</v>
      </c>
      <c r="T372" s="1" t="s">
        <v>61</v>
      </c>
      <c r="AR372" s="1" t="s">
        <v>50</v>
      </c>
      <c r="AS372" s="1" t="s">
        <v>50</v>
      </c>
      <c r="AU372" s="1" t="s">
        <v>910</v>
      </c>
      <c r="AV372">
        <v>449</v>
      </c>
    </row>
    <row r="373" spans="1:48" ht="30" customHeight="1">
      <c r="A373" s="13" t="s">
        <v>911</v>
      </c>
      <c r="B373" s="13" t="s">
        <v>912</v>
      </c>
      <c r="C373" s="13" t="s">
        <v>68</v>
      </c>
      <c r="D373" s="355">
        <v>59</v>
      </c>
      <c r="E373" s="12"/>
      <c r="F373" s="12"/>
      <c r="G373" s="12"/>
      <c r="H373" s="12"/>
      <c r="I373" s="12"/>
      <c r="J373" s="12"/>
      <c r="K373" s="12"/>
      <c r="L373" s="12"/>
      <c r="M373" s="13"/>
      <c r="N373" s="1" t="s">
        <v>913</v>
      </c>
      <c r="O373" s="1" t="s">
        <v>50</v>
      </c>
      <c r="P373" s="1" t="s">
        <v>50</v>
      </c>
      <c r="Q373" s="1" t="s">
        <v>880</v>
      </c>
      <c r="R373" s="1" t="s">
        <v>60</v>
      </c>
      <c r="S373" s="1" t="s">
        <v>61</v>
      </c>
      <c r="T373" s="1" t="s">
        <v>61</v>
      </c>
      <c r="AR373" s="1" t="s">
        <v>50</v>
      </c>
      <c r="AS373" s="1" t="s">
        <v>50</v>
      </c>
      <c r="AU373" s="1" t="s">
        <v>914</v>
      </c>
      <c r="AV373">
        <v>450</v>
      </c>
    </row>
    <row r="374" spans="1:48" ht="30" customHeight="1">
      <c r="A374" s="13" t="s">
        <v>915</v>
      </c>
      <c r="B374" s="13" t="s">
        <v>916</v>
      </c>
      <c r="C374" s="13" t="s">
        <v>470</v>
      </c>
      <c r="D374" s="355">
        <v>3</v>
      </c>
      <c r="E374" s="12"/>
      <c r="F374" s="12"/>
      <c r="G374" s="12"/>
      <c r="H374" s="12"/>
      <c r="I374" s="12"/>
      <c r="J374" s="12"/>
      <c r="K374" s="12"/>
      <c r="L374" s="12"/>
      <c r="M374" s="13"/>
      <c r="N374" s="1" t="s">
        <v>917</v>
      </c>
      <c r="O374" s="1" t="s">
        <v>50</v>
      </c>
      <c r="P374" s="1" t="s">
        <v>50</v>
      </c>
      <c r="Q374" s="1" t="s">
        <v>880</v>
      </c>
      <c r="R374" s="1" t="s">
        <v>60</v>
      </c>
      <c r="S374" s="1" t="s">
        <v>61</v>
      </c>
      <c r="T374" s="1" t="s">
        <v>61</v>
      </c>
      <c r="AR374" s="1" t="s">
        <v>50</v>
      </c>
      <c r="AS374" s="1" t="s">
        <v>50</v>
      </c>
      <c r="AU374" s="1" t="s">
        <v>918</v>
      </c>
      <c r="AV374">
        <v>451</v>
      </c>
    </row>
    <row r="375" spans="1:48" ht="30" customHeight="1">
      <c r="A375" s="11"/>
      <c r="B375" s="11"/>
      <c r="C375" s="11"/>
      <c r="D375" s="355"/>
      <c r="E375" s="12"/>
      <c r="F375" s="12"/>
      <c r="G375" s="12"/>
      <c r="H375" s="12"/>
      <c r="I375" s="12"/>
      <c r="J375" s="12"/>
      <c r="K375" s="12"/>
      <c r="L375" s="12"/>
      <c r="M375" s="11"/>
      <c r="Q375" s="1" t="s">
        <v>880</v>
      </c>
    </row>
    <row r="376" spans="1:48" ht="30" customHeight="1">
      <c r="A376" s="11"/>
      <c r="B376" s="11"/>
      <c r="C376" s="11"/>
      <c r="D376" s="355"/>
      <c r="E376" s="12"/>
      <c r="F376" s="12"/>
      <c r="G376" s="12"/>
      <c r="H376" s="12"/>
      <c r="I376" s="12"/>
      <c r="J376" s="12"/>
      <c r="K376" s="12"/>
      <c r="L376" s="12"/>
      <c r="M376" s="11"/>
      <c r="Q376" s="1" t="s">
        <v>880</v>
      </c>
    </row>
    <row r="377" spans="1:48" ht="30" customHeight="1">
      <c r="A377" s="11"/>
      <c r="B377" s="11"/>
      <c r="C377" s="11"/>
      <c r="D377" s="355"/>
      <c r="E377" s="12"/>
      <c r="F377" s="12"/>
      <c r="G377" s="12"/>
      <c r="H377" s="12"/>
      <c r="I377" s="12"/>
      <c r="J377" s="12"/>
      <c r="K377" s="12"/>
      <c r="L377" s="12"/>
      <c r="M377" s="11"/>
      <c r="Q377" s="1" t="s">
        <v>880</v>
      </c>
    </row>
    <row r="378" spans="1:48" ht="30" customHeight="1">
      <c r="A378" s="11"/>
      <c r="B378" s="11"/>
      <c r="C378" s="11"/>
      <c r="D378" s="355"/>
      <c r="E378" s="12"/>
      <c r="F378" s="12"/>
      <c r="G378" s="12"/>
      <c r="H378" s="12"/>
      <c r="I378" s="12"/>
      <c r="J378" s="12"/>
      <c r="K378" s="12"/>
      <c r="L378" s="12"/>
      <c r="M378" s="11"/>
      <c r="Q378" s="1" t="s">
        <v>880</v>
      </c>
    </row>
    <row r="379" spans="1:48" ht="30" customHeight="1">
      <c r="A379" s="11"/>
      <c r="B379" s="11"/>
      <c r="C379" s="11"/>
      <c r="D379" s="355"/>
      <c r="E379" s="12"/>
      <c r="F379" s="12"/>
      <c r="G379" s="12"/>
      <c r="H379" s="12"/>
      <c r="I379" s="12"/>
      <c r="J379" s="12"/>
      <c r="K379" s="12"/>
      <c r="L379" s="12"/>
      <c r="M379" s="11"/>
      <c r="Q379" s="1" t="s">
        <v>880</v>
      </c>
    </row>
    <row r="380" spans="1:48" ht="30" customHeight="1">
      <c r="A380" s="11"/>
      <c r="B380" s="11"/>
      <c r="C380" s="11"/>
      <c r="D380" s="355"/>
      <c r="E380" s="12"/>
      <c r="F380" s="12"/>
      <c r="G380" s="12"/>
      <c r="H380" s="12"/>
      <c r="I380" s="12"/>
      <c r="J380" s="12"/>
      <c r="K380" s="12"/>
      <c r="L380" s="12"/>
      <c r="M380" s="11"/>
      <c r="Q380" s="1" t="s">
        <v>880</v>
      </c>
    </row>
    <row r="381" spans="1:48" ht="30" customHeight="1">
      <c r="A381" s="11"/>
      <c r="B381" s="11"/>
      <c r="C381" s="11"/>
      <c r="D381" s="355"/>
      <c r="E381" s="12"/>
      <c r="F381" s="12"/>
      <c r="G381" s="12"/>
      <c r="H381" s="12"/>
      <c r="I381" s="12"/>
      <c r="J381" s="12"/>
      <c r="K381" s="12"/>
      <c r="L381" s="12"/>
      <c r="M381" s="11"/>
      <c r="Q381" s="1" t="s">
        <v>880</v>
      </c>
    </row>
    <row r="382" spans="1:48" ht="30" customHeight="1">
      <c r="A382" s="11"/>
      <c r="B382" s="11"/>
      <c r="C382" s="11"/>
      <c r="D382" s="355"/>
      <c r="E382" s="12"/>
      <c r="F382" s="12"/>
      <c r="G382" s="12"/>
      <c r="H382" s="12"/>
      <c r="I382" s="12"/>
      <c r="J382" s="12"/>
      <c r="K382" s="12"/>
      <c r="L382" s="12"/>
      <c r="M382" s="11"/>
      <c r="Q382" s="1" t="s">
        <v>880</v>
      </c>
    </row>
    <row r="383" spans="1:48" ht="30" customHeight="1">
      <c r="A383" s="11"/>
      <c r="B383" s="11"/>
      <c r="C383" s="11"/>
      <c r="D383" s="355"/>
      <c r="E383" s="12"/>
      <c r="F383" s="12"/>
      <c r="G383" s="12"/>
      <c r="H383" s="12"/>
      <c r="I383" s="12"/>
      <c r="J383" s="12"/>
      <c r="K383" s="12"/>
      <c r="L383" s="12"/>
      <c r="M383" s="11"/>
      <c r="Q383" s="1" t="s">
        <v>880</v>
      </c>
    </row>
    <row r="384" spans="1:48" ht="30" customHeight="1">
      <c r="A384" s="11"/>
      <c r="B384" s="11"/>
      <c r="C384" s="11"/>
      <c r="D384" s="355"/>
      <c r="E384" s="12"/>
      <c r="F384" s="12"/>
      <c r="G384" s="12"/>
      <c r="H384" s="12"/>
      <c r="I384" s="12"/>
      <c r="J384" s="12"/>
      <c r="K384" s="12"/>
      <c r="L384" s="12"/>
      <c r="M384" s="11"/>
      <c r="Q384" s="1" t="s">
        <v>880</v>
      </c>
    </row>
    <row r="385" spans="1:48" ht="30" customHeight="1">
      <c r="A385" s="11"/>
      <c r="B385" s="11"/>
      <c r="C385" s="11"/>
      <c r="D385" s="355"/>
      <c r="E385" s="12"/>
      <c r="F385" s="12"/>
      <c r="G385" s="12"/>
      <c r="H385" s="12"/>
      <c r="I385" s="12"/>
      <c r="J385" s="12"/>
      <c r="K385" s="12"/>
      <c r="L385" s="12"/>
      <c r="M385" s="11"/>
      <c r="Q385" s="1" t="s">
        <v>880</v>
      </c>
    </row>
    <row r="386" spans="1:48" ht="30" customHeight="1">
      <c r="A386" s="11"/>
      <c r="B386" s="11"/>
      <c r="C386" s="11"/>
      <c r="D386" s="355"/>
      <c r="E386" s="12"/>
      <c r="F386" s="12"/>
      <c r="G386" s="12"/>
      <c r="H386" s="12"/>
      <c r="I386" s="12"/>
      <c r="J386" s="12"/>
      <c r="K386" s="12"/>
      <c r="L386" s="12"/>
      <c r="M386" s="11"/>
      <c r="Q386" s="1" t="s">
        <v>880</v>
      </c>
    </row>
    <row r="387" spans="1:48" ht="30" customHeight="1">
      <c r="A387" s="13" t="s">
        <v>120</v>
      </c>
      <c r="B387" s="11"/>
      <c r="C387" s="11"/>
      <c r="D387" s="355"/>
      <c r="E387" s="12"/>
      <c r="F387" s="12">
        <f>SUMIF(Q365:Q386,"010114",F365:F386)</f>
        <v>0</v>
      </c>
      <c r="G387" s="12"/>
      <c r="H387" s="12">
        <f>SUMIF(Q365:Q386,"010114",H365:H386)</f>
        <v>0</v>
      </c>
      <c r="I387" s="12"/>
      <c r="J387" s="12">
        <f>SUMIF(Q365:Q386,"010114",J365:J386)</f>
        <v>0</v>
      </c>
      <c r="K387" s="12"/>
      <c r="L387" s="12">
        <f>SUMIF(Q365:Q386,"010114",L365:L386)</f>
        <v>0</v>
      </c>
      <c r="M387" s="11"/>
      <c r="N387" t="s">
        <v>121</v>
      </c>
    </row>
    <row r="388" spans="1:48" ht="30" customHeight="1">
      <c r="A388" s="13" t="s">
        <v>919</v>
      </c>
      <c r="B388" s="13" t="s">
        <v>50</v>
      </c>
      <c r="C388" s="11"/>
      <c r="D388" s="355"/>
      <c r="E388" s="12"/>
      <c r="F388" s="12"/>
      <c r="G388" s="12"/>
      <c r="H388" s="12"/>
      <c r="I388" s="12"/>
      <c r="J388" s="12"/>
      <c r="K388" s="12"/>
      <c r="L388" s="12"/>
      <c r="M388" s="11"/>
      <c r="Q388" s="1" t="s">
        <v>920</v>
      </c>
    </row>
    <row r="389" spans="1:48" ht="30" customHeight="1">
      <c r="A389" s="13" t="s">
        <v>921</v>
      </c>
      <c r="B389" s="13" t="s">
        <v>922</v>
      </c>
      <c r="C389" s="13" t="s">
        <v>126</v>
      </c>
      <c r="D389" s="355">
        <v>27</v>
      </c>
      <c r="E389" s="12"/>
      <c r="F389" s="12"/>
      <c r="G389" s="12"/>
      <c r="H389" s="12"/>
      <c r="I389" s="12"/>
      <c r="J389" s="12"/>
      <c r="K389" s="12"/>
      <c r="L389" s="12"/>
      <c r="M389" s="13"/>
      <c r="N389" s="1" t="s">
        <v>923</v>
      </c>
      <c r="O389" s="1" t="s">
        <v>50</v>
      </c>
      <c r="P389" s="1" t="s">
        <v>50</v>
      </c>
      <c r="Q389" s="1" t="s">
        <v>920</v>
      </c>
      <c r="R389" s="1" t="s">
        <v>60</v>
      </c>
      <c r="S389" s="1" t="s">
        <v>61</v>
      </c>
      <c r="T389" s="1" t="s">
        <v>61</v>
      </c>
      <c r="AR389" s="1" t="s">
        <v>50</v>
      </c>
      <c r="AS389" s="1" t="s">
        <v>50</v>
      </c>
      <c r="AU389" s="1" t="s">
        <v>924</v>
      </c>
      <c r="AV389">
        <v>481</v>
      </c>
    </row>
    <row r="390" spans="1:48" ht="30" customHeight="1">
      <c r="A390" s="13" t="s">
        <v>925</v>
      </c>
      <c r="B390" s="13" t="s">
        <v>926</v>
      </c>
      <c r="C390" s="13" t="s">
        <v>223</v>
      </c>
      <c r="D390" s="355">
        <v>1.2</v>
      </c>
      <c r="E390" s="12"/>
      <c r="F390" s="12"/>
      <c r="G390" s="12"/>
      <c r="H390" s="12"/>
      <c r="I390" s="12"/>
      <c r="J390" s="12"/>
      <c r="K390" s="12"/>
      <c r="L390" s="12"/>
      <c r="M390" s="13"/>
      <c r="N390" s="1" t="s">
        <v>927</v>
      </c>
      <c r="O390" s="1" t="s">
        <v>50</v>
      </c>
      <c r="P390" s="1" t="s">
        <v>50</v>
      </c>
      <c r="Q390" s="1" t="s">
        <v>920</v>
      </c>
      <c r="R390" s="1" t="s">
        <v>60</v>
      </c>
      <c r="S390" s="1" t="s">
        <v>61</v>
      </c>
      <c r="T390" s="1" t="s">
        <v>61</v>
      </c>
      <c r="AR390" s="1" t="s">
        <v>50</v>
      </c>
      <c r="AS390" s="1" t="s">
        <v>50</v>
      </c>
      <c r="AU390" s="1" t="s">
        <v>928</v>
      </c>
      <c r="AV390">
        <v>483</v>
      </c>
    </row>
    <row r="391" spans="1:48" ht="30" customHeight="1">
      <c r="A391" s="13" t="s">
        <v>929</v>
      </c>
      <c r="B391" s="13" t="s">
        <v>50</v>
      </c>
      <c r="C391" s="13" t="s">
        <v>80</v>
      </c>
      <c r="D391" s="355">
        <v>56</v>
      </c>
      <c r="E391" s="12"/>
      <c r="F391" s="12"/>
      <c r="G391" s="12"/>
      <c r="H391" s="12"/>
      <c r="I391" s="12"/>
      <c r="J391" s="12"/>
      <c r="K391" s="12"/>
      <c r="L391" s="12"/>
      <c r="M391" s="13"/>
      <c r="N391" s="1" t="s">
        <v>930</v>
      </c>
      <c r="O391" s="1" t="s">
        <v>50</v>
      </c>
      <c r="P391" s="1" t="s">
        <v>50</v>
      </c>
      <c r="Q391" s="1" t="s">
        <v>920</v>
      </c>
      <c r="R391" s="1" t="s">
        <v>60</v>
      </c>
      <c r="S391" s="1" t="s">
        <v>61</v>
      </c>
      <c r="T391" s="1" t="s">
        <v>61</v>
      </c>
      <c r="AR391" s="1" t="s">
        <v>50</v>
      </c>
      <c r="AS391" s="1" t="s">
        <v>50</v>
      </c>
      <c r="AU391" s="1" t="s">
        <v>931</v>
      </c>
      <c r="AV391">
        <v>486</v>
      </c>
    </row>
    <row r="392" spans="1:48" ht="30" customHeight="1">
      <c r="A392" s="13" t="s">
        <v>932</v>
      </c>
      <c r="B392" s="13" t="s">
        <v>50</v>
      </c>
      <c r="C392" s="13" t="s">
        <v>223</v>
      </c>
      <c r="D392" s="355">
        <v>111.93</v>
      </c>
      <c r="E392" s="12"/>
      <c r="F392" s="12"/>
      <c r="G392" s="12"/>
      <c r="H392" s="12"/>
      <c r="I392" s="12"/>
      <c r="J392" s="12"/>
      <c r="K392" s="12"/>
      <c r="L392" s="12"/>
      <c r="M392" s="13"/>
      <c r="N392" s="1" t="s">
        <v>933</v>
      </c>
      <c r="O392" s="1" t="s">
        <v>50</v>
      </c>
      <c r="P392" s="1" t="s">
        <v>50</v>
      </c>
      <c r="Q392" s="1" t="s">
        <v>920</v>
      </c>
      <c r="R392" s="1" t="s">
        <v>61</v>
      </c>
      <c r="S392" s="1" t="s">
        <v>61</v>
      </c>
      <c r="T392" s="1" t="s">
        <v>60</v>
      </c>
      <c r="AR392" s="1" t="s">
        <v>50</v>
      </c>
      <c r="AS392" s="1" t="s">
        <v>50</v>
      </c>
      <c r="AU392" s="1" t="s">
        <v>934</v>
      </c>
      <c r="AV392">
        <v>389</v>
      </c>
    </row>
    <row r="393" spans="1:48" ht="30" customHeight="1">
      <c r="A393" s="13" t="s">
        <v>935</v>
      </c>
      <c r="B393" s="13" t="s">
        <v>936</v>
      </c>
      <c r="C393" s="13" t="s">
        <v>223</v>
      </c>
      <c r="D393" s="355">
        <v>13.64</v>
      </c>
      <c r="E393" s="12"/>
      <c r="F393" s="12"/>
      <c r="G393" s="12"/>
      <c r="H393" s="12"/>
      <c r="I393" s="12"/>
      <c r="J393" s="12"/>
      <c r="K393" s="12"/>
      <c r="L393" s="12"/>
      <c r="M393" s="13"/>
      <c r="N393" s="1" t="s">
        <v>937</v>
      </c>
      <c r="O393" s="1" t="s">
        <v>50</v>
      </c>
      <c r="P393" s="1" t="s">
        <v>50</v>
      </c>
      <c r="Q393" s="1" t="s">
        <v>920</v>
      </c>
      <c r="R393" s="1" t="s">
        <v>61</v>
      </c>
      <c r="S393" s="1" t="s">
        <v>61</v>
      </c>
      <c r="T393" s="1" t="s">
        <v>60</v>
      </c>
      <c r="AR393" s="1" t="s">
        <v>50</v>
      </c>
      <c r="AS393" s="1" t="s">
        <v>50</v>
      </c>
      <c r="AU393" s="1" t="s">
        <v>938</v>
      </c>
      <c r="AV393">
        <v>390</v>
      </c>
    </row>
    <row r="394" spans="1:48" ht="30" customHeight="1">
      <c r="A394" s="11"/>
      <c r="B394" s="11"/>
      <c r="C394" s="11"/>
      <c r="D394" s="355"/>
      <c r="E394" s="12"/>
      <c r="F394" s="12"/>
      <c r="G394" s="12"/>
      <c r="H394" s="12"/>
      <c r="I394" s="12"/>
      <c r="J394" s="12"/>
      <c r="K394" s="12"/>
      <c r="L394" s="12"/>
      <c r="M394" s="11"/>
      <c r="Q394" s="1" t="s">
        <v>920</v>
      </c>
    </row>
    <row r="395" spans="1:48" ht="30" customHeight="1">
      <c r="A395" s="11"/>
      <c r="B395" s="11"/>
      <c r="C395" s="11"/>
      <c r="D395" s="355"/>
      <c r="E395" s="12"/>
      <c r="F395" s="12"/>
      <c r="G395" s="12"/>
      <c r="H395" s="12"/>
      <c r="I395" s="12"/>
      <c r="J395" s="12"/>
      <c r="K395" s="12"/>
      <c r="L395" s="12"/>
      <c r="M395" s="11"/>
      <c r="Q395" s="1" t="s">
        <v>920</v>
      </c>
    </row>
    <row r="396" spans="1:48" ht="30" customHeight="1">
      <c r="A396" s="11"/>
      <c r="B396" s="11"/>
      <c r="C396" s="11"/>
      <c r="D396" s="355"/>
      <c r="E396" s="12"/>
      <c r="F396" s="12"/>
      <c r="G396" s="12"/>
      <c r="H396" s="12"/>
      <c r="I396" s="12"/>
      <c r="J396" s="12"/>
      <c r="K396" s="12"/>
      <c r="L396" s="12"/>
      <c r="M396" s="11"/>
      <c r="Q396" s="1" t="s">
        <v>920</v>
      </c>
    </row>
    <row r="397" spans="1:48" ht="30" customHeight="1">
      <c r="A397" s="11"/>
      <c r="B397" s="11"/>
      <c r="C397" s="11"/>
      <c r="D397" s="355"/>
      <c r="E397" s="12"/>
      <c r="F397" s="12"/>
      <c r="G397" s="12"/>
      <c r="H397" s="12"/>
      <c r="I397" s="12"/>
      <c r="J397" s="12"/>
      <c r="K397" s="12"/>
      <c r="L397" s="12"/>
      <c r="M397" s="11"/>
      <c r="Q397" s="1" t="s">
        <v>920</v>
      </c>
    </row>
    <row r="398" spans="1:48" ht="30" customHeight="1">
      <c r="A398" s="11"/>
      <c r="B398" s="11"/>
      <c r="C398" s="11"/>
      <c r="D398" s="355"/>
      <c r="E398" s="12"/>
      <c r="F398" s="12"/>
      <c r="G398" s="12"/>
      <c r="H398" s="12"/>
      <c r="I398" s="12"/>
      <c r="J398" s="12"/>
      <c r="K398" s="12"/>
      <c r="L398" s="12"/>
      <c r="M398" s="11"/>
      <c r="Q398" s="1" t="s">
        <v>920</v>
      </c>
    </row>
    <row r="399" spans="1:48" ht="30" customHeight="1">
      <c r="A399" s="11"/>
      <c r="B399" s="11"/>
      <c r="C399" s="11"/>
      <c r="D399" s="355"/>
      <c r="E399" s="12"/>
      <c r="F399" s="12"/>
      <c r="G399" s="12"/>
      <c r="H399" s="12"/>
      <c r="I399" s="12"/>
      <c r="J399" s="12"/>
      <c r="K399" s="12"/>
      <c r="L399" s="12"/>
      <c r="M399" s="11"/>
      <c r="Q399" s="1" t="s">
        <v>920</v>
      </c>
    </row>
    <row r="400" spans="1:48" ht="30" customHeight="1">
      <c r="A400" s="11"/>
      <c r="B400" s="11"/>
      <c r="C400" s="11"/>
      <c r="D400" s="355"/>
      <c r="E400" s="12"/>
      <c r="F400" s="12"/>
      <c r="G400" s="12"/>
      <c r="H400" s="12"/>
      <c r="I400" s="12"/>
      <c r="J400" s="12"/>
      <c r="K400" s="12"/>
      <c r="L400" s="12"/>
      <c r="M400" s="11"/>
      <c r="Q400" s="1" t="s">
        <v>920</v>
      </c>
    </row>
    <row r="401" spans="1:48" ht="30" customHeight="1">
      <c r="A401" s="11"/>
      <c r="B401" s="11"/>
      <c r="C401" s="11"/>
      <c r="D401" s="355"/>
      <c r="E401" s="12"/>
      <c r="F401" s="12"/>
      <c r="G401" s="12"/>
      <c r="H401" s="12"/>
      <c r="I401" s="12"/>
      <c r="J401" s="12"/>
      <c r="K401" s="12"/>
      <c r="L401" s="12"/>
      <c r="M401" s="11"/>
      <c r="Q401" s="1" t="s">
        <v>920</v>
      </c>
    </row>
    <row r="402" spans="1:48" ht="30" customHeight="1">
      <c r="A402" s="11"/>
      <c r="B402" s="11"/>
      <c r="C402" s="11"/>
      <c r="D402" s="355"/>
      <c r="E402" s="12"/>
      <c r="F402" s="12"/>
      <c r="G402" s="12"/>
      <c r="H402" s="12"/>
      <c r="I402" s="12"/>
      <c r="J402" s="12"/>
      <c r="K402" s="12"/>
      <c r="L402" s="12"/>
      <c r="M402" s="11"/>
      <c r="Q402" s="1" t="s">
        <v>920</v>
      </c>
    </row>
    <row r="403" spans="1:48" ht="30" customHeight="1">
      <c r="A403" s="11"/>
      <c r="B403" s="11"/>
      <c r="C403" s="11"/>
      <c r="D403" s="355"/>
      <c r="E403" s="12"/>
      <c r="F403" s="12"/>
      <c r="G403" s="12"/>
      <c r="H403" s="12"/>
      <c r="I403" s="12"/>
      <c r="J403" s="12"/>
      <c r="K403" s="12"/>
      <c r="L403" s="12"/>
      <c r="M403" s="11"/>
      <c r="Q403" s="1" t="s">
        <v>920</v>
      </c>
    </row>
    <row r="404" spans="1:48" ht="30" customHeight="1">
      <c r="A404" s="11"/>
      <c r="B404" s="11"/>
      <c r="C404" s="11"/>
      <c r="D404" s="355"/>
      <c r="E404" s="12"/>
      <c r="F404" s="12"/>
      <c r="G404" s="12"/>
      <c r="H404" s="12"/>
      <c r="I404" s="12"/>
      <c r="J404" s="12"/>
      <c r="K404" s="12"/>
      <c r="L404" s="12"/>
      <c r="M404" s="11"/>
      <c r="Q404" s="1" t="s">
        <v>920</v>
      </c>
    </row>
    <row r="405" spans="1:48" ht="30" customHeight="1">
      <c r="A405" s="11"/>
      <c r="B405" s="11"/>
      <c r="C405" s="11"/>
      <c r="D405" s="355"/>
      <c r="E405" s="12"/>
      <c r="F405" s="12"/>
      <c r="G405" s="12"/>
      <c r="H405" s="12"/>
      <c r="I405" s="12"/>
      <c r="J405" s="12"/>
      <c r="K405" s="12"/>
      <c r="L405" s="12"/>
      <c r="M405" s="11"/>
      <c r="Q405" s="1" t="s">
        <v>920</v>
      </c>
    </row>
    <row r="406" spans="1:48" ht="30" customHeight="1">
      <c r="A406" s="11"/>
      <c r="B406" s="11"/>
      <c r="C406" s="11"/>
      <c r="D406" s="355"/>
      <c r="E406" s="12"/>
      <c r="F406" s="12"/>
      <c r="G406" s="12"/>
      <c r="H406" s="12"/>
      <c r="I406" s="12"/>
      <c r="J406" s="12"/>
      <c r="K406" s="12"/>
      <c r="L406" s="12"/>
      <c r="M406" s="11"/>
      <c r="Q406" s="1" t="s">
        <v>920</v>
      </c>
    </row>
    <row r="407" spans="1:48" ht="30" customHeight="1">
      <c r="A407" s="11"/>
      <c r="B407" s="11"/>
      <c r="C407" s="11"/>
      <c r="D407" s="355"/>
      <c r="E407" s="12"/>
      <c r="F407" s="12"/>
      <c r="G407" s="12"/>
      <c r="H407" s="12"/>
      <c r="I407" s="12"/>
      <c r="J407" s="12"/>
      <c r="K407" s="12"/>
      <c r="L407" s="12"/>
      <c r="M407" s="11"/>
      <c r="Q407" s="1" t="s">
        <v>920</v>
      </c>
    </row>
    <row r="408" spans="1:48" ht="30" customHeight="1">
      <c r="A408" s="11"/>
      <c r="B408" s="11"/>
      <c r="C408" s="11"/>
      <c r="D408" s="355"/>
      <c r="E408" s="12"/>
      <c r="F408" s="12"/>
      <c r="G408" s="12"/>
      <c r="H408" s="12"/>
      <c r="I408" s="12"/>
      <c r="J408" s="12"/>
      <c r="K408" s="12"/>
      <c r="L408" s="12"/>
      <c r="M408" s="11"/>
      <c r="Q408" s="1" t="s">
        <v>920</v>
      </c>
    </row>
    <row r="409" spans="1:48" ht="30" customHeight="1">
      <c r="A409" s="11"/>
      <c r="B409" s="11"/>
      <c r="C409" s="11"/>
      <c r="D409" s="355"/>
      <c r="E409" s="12"/>
      <c r="F409" s="12"/>
      <c r="G409" s="12"/>
      <c r="H409" s="12"/>
      <c r="I409" s="12"/>
      <c r="J409" s="12"/>
      <c r="K409" s="12"/>
      <c r="L409" s="12"/>
      <c r="M409" s="11"/>
      <c r="Q409" s="1" t="s">
        <v>920</v>
      </c>
    </row>
    <row r="410" spans="1:48" ht="30" customHeight="1">
      <c r="A410" s="11"/>
      <c r="B410" s="11"/>
      <c r="C410" s="11"/>
      <c r="D410" s="355"/>
      <c r="E410" s="12"/>
      <c r="F410" s="12"/>
      <c r="G410" s="12"/>
      <c r="H410" s="12"/>
      <c r="I410" s="12"/>
      <c r="J410" s="12"/>
      <c r="K410" s="12"/>
      <c r="L410" s="12"/>
      <c r="M410" s="11"/>
      <c r="Q410" s="1" t="s">
        <v>920</v>
      </c>
    </row>
    <row r="411" spans="1:48" ht="30" customHeight="1">
      <c r="A411" s="13" t="s">
        <v>120</v>
      </c>
      <c r="B411" s="11"/>
      <c r="C411" s="11"/>
      <c r="D411" s="355"/>
      <c r="E411" s="12"/>
      <c r="F411" s="12">
        <f>SUMIF(Q389:Q410,"010115",F389:F410)</f>
        <v>0</v>
      </c>
      <c r="G411" s="12"/>
      <c r="H411" s="12">
        <f>SUMIF(Q389:Q410,"010115",H389:H410)</f>
        <v>0</v>
      </c>
      <c r="I411" s="12"/>
      <c r="J411" s="12">
        <f>SUMIF(Q389:Q410,"010115",J389:J410)</f>
        <v>0</v>
      </c>
      <c r="K411" s="12"/>
      <c r="L411" s="12">
        <f>SUMIF(Q389:Q410,"010115",L389:L410)</f>
        <v>0</v>
      </c>
      <c r="M411" s="11"/>
      <c r="N411" t="s">
        <v>121</v>
      </c>
    </row>
    <row r="412" spans="1:48" ht="30" customHeight="1">
      <c r="A412" s="13" t="s">
        <v>939</v>
      </c>
      <c r="B412" s="13" t="s">
        <v>50</v>
      </c>
      <c r="C412" s="11"/>
      <c r="D412" s="355"/>
      <c r="E412" s="12"/>
      <c r="F412" s="12"/>
      <c r="G412" s="12"/>
      <c r="H412" s="12"/>
      <c r="I412" s="12"/>
      <c r="J412" s="12"/>
      <c r="K412" s="12"/>
      <c r="L412" s="12"/>
      <c r="M412" s="11"/>
      <c r="Q412" s="1" t="s">
        <v>940</v>
      </c>
    </row>
    <row r="413" spans="1:48" ht="30" customHeight="1">
      <c r="A413" s="13" t="s">
        <v>941</v>
      </c>
      <c r="B413" s="13" t="s">
        <v>942</v>
      </c>
      <c r="C413" s="13" t="s">
        <v>943</v>
      </c>
      <c r="D413" s="355">
        <v>88</v>
      </c>
      <c r="E413" s="12"/>
      <c r="F413" s="12"/>
      <c r="G413" s="12"/>
      <c r="H413" s="12"/>
      <c r="I413" s="12"/>
      <c r="J413" s="12"/>
      <c r="K413" s="12"/>
      <c r="L413" s="12"/>
      <c r="M413" s="13"/>
      <c r="N413" s="1" t="s">
        <v>944</v>
      </c>
      <c r="O413" s="1" t="s">
        <v>50</v>
      </c>
      <c r="P413" s="1" t="s">
        <v>50</v>
      </c>
      <c r="Q413" s="1" t="s">
        <v>940</v>
      </c>
      <c r="R413" s="1" t="s">
        <v>61</v>
      </c>
      <c r="S413" s="1" t="s">
        <v>61</v>
      </c>
      <c r="T413" s="1" t="s">
        <v>60</v>
      </c>
      <c r="AR413" s="1" t="s">
        <v>50</v>
      </c>
      <c r="AS413" s="1" t="s">
        <v>50</v>
      </c>
      <c r="AU413" s="1" t="s">
        <v>945</v>
      </c>
      <c r="AV413">
        <v>373</v>
      </c>
    </row>
    <row r="414" spans="1:48" ht="30" customHeight="1">
      <c r="A414" s="13" t="s">
        <v>946</v>
      </c>
      <c r="B414" s="13" t="s">
        <v>947</v>
      </c>
      <c r="C414" s="13" t="s">
        <v>126</v>
      </c>
      <c r="D414" s="355">
        <v>998</v>
      </c>
      <c r="E414" s="12"/>
      <c r="F414" s="12"/>
      <c r="G414" s="12"/>
      <c r="H414" s="12"/>
      <c r="I414" s="12"/>
      <c r="J414" s="12"/>
      <c r="K414" s="12"/>
      <c r="L414" s="12"/>
      <c r="M414" s="13"/>
      <c r="N414" s="1" t="s">
        <v>948</v>
      </c>
      <c r="O414" s="1" t="s">
        <v>50</v>
      </c>
      <c r="P414" s="1" t="s">
        <v>50</v>
      </c>
      <c r="Q414" s="1" t="s">
        <v>940</v>
      </c>
      <c r="R414" s="1" t="s">
        <v>61</v>
      </c>
      <c r="S414" s="1" t="s">
        <v>61</v>
      </c>
      <c r="T414" s="1" t="s">
        <v>60</v>
      </c>
      <c r="AR414" s="1" t="s">
        <v>50</v>
      </c>
      <c r="AS414" s="1" t="s">
        <v>50</v>
      </c>
      <c r="AU414" s="1" t="s">
        <v>949</v>
      </c>
      <c r="AV414">
        <v>374</v>
      </c>
    </row>
    <row r="415" spans="1:48" ht="30" customHeight="1">
      <c r="A415" s="11"/>
      <c r="B415" s="11"/>
      <c r="C415" s="11"/>
      <c r="D415" s="355"/>
      <c r="E415" s="12"/>
      <c r="F415" s="12"/>
      <c r="G415" s="12"/>
      <c r="H415" s="12"/>
      <c r="I415" s="12"/>
      <c r="J415" s="12"/>
      <c r="K415" s="12"/>
      <c r="L415" s="12"/>
      <c r="M415" s="11"/>
      <c r="Q415" s="1" t="s">
        <v>940</v>
      </c>
    </row>
    <row r="416" spans="1:48" ht="30" customHeight="1">
      <c r="A416" s="11"/>
      <c r="B416" s="11"/>
      <c r="C416" s="11"/>
      <c r="D416" s="355"/>
      <c r="E416" s="12"/>
      <c r="F416" s="12"/>
      <c r="G416" s="12"/>
      <c r="H416" s="12"/>
      <c r="I416" s="12"/>
      <c r="J416" s="12"/>
      <c r="K416" s="12"/>
      <c r="L416" s="12"/>
      <c r="M416" s="11"/>
      <c r="Q416" s="1" t="s">
        <v>940</v>
      </c>
    </row>
    <row r="417" spans="1:17" ht="30" customHeight="1">
      <c r="A417" s="11"/>
      <c r="B417" s="11"/>
      <c r="C417" s="11"/>
      <c r="D417" s="355"/>
      <c r="E417" s="12"/>
      <c r="F417" s="12"/>
      <c r="G417" s="12"/>
      <c r="H417" s="12"/>
      <c r="I417" s="12"/>
      <c r="J417" s="12"/>
      <c r="K417" s="12"/>
      <c r="L417" s="12"/>
      <c r="M417" s="11"/>
      <c r="Q417" s="1" t="s">
        <v>940</v>
      </c>
    </row>
    <row r="418" spans="1:17" ht="30" customHeight="1">
      <c r="A418" s="11"/>
      <c r="B418" s="11"/>
      <c r="C418" s="11"/>
      <c r="D418" s="355"/>
      <c r="E418" s="12"/>
      <c r="F418" s="12"/>
      <c r="G418" s="12"/>
      <c r="H418" s="12"/>
      <c r="I418" s="12"/>
      <c r="J418" s="12"/>
      <c r="K418" s="12"/>
      <c r="L418" s="12"/>
      <c r="M418" s="11"/>
      <c r="Q418" s="1" t="s">
        <v>940</v>
      </c>
    </row>
    <row r="419" spans="1:17" ht="30" customHeight="1">
      <c r="A419" s="11"/>
      <c r="B419" s="11"/>
      <c r="C419" s="11"/>
      <c r="D419" s="355"/>
      <c r="E419" s="12"/>
      <c r="F419" s="12"/>
      <c r="G419" s="12"/>
      <c r="H419" s="12"/>
      <c r="I419" s="12"/>
      <c r="J419" s="12"/>
      <c r="K419" s="12"/>
      <c r="L419" s="12"/>
      <c r="M419" s="11"/>
      <c r="Q419" s="1" t="s">
        <v>940</v>
      </c>
    </row>
    <row r="420" spans="1:17" ht="30" customHeight="1">
      <c r="A420" s="11"/>
      <c r="B420" s="11"/>
      <c r="C420" s="11"/>
      <c r="D420" s="355"/>
      <c r="E420" s="12"/>
      <c r="F420" s="12"/>
      <c r="G420" s="12"/>
      <c r="H420" s="12"/>
      <c r="I420" s="12"/>
      <c r="J420" s="12"/>
      <c r="K420" s="12"/>
      <c r="L420" s="12"/>
      <c r="M420" s="11"/>
      <c r="Q420" s="1" t="s">
        <v>940</v>
      </c>
    </row>
    <row r="421" spans="1:17" ht="30" customHeight="1">
      <c r="A421" s="11"/>
      <c r="B421" s="11"/>
      <c r="C421" s="11"/>
      <c r="D421" s="355"/>
      <c r="E421" s="12"/>
      <c r="F421" s="12"/>
      <c r="G421" s="12"/>
      <c r="H421" s="12"/>
      <c r="I421" s="12"/>
      <c r="J421" s="12"/>
      <c r="K421" s="12"/>
      <c r="L421" s="12"/>
      <c r="M421" s="11"/>
      <c r="Q421" s="1" t="s">
        <v>940</v>
      </c>
    </row>
    <row r="422" spans="1:17" ht="30" customHeight="1">
      <c r="A422" s="11"/>
      <c r="B422" s="11"/>
      <c r="C422" s="11"/>
      <c r="D422" s="355"/>
      <c r="E422" s="12"/>
      <c r="F422" s="12"/>
      <c r="G422" s="12"/>
      <c r="H422" s="12"/>
      <c r="I422" s="12"/>
      <c r="J422" s="12"/>
      <c r="K422" s="12"/>
      <c r="L422" s="12"/>
      <c r="M422" s="11"/>
      <c r="Q422" s="1" t="s">
        <v>940</v>
      </c>
    </row>
    <row r="423" spans="1:17" ht="30" customHeight="1">
      <c r="A423" s="11"/>
      <c r="B423" s="11"/>
      <c r="C423" s="11"/>
      <c r="D423" s="355"/>
      <c r="E423" s="12"/>
      <c r="F423" s="12"/>
      <c r="G423" s="12"/>
      <c r="H423" s="12"/>
      <c r="I423" s="12"/>
      <c r="J423" s="12"/>
      <c r="K423" s="12"/>
      <c r="L423" s="12"/>
      <c r="M423" s="11"/>
      <c r="Q423" s="1" t="s">
        <v>940</v>
      </c>
    </row>
    <row r="424" spans="1:17" ht="30" customHeight="1">
      <c r="A424" s="11"/>
      <c r="B424" s="11"/>
      <c r="C424" s="11"/>
      <c r="D424" s="355"/>
      <c r="E424" s="12"/>
      <c r="F424" s="12"/>
      <c r="G424" s="12"/>
      <c r="H424" s="12"/>
      <c r="I424" s="12"/>
      <c r="J424" s="12"/>
      <c r="K424" s="12"/>
      <c r="L424" s="12"/>
      <c r="M424" s="11"/>
      <c r="Q424" s="1" t="s">
        <v>940</v>
      </c>
    </row>
    <row r="425" spans="1:17" ht="30" customHeight="1">
      <c r="A425" s="11"/>
      <c r="B425" s="11"/>
      <c r="C425" s="11"/>
      <c r="D425" s="355"/>
      <c r="E425" s="12"/>
      <c r="F425" s="12"/>
      <c r="G425" s="12"/>
      <c r="H425" s="12"/>
      <c r="I425" s="12"/>
      <c r="J425" s="12"/>
      <c r="K425" s="12"/>
      <c r="L425" s="12"/>
      <c r="M425" s="11"/>
      <c r="Q425" s="1" t="s">
        <v>940</v>
      </c>
    </row>
    <row r="426" spans="1:17" ht="30" customHeight="1">
      <c r="A426" s="11"/>
      <c r="B426" s="11"/>
      <c r="C426" s="11"/>
      <c r="D426" s="355"/>
      <c r="E426" s="12"/>
      <c r="F426" s="12"/>
      <c r="G426" s="12"/>
      <c r="H426" s="12"/>
      <c r="I426" s="12"/>
      <c r="J426" s="12"/>
      <c r="K426" s="12"/>
      <c r="L426" s="12"/>
      <c r="M426" s="11"/>
      <c r="Q426" s="1" t="s">
        <v>940</v>
      </c>
    </row>
    <row r="427" spans="1:17" ht="30" customHeight="1">
      <c r="A427" s="11"/>
      <c r="B427" s="11"/>
      <c r="C427" s="11"/>
      <c r="D427" s="355"/>
      <c r="E427" s="12"/>
      <c r="F427" s="12"/>
      <c r="G427" s="12"/>
      <c r="H427" s="12"/>
      <c r="I427" s="12"/>
      <c r="J427" s="12"/>
      <c r="K427" s="12"/>
      <c r="L427" s="12"/>
      <c r="M427" s="11"/>
      <c r="Q427" s="1" t="s">
        <v>940</v>
      </c>
    </row>
    <row r="428" spans="1:17" ht="30" customHeight="1">
      <c r="A428" s="11"/>
      <c r="B428" s="11"/>
      <c r="C428" s="11"/>
      <c r="D428" s="355"/>
      <c r="E428" s="12"/>
      <c r="F428" s="12"/>
      <c r="G428" s="12"/>
      <c r="H428" s="12"/>
      <c r="I428" s="12"/>
      <c r="J428" s="12"/>
      <c r="K428" s="12"/>
      <c r="L428" s="12"/>
      <c r="M428" s="11"/>
      <c r="Q428" s="1" t="s">
        <v>940</v>
      </c>
    </row>
    <row r="429" spans="1:17" ht="30" customHeight="1">
      <c r="A429" s="11"/>
      <c r="B429" s="11"/>
      <c r="C429" s="11"/>
      <c r="D429" s="355"/>
      <c r="E429" s="12"/>
      <c r="F429" s="12"/>
      <c r="G429" s="12"/>
      <c r="H429" s="12"/>
      <c r="I429" s="12"/>
      <c r="J429" s="12"/>
      <c r="K429" s="12"/>
      <c r="L429" s="12"/>
      <c r="M429" s="11"/>
      <c r="Q429" s="1" t="s">
        <v>940</v>
      </c>
    </row>
    <row r="430" spans="1:17" ht="30" customHeight="1">
      <c r="A430" s="11"/>
      <c r="B430" s="11"/>
      <c r="C430" s="11"/>
      <c r="D430" s="355"/>
      <c r="E430" s="12"/>
      <c r="F430" s="12"/>
      <c r="G430" s="12"/>
      <c r="H430" s="12"/>
      <c r="I430" s="12"/>
      <c r="J430" s="12"/>
      <c r="K430" s="12"/>
      <c r="L430" s="12"/>
      <c r="M430" s="11"/>
      <c r="Q430" s="1" t="s">
        <v>940</v>
      </c>
    </row>
    <row r="431" spans="1:17" ht="30" customHeight="1">
      <c r="A431" s="11"/>
      <c r="B431" s="11"/>
      <c r="C431" s="11"/>
      <c r="D431" s="355"/>
      <c r="E431" s="12"/>
      <c r="F431" s="12"/>
      <c r="G431" s="12"/>
      <c r="H431" s="12"/>
      <c r="I431" s="12"/>
      <c r="J431" s="12"/>
      <c r="K431" s="12"/>
      <c r="L431" s="12"/>
      <c r="M431" s="11"/>
      <c r="Q431" s="1" t="s">
        <v>940</v>
      </c>
    </row>
    <row r="432" spans="1:17" ht="30" customHeight="1">
      <c r="A432" s="11"/>
      <c r="B432" s="11"/>
      <c r="C432" s="11"/>
      <c r="D432" s="355"/>
      <c r="E432" s="12"/>
      <c r="F432" s="12"/>
      <c r="G432" s="12"/>
      <c r="H432" s="12"/>
      <c r="I432" s="12"/>
      <c r="J432" s="12"/>
      <c r="K432" s="12"/>
      <c r="L432" s="12"/>
      <c r="M432" s="11"/>
      <c r="Q432" s="1" t="s">
        <v>940</v>
      </c>
    </row>
    <row r="433" spans="1:48" ht="30" customHeight="1">
      <c r="A433" s="11"/>
      <c r="B433" s="11"/>
      <c r="C433" s="11"/>
      <c r="D433" s="355"/>
      <c r="E433" s="12"/>
      <c r="F433" s="12"/>
      <c r="G433" s="12"/>
      <c r="H433" s="12"/>
      <c r="I433" s="12"/>
      <c r="J433" s="12"/>
      <c r="K433" s="12"/>
      <c r="L433" s="12"/>
      <c r="M433" s="11"/>
      <c r="Q433" s="1" t="s">
        <v>940</v>
      </c>
    </row>
    <row r="434" spans="1:48" ht="30" customHeight="1">
      <c r="A434" s="11"/>
      <c r="B434" s="11"/>
      <c r="C434" s="11"/>
      <c r="D434" s="355"/>
      <c r="E434" s="12"/>
      <c r="F434" s="12"/>
      <c r="G434" s="12"/>
      <c r="H434" s="12"/>
      <c r="I434" s="12"/>
      <c r="J434" s="12"/>
      <c r="K434" s="12"/>
      <c r="L434" s="12"/>
      <c r="M434" s="11"/>
      <c r="Q434" s="1" t="s">
        <v>940</v>
      </c>
    </row>
    <row r="435" spans="1:48" ht="30" customHeight="1">
      <c r="A435" s="13" t="s">
        <v>120</v>
      </c>
      <c r="B435" s="11"/>
      <c r="C435" s="11"/>
      <c r="D435" s="355"/>
      <c r="E435" s="12"/>
      <c r="F435" s="12">
        <f>SUMIF(Q413:Q434,"010116",F413:F434)</f>
        <v>0</v>
      </c>
      <c r="G435" s="12"/>
      <c r="H435" s="12">
        <f>SUMIF(Q413:Q434,"010116",H413:H434)</f>
        <v>0</v>
      </c>
      <c r="I435" s="12"/>
      <c r="J435" s="12">
        <f>SUMIF(Q413:Q434,"010116",J413:J434)</f>
        <v>0</v>
      </c>
      <c r="K435" s="12"/>
      <c r="L435" s="12">
        <f>SUMIF(Q413:Q434,"010116",L413:L434)</f>
        <v>0</v>
      </c>
      <c r="M435" s="11"/>
      <c r="N435" t="s">
        <v>121</v>
      </c>
    </row>
    <row r="436" spans="1:48" ht="30" customHeight="1">
      <c r="A436" s="13" t="s">
        <v>950</v>
      </c>
      <c r="B436" s="13" t="s">
        <v>50</v>
      </c>
      <c r="C436" s="11"/>
      <c r="D436" s="355"/>
      <c r="E436" s="12"/>
      <c r="F436" s="12"/>
      <c r="G436" s="12"/>
      <c r="H436" s="12"/>
      <c r="I436" s="12"/>
      <c r="J436" s="12"/>
      <c r="K436" s="12"/>
      <c r="L436" s="12"/>
      <c r="M436" s="11"/>
      <c r="Q436" s="1" t="s">
        <v>951</v>
      </c>
    </row>
    <row r="437" spans="1:48" ht="30" customHeight="1">
      <c r="A437" s="13" t="s">
        <v>952</v>
      </c>
      <c r="B437" s="13" t="s">
        <v>953</v>
      </c>
      <c r="C437" s="13" t="s">
        <v>223</v>
      </c>
      <c r="D437" s="355">
        <v>75.194999999999993</v>
      </c>
      <c r="E437" s="12"/>
      <c r="F437" s="12"/>
      <c r="G437" s="12"/>
      <c r="H437" s="12"/>
      <c r="I437" s="12"/>
      <c r="J437" s="12"/>
      <c r="K437" s="12"/>
      <c r="L437" s="12"/>
      <c r="M437" s="13"/>
      <c r="N437" s="1" t="s">
        <v>954</v>
      </c>
      <c r="O437" s="1" t="s">
        <v>50</v>
      </c>
      <c r="P437" s="1" t="s">
        <v>50</v>
      </c>
      <c r="Q437" s="1" t="s">
        <v>951</v>
      </c>
      <c r="R437" s="1" t="s">
        <v>61</v>
      </c>
      <c r="S437" s="1" t="s">
        <v>60</v>
      </c>
      <c r="T437" s="1" t="s">
        <v>61</v>
      </c>
      <c r="AR437" s="1" t="s">
        <v>50</v>
      </c>
      <c r="AS437" s="1" t="s">
        <v>50</v>
      </c>
      <c r="AU437" s="1" t="s">
        <v>955</v>
      </c>
      <c r="AV437">
        <v>375</v>
      </c>
    </row>
    <row r="438" spans="1:48" ht="30" customHeight="1">
      <c r="A438" s="11"/>
      <c r="B438" s="11"/>
      <c r="C438" s="11"/>
      <c r="D438" s="355"/>
      <c r="E438" s="12"/>
      <c r="F438" s="12"/>
      <c r="G438" s="12"/>
      <c r="H438" s="12"/>
      <c r="I438" s="12"/>
      <c r="J438" s="12"/>
      <c r="K438" s="12"/>
      <c r="L438" s="12"/>
      <c r="M438" s="11"/>
      <c r="Q438" s="1" t="s">
        <v>951</v>
      </c>
    </row>
    <row r="439" spans="1:48" ht="30" customHeight="1">
      <c r="A439" s="11"/>
      <c r="B439" s="11"/>
      <c r="C439" s="11"/>
      <c r="D439" s="355"/>
      <c r="E439" s="12"/>
      <c r="F439" s="12"/>
      <c r="G439" s="12"/>
      <c r="H439" s="12"/>
      <c r="I439" s="12"/>
      <c r="J439" s="12"/>
      <c r="K439" s="12"/>
      <c r="L439" s="12"/>
      <c r="M439" s="11"/>
      <c r="Q439" s="1" t="s">
        <v>951</v>
      </c>
    </row>
    <row r="440" spans="1:48" ht="30" customHeight="1">
      <c r="A440" s="11"/>
      <c r="B440" s="11"/>
      <c r="C440" s="11"/>
      <c r="D440" s="355"/>
      <c r="E440" s="12"/>
      <c r="F440" s="12"/>
      <c r="G440" s="12"/>
      <c r="H440" s="12"/>
      <c r="I440" s="12"/>
      <c r="J440" s="12"/>
      <c r="K440" s="12"/>
      <c r="L440" s="12"/>
      <c r="M440" s="11"/>
      <c r="Q440" s="1" t="s">
        <v>951</v>
      </c>
    </row>
    <row r="441" spans="1:48" ht="30" customHeight="1">
      <c r="A441" s="11"/>
      <c r="B441" s="11"/>
      <c r="C441" s="11"/>
      <c r="D441" s="355"/>
      <c r="E441" s="12"/>
      <c r="F441" s="12"/>
      <c r="G441" s="12"/>
      <c r="H441" s="12"/>
      <c r="I441" s="12"/>
      <c r="J441" s="12"/>
      <c r="K441" s="12"/>
      <c r="L441" s="12"/>
      <c r="M441" s="11"/>
      <c r="Q441" s="1" t="s">
        <v>951</v>
      </c>
    </row>
    <row r="442" spans="1:48" ht="30" customHeight="1">
      <c r="A442" s="11"/>
      <c r="B442" s="11"/>
      <c r="C442" s="11"/>
      <c r="D442" s="355"/>
      <c r="E442" s="12"/>
      <c r="F442" s="12"/>
      <c r="G442" s="12"/>
      <c r="H442" s="12"/>
      <c r="I442" s="12"/>
      <c r="J442" s="12"/>
      <c r="K442" s="12"/>
      <c r="L442" s="12"/>
      <c r="M442" s="11"/>
      <c r="Q442" s="1" t="s">
        <v>951</v>
      </c>
    </row>
    <row r="443" spans="1:48" ht="30" customHeight="1">
      <c r="A443" s="11"/>
      <c r="B443" s="11"/>
      <c r="C443" s="11"/>
      <c r="D443" s="355"/>
      <c r="E443" s="12"/>
      <c r="F443" s="12"/>
      <c r="G443" s="12"/>
      <c r="H443" s="12"/>
      <c r="I443" s="12"/>
      <c r="J443" s="12"/>
      <c r="K443" s="12"/>
      <c r="L443" s="12"/>
      <c r="M443" s="11"/>
      <c r="Q443" s="1" t="s">
        <v>951</v>
      </c>
    </row>
    <row r="444" spans="1:48" ht="30" customHeight="1">
      <c r="A444" s="11"/>
      <c r="B444" s="11"/>
      <c r="C444" s="11"/>
      <c r="D444" s="355"/>
      <c r="E444" s="12"/>
      <c r="F444" s="12"/>
      <c r="G444" s="12"/>
      <c r="H444" s="12"/>
      <c r="I444" s="12"/>
      <c r="J444" s="12"/>
      <c r="K444" s="12"/>
      <c r="L444" s="12"/>
      <c r="M444" s="11"/>
      <c r="Q444" s="1" t="s">
        <v>951</v>
      </c>
    </row>
    <row r="445" spans="1:48" ht="30" customHeight="1">
      <c r="A445" s="11"/>
      <c r="B445" s="11"/>
      <c r="C445" s="11"/>
      <c r="D445" s="355"/>
      <c r="E445" s="12"/>
      <c r="F445" s="12"/>
      <c r="G445" s="12"/>
      <c r="H445" s="12"/>
      <c r="I445" s="12"/>
      <c r="J445" s="12"/>
      <c r="K445" s="12"/>
      <c r="L445" s="12"/>
      <c r="M445" s="11"/>
      <c r="Q445" s="1" t="s">
        <v>951</v>
      </c>
    </row>
    <row r="446" spans="1:48" ht="30" customHeight="1">
      <c r="A446" s="11"/>
      <c r="B446" s="11"/>
      <c r="C446" s="11"/>
      <c r="D446" s="355"/>
      <c r="E446" s="12"/>
      <c r="F446" s="12"/>
      <c r="G446" s="12"/>
      <c r="H446" s="12"/>
      <c r="I446" s="12"/>
      <c r="J446" s="12"/>
      <c r="K446" s="12"/>
      <c r="L446" s="12"/>
      <c r="M446" s="11"/>
      <c r="Q446" s="1" t="s">
        <v>951</v>
      </c>
    </row>
    <row r="447" spans="1:48" ht="30" customHeight="1">
      <c r="A447" s="11"/>
      <c r="B447" s="11"/>
      <c r="C447" s="11"/>
      <c r="D447" s="355"/>
      <c r="E447" s="12"/>
      <c r="F447" s="12"/>
      <c r="G447" s="12"/>
      <c r="H447" s="12"/>
      <c r="I447" s="12"/>
      <c r="J447" s="12"/>
      <c r="K447" s="12"/>
      <c r="L447" s="12"/>
      <c r="M447" s="11"/>
      <c r="Q447" s="1" t="s">
        <v>951</v>
      </c>
    </row>
    <row r="448" spans="1:48" ht="30" customHeight="1">
      <c r="A448" s="11"/>
      <c r="B448" s="11"/>
      <c r="C448" s="11"/>
      <c r="D448" s="355"/>
      <c r="E448" s="12"/>
      <c r="F448" s="12"/>
      <c r="G448" s="12"/>
      <c r="H448" s="12"/>
      <c r="I448" s="12"/>
      <c r="J448" s="12"/>
      <c r="K448" s="12"/>
      <c r="L448" s="12"/>
      <c r="M448" s="11"/>
      <c r="Q448" s="1" t="s">
        <v>951</v>
      </c>
    </row>
    <row r="449" spans="1:48" ht="30" customHeight="1">
      <c r="A449" s="11"/>
      <c r="B449" s="11"/>
      <c r="C449" s="11"/>
      <c r="D449" s="355"/>
      <c r="E449" s="12"/>
      <c r="F449" s="12"/>
      <c r="G449" s="12"/>
      <c r="H449" s="12"/>
      <c r="I449" s="12"/>
      <c r="J449" s="12"/>
      <c r="K449" s="12"/>
      <c r="L449" s="12"/>
      <c r="M449" s="11"/>
      <c r="Q449" s="1" t="s">
        <v>951</v>
      </c>
    </row>
    <row r="450" spans="1:48" ht="30" customHeight="1">
      <c r="A450" s="11"/>
      <c r="B450" s="11"/>
      <c r="C450" s="11"/>
      <c r="D450" s="355"/>
      <c r="E450" s="12"/>
      <c r="F450" s="12"/>
      <c r="G450" s="12"/>
      <c r="H450" s="12"/>
      <c r="I450" s="12"/>
      <c r="J450" s="12"/>
      <c r="K450" s="12"/>
      <c r="L450" s="12"/>
      <c r="M450" s="11"/>
      <c r="Q450" s="1" t="s">
        <v>951</v>
      </c>
    </row>
    <row r="451" spans="1:48" ht="30" customHeight="1">
      <c r="A451" s="11"/>
      <c r="B451" s="11"/>
      <c r="C451" s="11"/>
      <c r="D451" s="355"/>
      <c r="E451" s="12"/>
      <c r="F451" s="12"/>
      <c r="G451" s="12"/>
      <c r="H451" s="12"/>
      <c r="I451" s="12"/>
      <c r="J451" s="12"/>
      <c r="K451" s="12"/>
      <c r="L451" s="12"/>
      <c r="M451" s="11"/>
      <c r="Q451" s="1" t="s">
        <v>951</v>
      </c>
    </row>
    <row r="452" spans="1:48" ht="30" customHeight="1">
      <c r="A452" s="11"/>
      <c r="B452" s="11"/>
      <c r="C452" s="11"/>
      <c r="D452" s="355"/>
      <c r="E452" s="12"/>
      <c r="F452" s="12"/>
      <c r="G452" s="12"/>
      <c r="H452" s="12"/>
      <c r="I452" s="12"/>
      <c r="J452" s="12"/>
      <c r="K452" s="12"/>
      <c r="L452" s="12"/>
      <c r="M452" s="11"/>
      <c r="Q452" s="1" t="s">
        <v>951</v>
      </c>
    </row>
    <row r="453" spans="1:48" ht="30" customHeight="1">
      <c r="A453" s="11"/>
      <c r="B453" s="11"/>
      <c r="C453" s="11"/>
      <c r="D453" s="355"/>
      <c r="E453" s="12"/>
      <c r="F453" s="12"/>
      <c r="G453" s="12"/>
      <c r="H453" s="12"/>
      <c r="I453" s="12"/>
      <c r="J453" s="12"/>
      <c r="K453" s="12"/>
      <c r="L453" s="12"/>
      <c r="M453" s="11"/>
      <c r="Q453" s="1" t="s">
        <v>951</v>
      </c>
    </row>
    <row r="454" spans="1:48" ht="30" customHeight="1">
      <c r="A454" s="11"/>
      <c r="B454" s="11"/>
      <c r="C454" s="11"/>
      <c r="D454" s="355"/>
      <c r="E454" s="12"/>
      <c r="F454" s="12"/>
      <c r="G454" s="12"/>
      <c r="H454" s="12"/>
      <c r="I454" s="12"/>
      <c r="J454" s="12"/>
      <c r="K454" s="12"/>
      <c r="L454" s="12"/>
      <c r="M454" s="11"/>
      <c r="Q454" s="1" t="s">
        <v>951</v>
      </c>
    </row>
    <row r="455" spans="1:48" ht="30" customHeight="1">
      <c r="A455" s="11"/>
      <c r="B455" s="11"/>
      <c r="C455" s="11"/>
      <c r="D455" s="355"/>
      <c r="E455" s="12"/>
      <c r="F455" s="12"/>
      <c r="G455" s="12"/>
      <c r="H455" s="12"/>
      <c r="I455" s="12"/>
      <c r="J455" s="12"/>
      <c r="K455" s="12"/>
      <c r="L455" s="12"/>
      <c r="M455" s="11"/>
      <c r="Q455" s="1" t="s">
        <v>951</v>
      </c>
    </row>
    <row r="456" spans="1:48" ht="30" customHeight="1">
      <c r="A456" s="11"/>
      <c r="B456" s="11"/>
      <c r="C456" s="11"/>
      <c r="D456" s="355"/>
      <c r="E456" s="12"/>
      <c r="F456" s="12"/>
      <c r="G456" s="12"/>
      <c r="H456" s="12"/>
      <c r="I456" s="12"/>
      <c r="J456" s="12"/>
      <c r="K456" s="12"/>
      <c r="L456" s="12"/>
      <c r="M456" s="11"/>
      <c r="Q456" s="1" t="s">
        <v>951</v>
      </c>
    </row>
    <row r="457" spans="1:48" ht="30" customHeight="1">
      <c r="A457" s="11"/>
      <c r="B457" s="11"/>
      <c r="C457" s="11"/>
      <c r="D457" s="355"/>
      <c r="E457" s="12"/>
      <c r="F457" s="12"/>
      <c r="G457" s="12"/>
      <c r="H457" s="12"/>
      <c r="I457" s="12"/>
      <c r="J457" s="12"/>
      <c r="K457" s="12"/>
      <c r="L457" s="12"/>
      <c r="M457" s="11"/>
      <c r="Q457" s="1" t="s">
        <v>951</v>
      </c>
    </row>
    <row r="458" spans="1:48" ht="30" customHeight="1">
      <c r="A458" s="11"/>
      <c r="B458" s="11"/>
      <c r="C458" s="11"/>
      <c r="D458" s="355"/>
      <c r="E458" s="12"/>
      <c r="F458" s="12"/>
      <c r="G458" s="12"/>
      <c r="H458" s="12"/>
      <c r="I458" s="12"/>
      <c r="J458" s="12"/>
      <c r="K458" s="12"/>
      <c r="L458" s="12"/>
      <c r="M458" s="11"/>
      <c r="Q458" s="1" t="s">
        <v>951</v>
      </c>
    </row>
    <row r="459" spans="1:48" ht="30" customHeight="1">
      <c r="A459" s="13" t="s">
        <v>120</v>
      </c>
      <c r="B459" s="11"/>
      <c r="C459" s="11"/>
      <c r="D459" s="355"/>
      <c r="E459" s="12"/>
      <c r="F459" s="12">
        <f>SUMIF(Q437:Q458,"010117",F437:F458)</f>
        <v>0</v>
      </c>
      <c r="G459" s="12"/>
      <c r="H459" s="12">
        <f>SUMIF(Q437:Q458,"010117",H437:H458)</f>
        <v>0</v>
      </c>
      <c r="I459" s="12"/>
      <c r="J459" s="12">
        <f>SUMIF(Q437:Q458,"010117",J437:J458)</f>
        <v>0</v>
      </c>
      <c r="K459" s="12"/>
      <c r="L459" s="12">
        <f>SUMIF(Q437:Q458,"010117",L437:L458)</f>
        <v>0</v>
      </c>
      <c r="M459" s="11"/>
      <c r="N459" t="s">
        <v>121</v>
      </c>
    </row>
    <row r="460" spans="1:48" ht="30" customHeight="1">
      <c r="A460" s="13" t="s">
        <v>956</v>
      </c>
      <c r="B460" s="13" t="s">
        <v>50</v>
      </c>
      <c r="C460" s="11"/>
      <c r="D460" s="355"/>
      <c r="E460" s="12"/>
      <c r="F460" s="12"/>
      <c r="G460" s="12"/>
      <c r="H460" s="12"/>
      <c r="I460" s="12"/>
      <c r="J460" s="12"/>
      <c r="K460" s="12"/>
      <c r="L460" s="12"/>
      <c r="M460" s="11"/>
      <c r="Q460" s="1" t="s">
        <v>957</v>
      </c>
    </row>
    <row r="461" spans="1:48" ht="30" customHeight="1">
      <c r="A461" s="13" t="s">
        <v>960</v>
      </c>
      <c r="B461" s="13" t="s">
        <v>240</v>
      </c>
      <c r="C461" s="13" t="s">
        <v>241</v>
      </c>
      <c r="D461" s="355">
        <v>-1204</v>
      </c>
      <c r="E461" s="12"/>
      <c r="F461" s="12"/>
      <c r="G461" s="12"/>
      <c r="H461" s="12"/>
      <c r="I461" s="12"/>
      <c r="J461" s="12"/>
      <c r="K461" s="12"/>
      <c r="L461" s="12"/>
      <c r="M461" s="13"/>
      <c r="N461" s="1" t="s">
        <v>961</v>
      </c>
      <c r="O461" s="1" t="s">
        <v>50</v>
      </c>
      <c r="P461" s="1" t="s">
        <v>50</v>
      </c>
      <c r="Q461" s="1" t="s">
        <v>957</v>
      </c>
      <c r="R461" s="1" t="s">
        <v>61</v>
      </c>
      <c r="S461" s="1" t="s">
        <v>61</v>
      </c>
      <c r="T461" s="1" t="s">
        <v>60</v>
      </c>
      <c r="AR461" s="1" t="s">
        <v>50</v>
      </c>
      <c r="AS461" s="1" t="s">
        <v>50</v>
      </c>
      <c r="AU461" s="1" t="s">
        <v>962</v>
      </c>
      <c r="AV461">
        <v>488</v>
      </c>
    </row>
    <row r="462" spans="1:48" ht="30" customHeight="1">
      <c r="A462" s="11"/>
      <c r="B462" s="11"/>
      <c r="C462" s="11"/>
      <c r="D462" s="355"/>
      <c r="E462" s="12"/>
      <c r="F462" s="12"/>
      <c r="G462" s="12"/>
      <c r="H462" s="12"/>
      <c r="I462" s="12"/>
      <c r="J462" s="12"/>
      <c r="K462" s="12"/>
      <c r="L462" s="12"/>
      <c r="M462" s="11"/>
      <c r="Q462" s="1" t="s">
        <v>957</v>
      </c>
    </row>
    <row r="463" spans="1:48" ht="30" customHeight="1">
      <c r="A463" s="11"/>
      <c r="B463" s="11"/>
      <c r="C463" s="11"/>
      <c r="D463" s="355"/>
      <c r="E463" s="12"/>
      <c r="F463" s="12"/>
      <c r="G463" s="12"/>
      <c r="H463" s="12"/>
      <c r="I463" s="12"/>
      <c r="J463" s="12"/>
      <c r="K463" s="12"/>
      <c r="L463" s="12"/>
      <c r="M463" s="11"/>
      <c r="Q463" s="1" t="s">
        <v>957</v>
      </c>
    </row>
    <row r="464" spans="1:48" ht="30" customHeight="1">
      <c r="A464" s="11"/>
      <c r="B464" s="11"/>
      <c r="C464" s="11"/>
      <c r="D464" s="355"/>
      <c r="E464" s="12"/>
      <c r="F464" s="12"/>
      <c r="G464" s="12"/>
      <c r="H464" s="12"/>
      <c r="I464" s="12"/>
      <c r="J464" s="12"/>
      <c r="K464" s="12"/>
      <c r="L464" s="12"/>
      <c r="M464" s="11"/>
      <c r="Q464" s="1" t="s">
        <v>957</v>
      </c>
    </row>
    <row r="465" spans="1:17" ht="30" customHeight="1">
      <c r="A465" s="11"/>
      <c r="B465" s="11"/>
      <c r="C465" s="11"/>
      <c r="D465" s="355"/>
      <c r="E465" s="12"/>
      <c r="F465" s="12"/>
      <c r="G465" s="12"/>
      <c r="H465" s="12"/>
      <c r="I465" s="12"/>
      <c r="J465" s="12"/>
      <c r="K465" s="12"/>
      <c r="L465" s="12"/>
      <c r="M465" s="11"/>
      <c r="Q465" s="1" t="s">
        <v>957</v>
      </c>
    </row>
    <row r="466" spans="1:17" ht="30" customHeight="1">
      <c r="A466" s="11"/>
      <c r="B466" s="11"/>
      <c r="C466" s="11"/>
      <c r="D466" s="355"/>
      <c r="E466" s="12"/>
      <c r="F466" s="12"/>
      <c r="G466" s="12"/>
      <c r="H466" s="12"/>
      <c r="I466" s="12"/>
      <c r="J466" s="12"/>
      <c r="K466" s="12"/>
      <c r="L466" s="12"/>
      <c r="M466" s="11"/>
      <c r="Q466" s="1" t="s">
        <v>957</v>
      </c>
    </row>
    <row r="467" spans="1:17" ht="30" customHeight="1">
      <c r="A467" s="11"/>
      <c r="B467" s="11"/>
      <c r="C467" s="11"/>
      <c r="D467" s="355"/>
      <c r="E467" s="12"/>
      <c r="F467" s="12"/>
      <c r="G467" s="12"/>
      <c r="H467" s="12"/>
      <c r="I467" s="12"/>
      <c r="J467" s="12"/>
      <c r="K467" s="12"/>
      <c r="L467" s="12"/>
      <c r="M467" s="11"/>
      <c r="Q467" s="1" t="s">
        <v>957</v>
      </c>
    </row>
    <row r="468" spans="1:17" ht="30" customHeight="1">
      <c r="A468" s="11"/>
      <c r="B468" s="11"/>
      <c r="C468" s="11"/>
      <c r="D468" s="355"/>
      <c r="E468" s="12"/>
      <c r="F468" s="12"/>
      <c r="G468" s="12"/>
      <c r="H468" s="12"/>
      <c r="I468" s="12"/>
      <c r="J468" s="12"/>
      <c r="K468" s="12"/>
      <c r="L468" s="12"/>
      <c r="M468" s="11"/>
      <c r="Q468" s="1" t="s">
        <v>957</v>
      </c>
    </row>
    <row r="469" spans="1:17" ht="30" customHeight="1">
      <c r="A469" s="11"/>
      <c r="B469" s="11"/>
      <c r="C469" s="11"/>
      <c r="D469" s="355"/>
      <c r="E469" s="12"/>
      <c r="F469" s="12"/>
      <c r="G469" s="12"/>
      <c r="H469" s="12"/>
      <c r="I469" s="12"/>
      <c r="J469" s="12"/>
      <c r="K469" s="12"/>
      <c r="L469" s="12"/>
      <c r="M469" s="11"/>
      <c r="Q469" s="1" t="s">
        <v>957</v>
      </c>
    </row>
    <row r="470" spans="1:17" ht="30" customHeight="1">
      <c r="A470" s="11"/>
      <c r="B470" s="11"/>
      <c r="C470" s="11"/>
      <c r="D470" s="355"/>
      <c r="E470" s="12"/>
      <c r="F470" s="12"/>
      <c r="G470" s="12"/>
      <c r="H470" s="12"/>
      <c r="I470" s="12"/>
      <c r="J470" s="12"/>
      <c r="K470" s="12"/>
      <c r="L470" s="12"/>
      <c r="M470" s="11"/>
      <c r="Q470" s="1" t="s">
        <v>957</v>
      </c>
    </row>
    <row r="471" spans="1:17" ht="30" customHeight="1">
      <c r="A471" s="11"/>
      <c r="B471" s="11"/>
      <c r="C471" s="11"/>
      <c r="D471" s="355"/>
      <c r="E471" s="12"/>
      <c r="F471" s="12"/>
      <c r="G471" s="12"/>
      <c r="H471" s="12"/>
      <c r="I471" s="12"/>
      <c r="J471" s="12"/>
      <c r="K471" s="12"/>
      <c r="L471" s="12"/>
      <c r="M471" s="11"/>
      <c r="Q471" s="1" t="s">
        <v>957</v>
      </c>
    </row>
    <row r="472" spans="1:17" ht="30" customHeight="1">
      <c r="A472" s="11"/>
      <c r="B472" s="11"/>
      <c r="C472" s="11"/>
      <c r="D472" s="355"/>
      <c r="E472" s="12"/>
      <c r="F472" s="12"/>
      <c r="G472" s="12"/>
      <c r="H472" s="12"/>
      <c r="I472" s="12"/>
      <c r="J472" s="12"/>
      <c r="K472" s="12"/>
      <c r="L472" s="12"/>
      <c r="M472" s="11"/>
      <c r="Q472" s="1" t="s">
        <v>957</v>
      </c>
    </row>
    <row r="473" spans="1:17" ht="30" customHeight="1">
      <c r="A473" s="11"/>
      <c r="B473" s="11"/>
      <c r="C473" s="11"/>
      <c r="D473" s="355"/>
      <c r="E473" s="12"/>
      <c r="F473" s="12"/>
      <c r="G473" s="12"/>
      <c r="H473" s="12"/>
      <c r="I473" s="12"/>
      <c r="J473" s="12"/>
      <c r="K473" s="12"/>
      <c r="L473" s="12"/>
      <c r="M473" s="11"/>
      <c r="Q473" s="1" t="s">
        <v>957</v>
      </c>
    </row>
    <row r="474" spans="1:17" ht="30" customHeight="1">
      <c r="A474" s="11"/>
      <c r="B474" s="11"/>
      <c r="C474" s="11"/>
      <c r="D474" s="355"/>
      <c r="E474" s="12"/>
      <c r="F474" s="12"/>
      <c r="G474" s="12"/>
      <c r="H474" s="12"/>
      <c r="I474" s="12"/>
      <c r="J474" s="12"/>
      <c r="K474" s="12"/>
      <c r="L474" s="12"/>
      <c r="M474" s="11"/>
      <c r="Q474" s="1" t="s">
        <v>957</v>
      </c>
    </row>
    <row r="475" spans="1:17" ht="30" customHeight="1">
      <c r="A475" s="11"/>
      <c r="B475" s="11"/>
      <c r="C475" s="11"/>
      <c r="D475" s="355"/>
      <c r="E475" s="12"/>
      <c r="F475" s="12"/>
      <c r="G475" s="12"/>
      <c r="H475" s="12"/>
      <c r="I475" s="12"/>
      <c r="J475" s="12"/>
      <c r="K475" s="12"/>
      <c r="L475" s="12"/>
      <c r="M475" s="11"/>
      <c r="Q475" s="1" t="s">
        <v>957</v>
      </c>
    </row>
    <row r="476" spans="1:17" ht="30" customHeight="1">
      <c r="A476" s="11"/>
      <c r="B476" s="11"/>
      <c r="C476" s="11"/>
      <c r="D476" s="355"/>
      <c r="E476" s="12"/>
      <c r="F476" s="12"/>
      <c r="G476" s="12"/>
      <c r="H476" s="12"/>
      <c r="I476" s="12"/>
      <c r="J476" s="12"/>
      <c r="K476" s="12"/>
      <c r="L476" s="12"/>
      <c r="M476" s="11"/>
      <c r="Q476" s="1" t="s">
        <v>957</v>
      </c>
    </row>
    <row r="477" spans="1:17" ht="30" customHeight="1">
      <c r="A477" s="11"/>
      <c r="B477" s="11"/>
      <c r="C477" s="11"/>
      <c r="D477" s="355"/>
      <c r="E477" s="12"/>
      <c r="F477" s="12"/>
      <c r="G477" s="12"/>
      <c r="H477" s="12"/>
      <c r="I477" s="12"/>
      <c r="J477" s="12"/>
      <c r="K477" s="12"/>
      <c r="L477" s="12"/>
      <c r="M477" s="11"/>
      <c r="Q477" s="1" t="s">
        <v>957</v>
      </c>
    </row>
    <row r="478" spans="1:17" ht="30" customHeight="1">
      <c r="A478" s="11"/>
      <c r="B478" s="11"/>
      <c r="C478" s="11"/>
      <c r="D478" s="355"/>
      <c r="E478" s="12"/>
      <c r="F478" s="12"/>
      <c r="G478" s="12"/>
      <c r="H478" s="12"/>
      <c r="I478" s="12"/>
      <c r="J478" s="12"/>
      <c r="K478" s="12"/>
      <c r="L478" s="12"/>
      <c r="M478" s="11"/>
      <c r="Q478" s="1" t="s">
        <v>957</v>
      </c>
    </row>
    <row r="479" spans="1:17" ht="30" customHeight="1">
      <c r="A479" s="11"/>
      <c r="B479" s="11"/>
      <c r="C479" s="11"/>
      <c r="D479" s="355"/>
      <c r="E479" s="12"/>
      <c r="F479" s="12"/>
      <c r="G479" s="12"/>
      <c r="H479" s="12"/>
      <c r="I479" s="12"/>
      <c r="J479" s="12"/>
      <c r="K479" s="12"/>
      <c r="L479" s="12"/>
      <c r="M479" s="11"/>
      <c r="Q479" s="1" t="s">
        <v>957</v>
      </c>
    </row>
    <row r="480" spans="1:17" ht="30" customHeight="1">
      <c r="A480" s="11"/>
      <c r="B480" s="11"/>
      <c r="C480" s="11"/>
      <c r="D480" s="355"/>
      <c r="E480" s="12"/>
      <c r="F480" s="12"/>
      <c r="G480" s="12"/>
      <c r="H480" s="12"/>
      <c r="I480" s="12"/>
      <c r="J480" s="12"/>
      <c r="K480" s="12"/>
      <c r="L480" s="12"/>
      <c r="M480" s="11"/>
      <c r="Q480" s="1" t="s">
        <v>957</v>
      </c>
    </row>
    <row r="481" spans="1:48" ht="30" customHeight="1">
      <c r="A481" s="11"/>
      <c r="B481" s="11"/>
      <c r="C481" s="11"/>
      <c r="D481" s="355"/>
      <c r="E481" s="12"/>
      <c r="F481" s="12"/>
      <c r="G481" s="12"/>
      <c r="H481" s="12"/>
      <c r="I481" s="12"/>
      <c r="J481" s="12"/>
      <c r="K481" s="12"/>
      <c r="L481" s="12"/>
      <c r="M481" s="11"/>
      <c r="Q481" s="1" t="s">
        <v>957</v>
      </c>
    </row>
    <row r="482" spans="1:48" ht="30" customHeight="1">
      <c r="A482" s="11"/>
      <c r="B482" s="11"/>
      <c r="C482" s="11"/>
      <c r="D482" s="355"/>
      <c r="E482" s="12"/>
      <c r="F482" s="12"/>
      <c r="G482" s="12"/>
      <c r="H482" s="12"/>
      <c r="I482" s="12"/>
      <c r="J482" s="12"/>
      <c r="K482" s="12"/>
      <c r="L482" s="12"/>
      <c r="M482" s="11"/>
      <c r="Q482" s="1" t="s">
        <v>957</v>
      </c>
    </row>
    <row r="483" spans="1:48" ht="30" customHeight="1">
      <c r="A483" s="13" t="s">
        <v>120</v>
      </c>
      <c r="B483" s="11"/>
      <c r="C483" s="11"/>
      <c r="D483" s="355"/>
      <c r="E483" s="12"/>
      <c r="F483" s="12">
        <f>SUMIF(Q461:Q482,"010118",F461:F482)</f>
        <v>0</v>
      </c>
      <c r="G483" s="12"/>
      <c r="H483" s="12">
        <f>SUMIF(Q461:Q482,"010118",H461:H482)</f>
        <v>0</v>
      </c>
      <c r="I483" s="12"/>
      <c r="J483" s="12">
        <f>SUMIF(Q461:Q482,"010118",J461:J482)</f>
        <v>0</v>
      </c>
      <c r="K483" s="12"/>
      <c r="L483" s="12">
        <f>SUMIF(Q461:Q482,"010118",L461:L482)</f>
        <v>0</v>
      </c>
      <c r="M483" s="11"/>
      <c r="N483" t="s">
        <v>121</v>
      </c>
    </row>
    <row r="484" spans="1:48" ht="30" customHeight="1">
      <c r="A484" s="13" t="s">
        <v>963</v>
      </c>
      <c r="B484" s="13" t="s">
        <v>50</v>
      </c>
      <c r="C484" s="11"/>
      <c r="D484" s="355"/>
      <c r="E484" s="12"/>
      <c r="F484" s="12"/>
      <c r="G484" s="12"/>
      <c r="H484" s="12"/>
      <c r="I484" s="12"/>
      <c r="J484" s="12"/>
      <c r="K484" s="12"/>
      <c r="L484" s="12"/>
      <c r="M484" s="11"/>
      <c r="Q484" s="1" t="s">
        <v>964</v>
      </c>
    </row>
    <row r="485" spans="1:48" ht="30" customHeight="1">
      <c r="A485" s="13" t="s">
        <v>966</v>
      </c>
      <c r="B485" s="13" t="s">
        <v>967</v>
      </c>
      <c r="C485" s="13" t="s">
        <v>168</v>
      </c>
      <c r="D485" s="355">
        <v>2</v>
      </c>
      <c r="E485" s="12"/>
      <c r="F485" s="12"/>
      <c r="G485" s="12"/>
      <c r="H485" s="12"/>
      <c r="I485" s="12"/>
      <c r="J485" s="12"/>
      <c r="K485" s="12"/>
      <c r="L485" s="12"/>
      <c r="M485" s="13"/>
      <c r="N485" s="1" t="s">
        <v>968</v>
      </c>
      <c r="O485" s="1" t="s">
        <v>50</v>
      </c>
      <c r="P485" s="1" t="s">
        <v>50</v>
      </c>
      <c r="Q485" s="1" t="s">
        <v>964</v>
      </c>
      <c r="R485" s="1" t="s">
        <v>60</v>
      </c>
      <c r="S485" s="1" t="s">
        <v>61</v>
      </c>
      <c r="T485" s="1" t="s">
        <v>61</v>
      </c>
      <c r="AR485" s="1" t="s">
        <v>50</v>
      </c>
      <c r="AS485" s="1" t="s">
        <v>50</v>
      </c>
      <c r="AU485" s="1" t="s">
        <v>969</v>
      </c>
      <c r="AV485">
        <v>461</v>
      </c>
    </row>
    <row r="486" spans="1:48" ht="30" customHeight="1">
      <c r="A486" s="13" t="s">
        <v>970</v>
      </c>
      <c r="B486" s="13" t="s">
        <v>971</v>
      </c>
      <c r="C486" s="13" t="s">
        <v>168</v>
      </c>
      <c r="D486" s="355">
        <v>4</v>
      </c>
      <c r="E486" s="12"/>
      <c r="F486" s="12"/>
      <c r="G486" s="12"/>
      <c r="H486" s="12"/>
      <c r="I486" s="12"/>
      <c r="J486" s="12"/>
      <c r="K486" s="12"/>
      <c r="L486" s="12"/>
      <c r="M486" s="13"/>
      <c r="N486" s="1" t="s">
        <v>972</v>
      </c>
      <c r="O486" s="1" t="s">
        <v>50</v>
      </c>
      <c r="P486" s="1" t="s">
        <v>50</v>
      </c>
      <c r="Q486" s="1" t="s">
        <v>964</v>
      </c>
      <c r="R486" s="1" t="s">
        <v>60</v>
      </c>
      <c r="S486" s="1" t="s">
        <v>61</v>
      </c>
      <c r="T486" s="1" t="s">
        <v>61</v>
      </c>
      <c r="AR486" s="1" t="s">
        <v>50</v>
      </c>
      <c r="AS486" s="1" t="s">
        <v>50</v>
      </c>
      <c r="AU486" s="1" t="s">
        <v>973</v>
      </c>
      <c r="AV486">
        <v>457</v>
      </c>
    </row>
    <row r="487" spans="1:48" ht="30" customHeight="1">
      <c r="A487" s="13" t="s">
        <v>250</v>
      </c>
      <c r="B487" s="13" t="s">
        <v>974</v>
      </c>
      <c r="C487" s="13" t="s">
        <v>168</v>
      </c>
      <c r="D487" s="355">
        <v>1</v>
      </c>
      <c r="E487" s="12"/>
      <c r="F487" s="12"/>
      <c r="G487" s="12"/>
      <c r="H487" s="12"/>
      <c r="I487" s="12"/>
      <c r="J487" s="12"/>
      <c r="K487" s="12"/>
      <c r="L487" s="12"/>
      <c r="M487" s="13"/>
      <c r="N487" s="1" t="s">
        <v>975</v>
      </c>
      <c r="O487" s="1" t="s">
        <v>50</v>
      </c>
      <c r="P487" s="1" t="s">
        <v>50</v>
      </c>
      <c r="Q487" s="1" t="s">
        <v>964</v>
      </c>
      <c r="R487" s="1" t="s">
        <v>60</v>
      </c>
      <c r="S487" s="1" t="s">
        <v>61</v>
      </c>
      <c r="T487" s="1" t="s">
        <v>61</v>
      </c>
      <c r="AR487" s="1" t="s">
        <v>50</v>
      </c>
      <c r="AS487" s="1" t="s">
        <v>50</v>
      </c>
      <c r="AU487" s="1" t="s">
        <v>976</v>
      </c>
      <c r="AV487">
        <v>462</v>
      </c>
    </row>
    <row r="488" spans="1:48" ht="30" customHeight="1">
      <c r="A488" s="13" t="s">
        <v>977</v>
      </c>
      <c r="B488" s="13" t="s">
        <v>978</v>
      </c>
      <c r="C488" s="13" t="s">
        <v>168</v>
      </c>
      <c r="D488" s="355">
        <v>1</v>
      </c>
      <c r="E488" s="12"/>
      <c r="F488" s="12"/>
      <c r="G488" s="12"/>
      <c r="H488" s="12"/>
      <c r="I488" s="12"/>
      <c r="J488" s="12"/>
      <c r="K488" s="12"/>
      <c r="L488" s="12"/>
      <c r="M488" s="13"/>
      <c r="N488" s="1" t="s">
        <v>979</v>
      </c>
      <c r="O488" s="1" t="s">
        <v>50</v>
      </c>
      <c r="P488" s="1" t="s">
        <v>50</v>
      </c>
      <c r="Q488" s="1" t="s">
        <v>964</v>
      </c>
      <c r="R488" s="1" t="s">
        <v>60</v>
      </c>
      <c r="S488" s="1" t="s">
        <v>61</v>
      </c>
      <c r="T488" s="1" t="s">
        <v>61</v>
      </c>
      <c r="AR488" s="1" t="s">
        <v>50</v>
      </c>
      <c r="AS488" s="1" t="s">
        <v>50</v>
      </c>
      <c r="AU488" s="1" t="s">
        <v>980</v>
      </c>
      <c r="AV488">
        <v>463</v>
      </c>
    </row>
    <row r="489" spans="1:48" ht="30" customHeight="1">
      <c r="A489" s="13" t="s">
        <v>981</v>
      </c>
      <c r="B489" s="13" t="s">
        <v>982</v>
      </c>
      <c r="C489" s="13" t="s">
        <v>168</v>
      </c>
      <c r="D489" s="355">
        <v>1</v>
      </c>
      <c r="E489" s="12"/>
      <c r="F489" s="12"/>
      <c r="G489" s="12"/>
      <c r="H489" s="12"/>
      <c r="I489" s="12"/>
      <c r="J489" s="12"/>
      <c r="K489" s="12"/>
      <c r="L489" s="12"/>
      <c r="M489" s="13"/>
      <c r="N489" s="1" t="s">
        <v>983</v>
      </c>
      <c r="O489" s="1" t="s">
        <v>50</v>
      </c>
      <c r="P489" s="1" t="s">
        <v>50</v>
      </c>
      <c r="Q489" s="1" t="s">
        <v>964</v>
      </c>
      <c r="R489" s="1" t="s">
        <v>60</v>
      </c>
      <c r="S489" s="1" t="s">
        <v>61</v>
      </c>
      <c r="T489" s="1" t="s">
        <v>61</v>
      </c>
      <c r="AR489" s="1" t="s">
        <v>50</v>
      </c>
      <c r="AS489" s="1" t="s">
        <v>50</v>
      </c>
      <c r="AU489" s="1" t="s">
        <v>984</v>
      </c>
      <c r="AV489">
        <v>467</v>
      </c>
    </row>
    <row r="490" spans="1:48" ht="30" customHeight="1">
      <c r="A490" s="13" t="s">
        <v>985</v>
      </c>
      <c r="B490" s="13" t="s">
        <v>986</v>
      </c>
      <c r="C490" s="13" t="s">
        <v>168</v>
      </c>
      <c r="D490" s="355">
        <v>1</v>
      </c>
      <c r="E490" s="12"/>
      <c r="F490" s="12"/>
      <c r="G490" s="12"/>
      <c r="H490" s="12"/>
      <c r="I490" s="12"/>
      <c r="J490" s="12"/>
      <c r="K490" s="12"/>
      <c r="L490" s="12"/>
      <c r="M490" s="13"/>
      <c r="N490" s="1" t="s">
        <v>987</v>
      </c>
      <c r="O490" s="1" t="s">
        <v>50</v>
      </c>
      <c r="P490" s="1" t="s">
        <v>50</v>
      </c>
      <c r="Q490" s="1" t="s">
        <v>964</v>
      </c>
      <c r="R490" s="1" t="s">
        <v>60</v>
      </c>
      <c r="S490" s="1" t="s">
        <v>61</v>
      </c>
      <c r="T490" s="1" t="s">
        <v>61</v>
      </c>
      <c r="AR490" s="1" t="s">
        <v>50</v>
      </c>
      <c r="AS490" s="1" t="s">
        <v>50</v>
      </c>
      <c r="AU490" s="1" t="s">
        <v>988</v>
      </c>
      <c r="AV490">
        <v>469</v>
      </c>
    </row>
    <row r="491" spans="1:48" ht="30" customHeight="1">
      <c r="A491" s="13" t="s">
        <v>989</v>
      </c>
      <c r="B491" s="13" t="s">
        <v>990</v>
      </c>
      <c r="C491" s="13" t="s">
        <v>168</v>
      </c>
      <c r="D491" s="355">
        <v>1</v>
      </c>
      <c r="E491" s="12"/>
      <c r="F491" s="12"/>
      <c r="G491" s="12"/>
      <c r="H491" s="12"/>
      <c r="I491" s="12"/>
      <c r="J491" s="12"/>
      <c r="K491" s="12"/>
      <c r="L491" s="12"/>
      <c r="M491" s="13"/>
      <c r="N491" s="1" t="s">
        <v>991</v>
      </c>
      <c r="O491" s="1" t="s">
        <v>50</v>
      </c>
      <c r="P491" s="1" t="s">
        <v>50</v>
      </c>
      <c r="Q491" s="1" t="s">
        <v>964</v>
      </c>
      <c r="R491" s="1" t="s">
        <v>60</v>
      </c>
      <c r="S491" s="1" t="s">
        <v>61</v>
      </c>
      <c r="T491" s="1" t="s">
        <v>61</v>
      </c>
      <c r="AR491" s="1" t="s">
        <v>50</v>
      </c>
      <c r="AS491" s="1" t="s">
        <v>50</v>
      </c>
      <c r="AU491" s="1" t="s">
        <v>992</v>
      </c>
      <c r="AV491">
        <v>473</v>
      </c>
    </row>
    <row r="492" spans="1:48" ht="30" customHeight="1">
      <c r="A492" s="13" t="s">
        <v>993</v>
      </c>
      <c r="B492" s="13" t="s">
        <v>994</v>
      </c>
      <c r="C492" s="13" t="s">
        <v>168</v>
      </c>
      <c r="D492" s="355">
        <v>1</v>
      </c>
      <c r="E492" s="12"/>
      <c r="F492" s="12"/>
      <c r="G492" s="12"/>
      <c r="H492" s="12"/>
      <c r="I492" s="12"/>
      <c r="J492" s="12"/>
      <c r="K492" s="12"/>
      <c r="L492" s="12"/>
      <c r="M492" s="13"/>
      <c r="N492" s="1" t="s">
        <v>995</v>
      </c>
      <c r="O492" s="1" t="s">
        <v>50</v>
      </c>
      <c r="P492" s="1" t="s">
        <v>50</v>
      </c>
      <c r="Q492" s="1" t="s">
        <v>964</v>
      </c>
      <c r="R492" s="1" t="s">
        <v>60</v>
      </c>
      <c r="S492" s="1" t="s">
        <v>61</v>
      </c>
      <c r="T492" s="1" t="s">
        <v>61</v>
      </c>
      <c r="AR492" s="1" t="s">
        <v>50</v>
      </c>
      <c r="AS492" s="1" t="s">
        <v>50</v>
      </c>
      <c r="AU492" s="1" t="s">
        <v>996</v>
      </c>
      <c r="AV492">
        <v>470</v>
      </c>
    </row>
    <row r="493" spans="1:48" ht="30" customHeight="1">
      <c r="A493" s="13" t="s">
        <v>997</v>
      </c>
      <c r="B493" s="13" t="s">
        <v>998</v>
      </c>
      <c r="C493" s="13" t="s">
        <v>168</v>
      </c>
      <c r="D493" s="355">
        <v>1</v>
      </c>
      <c r="E493" s="12"/>
      <c r="F493" s="12"/>
      <c r="G493" s="12"/>
      <c r="H493" s="12"/>
      <c r="I493" s="12"/>
      <c r="J493" s="12"/>
      <c r="K493" s="12"/>
      <c r="L493" s="12"/>
      <c r="M493" s="13"/>
      <c r="N493" s="1" t="s">
        <v>999</v>
      </c>
      <c r="O493" s="1" t="s">
        <v>50</v>
      </c>
      <c r="P493" s="1" t="s">
        <v>50</v>
      </c>
      <c r="Q493" s="1" t="s">
        <v>964</v>
      </c>
      <c r="R493" s="1" t="s">
        <v>60</v>
      </c>
      <c r="S493" s="1" t="s">
        <v>61</v>
      </c>
      <c r="T493" s="1" t="s">
        <v>61</v>
      </c>
      <c r="AR493" s="1" t="s">
        <v>50</v>
      </c>
      <c r="AS493" s="1" t="s">
        <v>50</v>
      </c>
      <c r="AU493" s="1" t="s">
        <v>1000</v>
      </c>
      <c r="AV493">
        <v>471</v>
      </c>
    </row>
    <row r="494" spans="1:48" ht="30" customHeight="1">
      <c r="A494" s="13" t="s">
        <v>1001</v>
      </c>
      <c r="B494" s="13" t="s">
        <v>1002</v>
      </c>
      <c r="C494" s="13" t="s">
        <v>1003</v>
      </c>
      <c r="D494" s="355">
        <v>12</v>
      </c>
      <c r="E494" s="12"/>
      <c r="F494" s="12"/>
      <c r="G494" s="12"/>
      <c r="H494" s="12"/>
      <c r="I494" s="12"/>
      <c r="J494" s="12"/>
      <c r="K494" s="12"/>
      <c r="L494" s="12"/>
      <c r="M494" s="13"/>
      <c r="N494" s="1" t="s">
        <v>1004</v>
      </c>
      <c r="O494" s="1" t="s">
        <v>50</v>
      </c>
      <c r="P494" s="1" t="s">
        <v>50</v>
      </c>
      <c r="Q494" s="1" t="s">
        <v>964</v>
      </c>
      <c r="R494" s="1" t="s">
        <v>60</v>
      </c>
      <c r="S494" s="1" t="s">
        <v>61</v>
      </c>
      <c r="T494" s="1" t="s">
        <v>61</v>
      </c>
      <c r="AR494" s="1" t="s">
        <v>50</v>
      </c>
      <c r="AS494" s="1" t="s">
        <v>50</v>
      </c>
      <c r="AU494" s="1" t="s">
        <v>1005</v>
      </c>
      <c r="AV494">
        <v>472</v>
      </c>
    </row>
    <row r="495" spans="1:48" ht="30" customHeight="1">
      <c r="A495" s="11"/>
      <c r="B495" s="11"/>
      <c r="C495" s="11"/>
      <c r="D495" s="355"/>
      <c r="E495" s="12"/>
      <c r="F495" s="12"/>
      <c r="G495" s="12"/>
      <c r="H495" s="12"/>
      <c r="I495" s="12"/>
      <c r="J495" s="12"/>
      <c r="K495" s="12"/>
      <c r="L495" s="12"/>
      <c r="M495" s="11"/>
      <c r="Q495" s="1" t="s">
        <v>964</v>
      </c>
    </row>
    <row r="496" spans="1:48" ht="30" customHeight="1">
      <c r="A496" s="11"/>
      <c r="B496" s="11"/>
      <c r="C496" s="11"/>
      <c r="D496" s="355"/>
      <c r="E496" s="12"/>
      <c r="F496" s="12"/>
      <c r="G496" s="12"/>
      <c r="H496" s="12"/>
      <c r="I496" s="12"/>
      <c r="J496" s="12"/>
      <c r="K496" s="12"/>
      <c r="L496" s="12"/>
      <c r="M496" s="11"/>
      <c r="Q496" s="1" t="s">
        <v>964</v>
      </c>
    </row>
    <row r="497" spans="1:48" ht="30" customHeight="1">
      <c r="A497" s="11"/>
      <c r="B497" s="11"/>
      <c r="C497" s="11"/>
      <c r="D497" s="355"/>
      <c r="E497" s="12"/>
      <c r="F497" s="12"/>
      <c r="G497" s="12"/>
      <c r="H497" s="12"/>
      <c r="I497" s="12"/>
      <c r="J497" s="12"/>
      <c r="K497" s="12"/>
      <c r="L497" s="12"/>
      <c r="M497" s="11"/>
      <c r="Q497" s="1" t="s">
        <v>964</v>
      </c>
    </row>
    <row r="498" spans="1:48" ht="30" customHeight="1">
      <c r="A498" s="11"/>
      <c r="B498" s="11"/>
      <c r="C498" s="11"/>
      <c r="D498" s="355"/>
      <c r="E498" s="12"/>
      <c r="F498" s="12"/>
      <c r="G498" s="12"/>
      <c r="H498" s="12"/>
      <c r="I498" s="12"/>
      <c r="J498" s="12"/>
      <c r="K498" s="12"/>
      <c r="L498" s="12"/>
      <c r="M498" s="11"/>
      <c r="Q498" s="1" t="s">
        <v>964</v>
      </c>
    </row>
    <row r="499" spans="1:48" ht="30" customHeight="1">
      <c r="A499" s="11"/>
      <c r="B499" s="11"/>
      <c r="C499" s="11"/>
      <c r="D499" s="355"/>
      <c r="E499" s="12"/>
      <c r="F499" s="12"/>
      <c r="G499" s="12"/>
      <c r="H499" s="12"/>
      <c r="I499" s="12"/>
      <c r="J499" s="12"/>
      <c r="K499" s="12"/>
      <c r="L499" s="12"/>
      <c r="M499" s="11"/>
      <c r="Q499" s="1" t="s">
        <v>964</v>
      </c>
    </row>
    <row r="500" spans="1:48" ht="30" customHeight="1">
      <c r="A500" s="11"/>
      <c r="B500" s="11"/>
      <c r="C500" s="11"/>
      <c r="D500" s="355"/>
      <c r="E500" s="12"/>
      <c r="F500" s="12"/>
      <c r="G500" s="12"/>
      <c r="H500" s="12"/>
      <c r="I500" s="12"/>
      <c r="J500" s="12"/>
      <c r="K500" s="12"/>
      <c r="L500" s="12"/>
      <c r="M500" s="11"/>
      <c r="Q500" s="1" t="s">
        <v>964</v>
      </c>
    </row>
    <row r="501" spans="1:48" ht="30" customHeight="1">
      <c r="A501" s="11"/>
      <c r="B501" s="11"/>
      <c r="C501" s="11"/>
      <c r="D501" s="355"/>
      <c r="E501" s="12"/>
      <c r="F501" s="12"/>
      <c r="G501" s="12"/>
      <c r="H501" s="12"/>
      <c r="I501" s="12"/>
      <c r="J501" s="12"/>
      <c r="K501" s="12"/>
      <c r="L501" s="12"/>
      <c r="M501" s="11"/>
      <c r="Q501" s="1" t="s">
        <v>964</v>
      </c>
    </row>
    <row r="502" spans="1:48" ht="30" customHeight="1">
      <c r="A502" s="11"/>
      <c r="B502" s="11"/>
      <c r="C502" s="11"/>
      <c r="D502" s="355"/>
      <c r="E502" s="12"/>
      <c r="F502" s="12"/>
      <c r="G502" s="12"/>
      <c r="H502" s="12"/>
      <c r="I502" s="12"/>
      <c r="J502" s="12"/>
      <c r="K502" s="12"/>
      <c r="L502" s="12"/>
      <c r="M502" s="11"/>
      <c r="Q502" s="1" t="s">
        <v>964</v>
      </c>
    </row>
    <row r="503" spans="1:48" ht="30" customHeight="1">
      <c r="A503" s="11"/>
      <c r="B503" s="11"/>
      <c r="C503" s="11"/>
      <c r="D503" s="355"/>
      <c r="E503" s="12"/>
      <c r="F503" s="12"/>
      <c r="G503" s="12"/>
      <c r="H503" s="12"/>
      <c r="I503" s="12"/>
      <c r="J503" s="12"/>
      <c r="K503" s="12"/>
      <c r="L503" s="12"/>
      <c r="M503" s="11"/>
      <c r="Q503" s="1" t="s">
        <v>964</v>
      </c>
    </row>
    <row r="504" spans="1:48" ht="30" customHeight="1">
      <c r="A504" s="11"/>
      <c r="B504" s="11"/>
      <c r="C504" s="11"/>
      <c r="D504" s="355"/>
      <c r="E504" s="12"/>
      <c r="F504" s="12"/>
      <c r="G504" s="12"/>
      <c r="H504" s="12"/>
      <c r="I504" s="12"/>
      <c r="J504" s="12"/>
      <c r="K504" s="12"/>
      <c r="L504" s="12"/>
      <c r="M504" s="11"/>
      <c r="Q504" s="1" t="s">
        <v>964</v>
      </c>
    </row>
    <row r="505" spans="1:48" ht="30" customHeight="1">
      <c r="A505" s="11"/>
      <c r="B505" s="11"/>
      <c r="C505" s="11"/>
      <c r="D505" s="355"/>
      <c r="E505" s="12"/>
      <c r="F505" s="12"/>
      <c r="G505" s="12"/>
      <c r="H505" s="12"/>
      <c r="I505" s="12"/>
      <c r="J505" s="12"/>
      <c r="K505" s="12"/>
      <c r="L505" s="12"/>
      <c r="M505" s="11"/>
      <c r="Q505" s="1" t="s">
        <v>964</v>
      </c>
    </row>
    <row r="506" spans="1:48" ht="30" customHeight="1">
      <c r="A506" s="11"/>
      <c r="B506" s="11"/>
      <c r="C506" s="11"/>
      <c r="D506" s="355"/>
      <c r="E506" s="12"/>
      <c r="F506" s="12"/>
      <c r="G506" s="12"/>
      <c r="H506" s="12"/>
      <c r="I506" s="12"/>
      <c r="J506" s="12"/>
      <c r="K506" s="12"/>
      <c r="L506" s="12"/>
      <c r="M506" s="11"/>
      <c r="Q506" s="1" t="s">
        <v>964</v>
      </c>
    </row>
    <row r="507" spans="1:48" ht="30" customHeight="1">
      <c r="A507" s="13" t="s">
        <v>120</v>
      </c>
      <c r="B507" s="11"/>
      <c r="C507" s="11"/>
      <c r="D507" s="355"/>
      <c r="E507" s="12"/>
      <c r="F507" s="12">
        <f>SUMIF(Q485:Q506,"010119",F485:F506)</f>
        <v>0</v>
      </c>
      <c r="G507" s="12"/>
      <c r="H507" s="12">
        <f>SUMIF(Q485:Q506,"010119",H485:H506)</f>
        <v>0</v>
      </c>
      <c r="I507" s="12"/>
      <c r="J507" s="12">
        <f>SUMIF(Q485:Q506,"010119",J485:J506)</f>
        <v>0</v>
      </c>
      <c r="K507" s="12"/>
      <c r="L507" s="12">
        <f>SUMIF(Q485:Q506,"010119",L485:L506)</f>
        <v>0</v>
      </c>
      <c r="M507" s="11"/>
      <c r="N507" t="s">
        <v>121</v>
      </c>
    </row>
    <row r="508" spans="1:48" ht="30" customHeight="1">
      <c r="A508" s="13" t="s">
        <v>1006</v>
      </c>
      <c r="B508" s="13" t="s">
        <v>50</v>
      </c>
      <c r="C508" s="11"/>
      <c r="D508" s="355"/>
      <c r="E508" s="12"/>
      <c r="F508" s="12"/>
      <c r="G508" s="12"/>
      <c r="H508" s="12"/>
      <c r="I508" s="12"/>
      <c r="J508" s="12"/>
      <c r="K508" s="12"/>
      <c r="L508" s="12"/>
      <c r="M508" s="11"/>
      <c r="Q508" s="1" t="s">
        <v>1007</v>
      </c>
    </row>
    <row r="509" spans="1:48" ht="30" customHeight="1">
      <c r="A509" s="13" t="s">
        <v>1009</v>
      </c>
      <c r="B509" s="13" t="s">
        <v>178</v>
      </c>
      <c r="C509" s="13" t="s">
        <v>126</v>
      </c>
      <c r="D509" s="355">
        <v>698</v>
      </c>
      <c r="E509" s="12"/>
      <c r="F509" s="12"/>
      <c r="G509" s="12"/>
      <c r="H509" s="12"/>
      <c r="I509" s="12"/>
      <c r="J509" s="12"/>
      <c r="K509" s="12"/>
      <c r="L509" s="12"/>
      <c r="M509" s="13"/>
      <c r="N509" s="1" t="s">
        <v>1010</v>
      </c>
      <c r="O509" s="1" t="s">
        <v>50</v>
      </c>
      <c r="P509" s="1" t="s">
        <v>50</v>
      </c>
      <c r="Q509" s="1" t="s">
        <v>1007</v>
      </c>
      <c r="R509" s="1" t="s">
        <v>61</v>
      </c>
      <c r="S509" s="1" t="s">
        <v>61</v>
      </c>
      <c r="T509" s="1" t="s">
        <v>60</v>
      </c>
      <c r="X509">
        <v>1</v>
      </c>
      <c r="AR509" s="1" t="s">
        <v>50</v>
      </c>
      <c r="AS509" s="1" t="s">
        <v>50</v>
      </c>
      <c r="AU509" s="1" t="s">
        <v>1011</v>
      </c>
      <c r="AV509">
        <v>367</v>
      </c>
    </row>
    <row r="510" spans="1:48" ht="30" customHeight="1">
      <c r="A510" s="13" t="s">
        <v>1009</v>
      </c>
      <c r="B510" s="13" t="s">
        <v>182</v>
      </c>
      <c r="C510" s="13" t="s">
        <v>126</v>
      </c>
      <c r="D510" s="355">
        <v>96</v>
      </c>
      <c r="E510" s="12"/>
      <c r="F510" s="12"/>
      <c r="G510" s="12"/>
      <c r="H510" s="12"/>
      <c r="I510" s="12"/>
      <c r="J510" s="12"/>
      <c r="K510" s="12"/>
      <c r="L510" s="12"/>
      <c r="M510" s="13"/>
      <c r="N510" s="1" t="s">
        <v>1012</v>
      </c>
      <c r="O510" s="1" t="s">
        <v>50</v>
      </c>
      <c r="P510" s="1" t="s">
        <v>50</v>
      </c>
      <c r="Q510" s="1" t="s">
        <v>1007</v>
      </c>
      <c r="R510" s="1" t="s">
        <v>61</v>
      </c>
      <c r="S510" s="1" t="s">
        <v>61</v>
      </c>
      <c r="T510" s="1" t="s">
        <v>60</v>
      </c>
      <c r="X510">
        <v>1</v>
      </c>
      <c r="AR510" s="1" t="s">
        <v>50</v>
      </c>
      <c r="AS510" s="1" t="s">
        <v>50</v>
      </c>
      <c r="AU510" s="1" t="s">
        <v>1013</v>
      </c>
      <c r="AV510">
        <v>368</v>
      </c>
    </row>
    <row r="511" spans="1:48" ht="30" customHeight="1">
      <c r="A511" s="13" t="s">
        <v>1014</v>
      </c>
      <c r="B511" s="13" t="s">
        <v>1015</v>
      </c>
      <c r="C511" s="13" t="s">
        <v>223</v>
      </c>
      <c r="D511" s="355">
        <v>16.876999999999999</v>
      </c>
      <c r="E511" s="12"/>
      <c r="F511" s="12"/>
      <c r="G511" s="12"/>
      <c r="H511" s="12"/>
      <c r="I511" s="12"/>
      <c r="J511" s="12"/>
      <c r="K511" s="12"/>
      <c r="L511" s="12"/>
      <c r="M511" s="13"/>
      <c r="N511" s="1" t="s">
        <v>1016</v>
      </c>
      <c r="O511" s="1" t="s">
        <v>50</v>
      </c>
      <c r="P511" s="1" t="s">
        <v>50</v>
      </c>
      <c r="Q511" s="1" t="s">
        <v>1007</v>
      </c>
      <c r="R511" s="1" t="s">
        <v>61</v>
      </c>
      <c r="S511" s="1" t="s">
        <v>61</v>
      </c>
      <c r="T511" s="1" t="s">
        <v>60</v>
      </c>
      <c r="X511">
        <v>1</v>
      </c>
      <c r="AR511" s="1" t="s">
        <v>50</v>
      </c>
      <c r="AS511" s="1" t="s">
        <v>50</v>
      </c>
      <c r="AU511" s="1" t="s">
        <v>1017</v>
      </c>
      <c r="AV511">
        <v>369</v>
      </c>
    </row>
    <row r="512" spans="1:48" ht="30" customHeight="1">
      <c r="A512" s="13" t="s">
        <v>1014</v>
      </c>
      <c r="B512" s="13" t="s">
        <v>1018</v>
      </c>
      <c r="C512" s="13" t="s">
        <v>223</v>
      </c>
      <c r="D512" s="355">
        <v>20.065000000000001</v>
      </c>
      <c r="E512" s="12"/>
      <c r="F512" s="12"/>
      <c r="G512" s="12"/>
      <c r="H512" s="12"/>
      <c r="I512" s="12"/>
      <c r="J512" s="12"/>
      <c r="K512" s="12"/>
      <c r="L512" s="12"/>
      <c r="M512" s="13"/>
      <c r="N512" s="1" t="s">
        <v>1019</v>
      </c>
      <c r="O512" s="1" t="s">
        <v>50</v>
      </c>
      <c r="P512" s="1" t="s">
        <v>50</v>
      </c>
      <c r="Q512" s="1" t="s">
        <v>1007</v>
      </c>
      <c r="R512" s="1" t="s">
        <v>61</v>
      </c>
      <c r="S512" s="1" t="s">
        <v>61</v>
      </c>
      <c r="T512" s="1" t="s">
        <v>60</v>
      </c>
      <c r="X512">
        <v>1</v>
      </c>
      <c r="AR512" s="1" t="s">
        <v>50</v>
      </c>
      <c r="AS512" s="1" t="s">
        <v>50</v>
      </c>
      <c r="AU512" s="1" t="s">
        <v>1020</v>
      </c>
      <c r="AV512">
        <v>370</v>
      </c>
    </row>
    <row r="513" spans="1:48" ht="30" customHeight="1">
      <c r="A513" s="13" t="s">
        <v>1014</v>
      </c>
      <c r="B513" s="13" t="s">
        <v>1021</v>
      </c>
      <c r="C513" s="13" t="s">
        <v>223</v>
      </c>
      <c r="D513" s="355">
        <v>0.79500000000000004</v>
      </c>
      <c r="E513" s="12"/>
      <c r="F513" s="12"/>
      <c r="G513" s="12"/>
      <c r="H513" s="12"/>
      <c r="I513" s="12"/>
      <c r="J513" s="12"/>
      <c r="K513" s="12"/>
      <c r="L513" s="12"/>
      <c r="M513" s="13"/>
      <c r="N513" s="1" t="s">
        <v>1022</v>
      </c>
      <c r="O513" s="1" t="s">
        <v>50</v>
      </c>
      <c r="P513" s="1" t="s">
        <v>50</v>
      </c>
      <c r="Q513" s="1" t="s">
        <v>1007</v>
      </c>
      <c r="R513" s="1" t="s">
        <v>61</v>
      </c>
      <c r="S513" s="1" t="s">
        <v>61</v>
      </c>
      <c r="T513" s="1" t="s">
        <v>60</v>
      </c>
      <c r="X513">
        <v>1</v>
      </c>
      <c r="AR513" s="1" t="s">
        <v>50</v>
      </c>
      <c r="AS513" s="1" t="s">
        <v>50</v>
      </c>
      <c r="AU513" s="1" t="s">
        <v>1023</v>
      </c>
      <c r="AV513">
        <v>371</v>
      </c>
    </row>
    <row r="514" spans="1:48" ht="30" customHeight="1">
      <c r="A514" s="13" t="s">
        <v>1014</v>
      </c>
      <c r="B514" s="13" t="s">
        <v>1024</v>
      </c>
      <c r="C514" s="13" t="s">
        <v>223</v>
      </c>
      <c r="D514" s="355">
        <v>37.457999999999998</v>
      </c>
      <c r="E514" s="12"/>
      <c r="F514" s="12"/>
      <c r="G514" s="12"/>
      <c r="H514" s="12"/>
      <c r="I514" s="12"/>
      <c r="J514" s="12"/>
      <c r="K514" s="12"/>
      <c r="L514" s="12"/>
      <c r="M514" s="13"/>
      <c r="N514" s="1" t="s">
        <v>1025</v>
      </c>
      <c r="O514" s="1" t="s">
        <v>50</v>
      </c>
      <c r="P514" s="1" t="s">
        <v>50</v>
      </c>
      <c r="Q514" s="1" t="s">
        <v>1007</v>
      </c>
      <c r="R514" s="1" t="s">
        <v>61</v>
      </c>
      <c r="S514" s="1" t="s">
        <v>61</v>
      </c>
      <c r="T514" s="1" t="s">
        <v>60</v>
      </c>
      <c r="X514">
        <v>1</v>
      </c>
      <c r="AR514" s="1" t="s">
        <v>50</v>
      </c>
      <c r="AS514" s="1" t="s">
        <v>50</v>
      </c>
      <c r="AU514" s="1" t="s">
        <v>1026</v>
      </c>
      <c r="AV514">
        <v>372</v>
      </c>
    </row>
    <row r="515" spans="1:48" ht="30" customHeight="1">
      <c r="A515" s="13" t="s">
        <v>1027</v>
      </c>
      <c r="B515" s="13" t="s">
        <v>1028</v>
      </c>
      <c r="C515" s="13" t="s">
        <v>1029</v>
      </c>
      <c r="D515" s="355">
        <v>1</v>
      </c>
      <c r="E515" s="12"/>
      <c r="F515" s="12"/>
      <c r="G515" s="12"/>
      <c r="H515" s="12"/>
      <c r="I515" s="12"/>
      <c r="J515" s="12"/>
      <c r="K515" s="12"/>
      <c r="L515" s="12"/>
      <c r="M515" s="13"/>
      <c r="N515" s="1" t="s">
        <v>1030</v>
      </c>
      <c r="O515" s="1" t="s">
        <v>50</v>
      </c>
      <c r="P515" s="1" t="s">
        <v>50</v>
      </c>
      <c r="Q515" s="1" t="s">
        <v>1007</v>
      </c>
      <c r="R515" s="1" t="s">
        <v>61</v>
      </c>
      <c r="S515" s="1" t="s">
        <v>61</v>
      </c>
      <c r="T515" s="1" t="s">
        <v>61</v>
      </c>
      <c r="U515">
        <v>0</v>
      </c>
      <c r="V515">
        <v>0</v>
      </c>
      <c r="W515">
        <v>5.4000000000000003E-3</v>
      </c>
      <c r="AR515" s="1" t="s">
        <v>50</v>
      </c>
      <c r="AS515" s="1" t="s">
        <v>50</v>
      </c>
      <c r="AU515" s="1" t="s">
        <v>1031</v>
      </c>
      <c r="AV515">
        <v>392</v>
      </c>
    </row>
    <row r="516" spans="1:48" ht="30" customHeight="1">
      <c r="A516" s="11"/>
      <c r="B516" s="11"/>
      <c r="C516" s="11"/>
      <c r="D516" s="355"/>
      <c r="E516" s="12"/>
      <c r="F516" s="12"/>
      <c r="G516" s="12"/>
      <c r="H516" s="12"/>
      <c r="I516" s="12"/>
      <c r="J516" s="12"/>
      <c r="K516" s="12"/>
      <c r="L516" s="12"/>
      <c r="M516" s="11"/>
      <c r="Q516" s="1" t="s">
        <v>1007</v>
      </c>
    </row>
    <row r="517" spans="1:48" ht="30" customHeight="1">
      <c r="A517" s="11"/>
      <c r="B517" s="11"/>
      <c r="C517" s="11"/>
      <c r="D517" s="355"/>
      <c r="E517" s="12"/>
      <c r="F517" s="12"/>
      <c r="G517" s="12"/>
      <c r="H517" s="12"/>
      <c r="I517" s="12"/>
      <c r="J517" s="12"/>
      <c r="K517" s="12"/>
      <c r="L517" s="12"/>
      <c r="M517" s="11"/>
      <c r="Q517" s="1" t="s">
        <v>1007</v>
      </c>
    </row>
    <row r="518" spans="1:48" ht="30" customHeight="1">
      <c r="A518" s="11"/>
      <c r="B518" s="11"/>
      <c r="C518" s="11"/>
      <c r="D518" s="355"/>
      <c r="E518" s="12"/>
      <c r="F518" s="12"/>
      <c r="G518" s="12"/>
      <c r="H518" s="12"/>
      <c r="I518" s="12"/>
      <c r="J518" s="12"/>
      <c r="K518" s="12"/>
      <c r="L518" s="12"/>
      <c r="M518" s="11"/>
      <c r="Q518" s="1" t="s">
        <v>1007</v>
      </c>
    </row>
    <row r="519" spans="1:48" ht="30" customHeight="1">
      <c r="A519" s="11"/>
      <c r="B519" s="11"/>
      <c r="C519" s="11"/>
      <c r="D519" s="355"/>
      <c r="E519" s="12"/>
      <c r="F519" s="12"/>
      <c r="G519" s="12"/>
      <c r="H519" s="12"/>
      <c r="I519" s="12"/>
      <c r="J519" s="12"/>
      <c r="K519" s="12"/>
      <c r="L519" s="12"/>
      <c r="M519" s="11"/>
      <c r="Q519" s="1" t="s">
        <v>1007</v>
      </c>
    </row>
    <row r="520" spans="1:48" ht="30" customHeight="1">
      <c r="A520" s="11"/>
      <c r="B520" s="11"/>
      <c r="C520" s="11"/>
      <c r="D520" s="355"/>
      <c r="E520" s="12"/>
      <c r="F520" s="12"/>
      <c r="G520" s="12"/>
      <c r="H520" s="12"/>
      <c r="I520" s="12"/>
      <c r="J520" s="12"/>
      <c r="K520" s="12"/>
      <c r="L520" s="12"/>
      <c r="M520" s="11"/>
      <c r="Q520" s="1" t="s">
        <v>1007</v>
      </c>
    </row>
    <row r="521" spans="1:48" ht="30" customHeight="1">
      <c r="A521" s="11"/>
      <c r="B521" s="11"/>
      <c r="C521" s="11"/>
      <c r="D521" s="355"/>
      <c r="E521" s="12"/>
      <c r="F521" s="12"/>
      <c r="G521" s="12"/>
      <c r="H521" s="12"/>
      <c r="I521" s="12"/>
      <c r="J521" s="12"/>
      <c r="K521" s="12"/>
      <c r="L521" s="12"/>
      <c r="M521" s="11"/>
      <c r="Q521" s="1" t="s">
        <v>1007</v>
      </c>
    </row>
    <row r="522" spans="1:48" ht="30" customHeight="1">
      <c r="A522" s="11"/>
      <c r="B522" s="11"/>
      <c r="C522" s="11"/>
      <c r="D522" s="355"/>
      <c r="E522" s="12"/>
      <c r="F522" s="12"/>
      <c r="G522" s="12"/>
      <c r="H522" s="12"/>
      <c r="I522" s="12"/>
      <c r="J522" s="12"/>
      <c r="K522" s="12"/>
      <c r="L522" s="12"/>
      <c r="M522" s="11"/>
      <c r="Q522" s="1" t="s">
        <v>1007</v>
      </c>
    </row>
    <row r="523" spans="1:48" ht="30" customHeight="1">
      <c r="A523" s="11"/>
      <c r="B523" s="11"/>
      <c r="C523" s="11"/>
      <c r="D523" s="355"/>
      <c r="E523" s="12"/>
      <c r="F523" s="12"/>
      <c r="G523" s="12"/>
      <c r="H523" s="12"/>
      <c r="I523" s="12"/>
      <c r="J523" s="12"/>
      <c r="K523" s="12"/>
      <c r="L523" s="12"/>
      <c r="M523" s="11"/>
      <c r="Q523" s="1" t="s">
        <v>1007</v>
      </c>
    </row>
    <row r="524" spans="1:48" ht="30" customHeight="1">
      <c r="A524" s="11"/>
      <c r="B524" s="11"/>
      <c r="C524" s="11"/>
      <c r="D524" s="355"/>
      <c r="E524" s="12"/>
      <c r="F524" s="12"/>
      <c r="G524" s="12"/>
      <c r="H524" s="12"/>
      <c r="I524" s="12"/>
      <c r="J524" s="12"/>
      <c r="K524" s="12"/>
      <c r="L524" s="12"/>
      <c r="M524" s="11"/>
      <c r="Q524" s="1" t="s">
        <v>1007</v>
      </c>
    </row>
    <row r="525" spans="1:48" ht="30" customHeight="1">
      <c r="A525" s="11"/>
      <c r="B525" s="11"/>
      <c r="C525" s="11"/>
      <c r="D525" s="355"/>
      <c r="E525" s="12"/>
      <c r="F525" s="12"/>
      <c r="G525" s="12"/>
      <c r="H525" s="12"/>
      <c r="I525" s="12"/>
      <c r="J525" s="12"/>
      <c r="K525" s="12"/>
      <c r="L525" s="12"/>
      <c r="M525" s="11"/>
      <c r="Q525" s="1" t="s">
        <v>1007</v>
      </c>
    </row>
    <row r="526" spans="1:48" ht="30" customHeight="1">
      <c r="A526" s="11"/>
      <c r="B526" s="11"/>
      <c r="C526" s="11"/>
      <c r="D526" s="355"/>
      <c r="E526" s="12"/>
      <c r="F526" s="12"/>
      <c r="G526" s="12"/>
      <c r="H526" s="12"/>
      <c r="I526" s="12"/>
      <c r="J526" s="12"/>
      <c r="K526" s="12"/>
      <c r="L526" s="12"/>
      <c r="M526" s="11"/>
      <c r="Q526" s="1" t="s">
        <v>1007</v>
      </c>
    </row>
    <row r="527" spans="1:48" ht="30" customHeight="1">
      <c r="A527" s="11"/>
      <c r="B527" s="11"/>
      <c r="C527" s="11"/>
      <c r="D527" s="355"/>
      <c r="E527" s="12"/>
      <c r="F527" s="12"/>
      <c r="G527" s="12"/>
      <c r="H527" s="12"/>
      <c r="I527" s="12"/>
      <c r="J527" s="12"/>
      <c r="K527" s="12"/>
      <c r="L527" s="12"/>
      <c r="M527" s="11"/>
      <c r="Q527" s="1" t="s">
        <v>1007</v>
      </c>
    </row>
    <row r="528" spans="1:48" ht="30" customHeight="1">
      <c r="A528" s="11"/>
      <c r="B528" s="11"/>
      <c r="C528" s="11"/>
      <c r="D528" s="355"/>
      <c r="E528" s="12"/>
      <c r="F528" s="12"/>
      <c r="G528" s="12"/>
      <c r="H528" s="12"/>
      <c r="I528" s="12"/>
      <c r="J528" s="12"/>
      <c r="K528" s="12"/>
      <c r="L528" s="12"/>
      <c r="M528" s="11"/>
      <c r="Q528" s="1" t="s">
        <v>1007</v>
      </c>
    </row>
    <row r="529" spans="1:48" ht="30" customHeight="1">
      <c r="A529" s="11"/>
      <c r="B529" s="11"/>
      <c r="C529" s="11"/>
      <c r="D529" s="355"/>
      <c r="E529" s="12"/>
      <c r="F529" s="12"/>
      <c r="G529" s="12"/>
      <c r="H529" s="12"/>
      <c r="I529" s="12"/>
      <c r="J529" s="12"/>
      <c r="K529" s="12"/>
      <c r="L529" s="12"/>
      <c r="M529" s="11"/>
      <c r="Q529" s="1" t="s">
        <v>1007</v>
      </c>
    </row>
    <row r="530" spans="1:48" ht="30" customHeight="1">
      <c r="A530" s="11"/>
      <c r="B530" s="11"/>
      <c r="C530" s="11"/>
      <c r="D530" s="355"/>
      <c r="E530" s="12"/>
      <c r="F530" s="12"/>
      <c r="G530" s="12"/>
      <c r="H530" s="12"/>
      <c r="I530" s="12"/>
      <c r="J530" s="12"/>
      <c r="K530" s="12"/>
      <c r="L530" s="12"/>
      <c r="M530" s="11"/>
      <c r="Q530" s="1" t="s">
        <v>1007</v>
      </c>
    </row>
    <row r="531" spans="1:48" ht="30" customHeight="1">
      <c r="A531" s="13" t="s">
        <v>120</v>
      </c>
      <c r="B531" s="11"/>
      <c r="C531" s="11"/>
      <c r="D531" s="355"/>
      <c r="E531" s="12"/>
      <c r="F531" s="12">
        <f>SUMIF(Q509:Q530,"010120",F509:F530)</f>
        <v>0</v>
      </c>
      <c r="G531" s="12"/>
      <c r="H531" s="12">
        <f>SUMIF(Q509:Q530,"010120",H509:H530)</f>
        <v>0</v>
      </c>
      <c r="I531" s="12"/>
      <c r="J531" s="12">
        <f>SUMIF(Q509:Q530,"010120",J509:J530)</f>
        <v>0</v>
      </c>
      <c r="K531" s="12"/>
      <c r="L531" s="12">
        <f>SUMIF(Q509:Q530,"010120",L509:L530)</f>
        <v>0</v>
      </c>
      <c r="M531" s="11"/>
      <c r="N531" t="s">
        <v>121</v>
      </c>
    </row>
    <row r="532" spans="1:48" ht="30" customHeight="1">
      <c r="A532" s="13" t="s">
        <v>1032</v>
      </c>
      <c r="B532" s="13" t="s">
        <v>50</v>
      </c>
      <c r="C532" s="11"/>
      <c r="D532" s="355"/>
      <c r="E532" s="12"/>
      <c r="F532" s="12"/>
      <c r="G532" s="12"/>
      <c r="H532" s="12"/>
      <c r="I532" s="12"/>
      <c r="J532" s="12"/>
      <c r="K532" s="12"/>
      <c r="L532" s="12"/>
      <c r="M532" s="11"/>
      <c r="Q532" s="1" t="s">
        <v>1033</v>
      </c>
    </row>
    <row r="533" spans="1:48" ht="30" customHeight="1">
      <c r="A533" s="13" t="s">
        <v>1035</v>
      </c>
      <c r="B533" s="13" t="s">
        <v>1036</v>
      </c>
      <c r="C533" s="13" t="s">
        <v>1037</v>
      </c>
      <c r="D533" s="355">
        <v>120.9</v>
      </c>
      <c r="E533" s="12"/>
      <c r="F533" s="12"/>
      <c r="G533" s="12"/>
      <c r="H533" s="12"/>
      <c r="I533" s="12"/>
      <c r="J533" s="12"/>
      <c r="K533" s="12"/>
      <c r="L533" s="12"/>
      <c r="M533" s="13"/>
      <c r="N533" s="1" t="s">
        <v>1038</v>
      </c>
      <c r="O533" s="1" t="s">
        <v>50</v>
      </c>
      <c r="P533" s="1" t="s">
        <v>50</v>
      </c>
      <c r="Q533" s="1" t="s">
        <v>1033</v>
      </c>
      <c r="R533" s="1" t="s">
        <v>61</v>
      </c>
      <c r="S533" s="1" t="s">
        <v>61</v>
      </c>
      <c r="T533" s="1" t="s">
        <v>60</v>
      </c>
      <c r="X533">
        <v>1</v>
      </c>
      <c r="AR533" s="1" t="s">
        <v>50</v>
      </c>
      <c r="AS533" s="1" t="s">
        <v>50</v>
      </c>
      <c r="AU533" s="1" t="s">
        <v>1039</v>
      </c>
      <c r="AV533">
        <v>393</v>
      </c>
    </row>
    <row r="534" spans="1:48" ht="30" customHeight="1">
      <c r="A534" s="13" t="s">
        <v>1040</v>
      </c>
      <c r="B534" s="13" t="s">
        <v>1041</v>
      </c>
      <c r="C534" s="13" t="s">
        <v>1037</v>
      </c>
      <c r="D534" s="355">
        <v>4263.8</v>
      </c>
      <c r="E534" s="12"/>
      <c r="F534" s="12"/>
      <c r="G534" s="12"/>
      <c r="H534" s="12"/>
      <c r="I534" s="12"/>
      <c r="J534" s="12"/>
      <c r="K534" s="12"/>
      <c r="L534" s="12"/>
      <c r="M534" s="13"/>
      <c r="N534" s="1" t="s">
        <v>1042</v>
      </c>
      <c r="O534" s="1" t="s">
        <v>50</v>
      </c>
      <c r="P534" s="1" t="s">
        <v>50</v>
      </c>
      <c r="Q534" s="1" t="s">
        <v>1033</v>
      </c>
      <c r="R534" s="1" t="s">
        <v>61</v>
      </c>
      <c r="S534" s="1" t="s">
        <v>61</v>
      </c>
      <c r="T534" s="1" t="s">
        <v>60</v>
      </c>
      <c r="X534">
        <v>1</v>
      </c>
      <c r="AR534" s="1" t="s">
        <v>50</v>
      </c>
      <c r="AS534" s="1" t="s">
        <v>50</v>
      </c>
      <c r="AU534" s="1" t="s">
        <v>1043</v>
      </c>
      <c r="AV534">
        <v>394</v>
      </c>
    </row>
    <row r="535" spans="1:48" ht="30" customHeight="1">
      <c r="A535" s="13" t="s">
        <v>1044</v>
      </c>
      <c r="B535" s="13" t="s">
        <v>1045</v>
      </c>
      <c r="C535" s="13" t="s">
        <v>1037</v>
      </c>
      <c r="D535" s="355">
        <v>724.8</v>
      </c>
      <c r="E535" s="12"/>
      <c r="F535" s="12"/>
      <c r="G535" s="12"/>
      <c r="H535" s="12"/>
      <c r="I535" s="12"/>
      <c r="J535" s="12"/>
      <c r="K535" s="12"/>
      <c r="L535" s="12"/>
      <c r="M535" s="13"/>
      <c r="N535" s="1" t="s">
        <v>1046</v>
      </c>
      <c r="O535" s="1" t="s">
        <v>50</v>
      </c>
      <c r="P535" s="1" t="s">
        <v>50</v>
      </c>
      <c r="Q535" s="1" t="s">
        <v>1033</v>
      </c>
      <c r="R535" s="1" t="s">
        <v>61</v>
      </c>
      <c r="S535" s="1" t="s">
        <v>61</v>
      </c>
      <c r="T535" s="1" t="s">
        <v>60</v>
      </c>
      <c r="X535">
        <v>1</v>
      </c>
      <c r="AR535" s="1" t="s">
        <v>50</v>
      </c>
      <c r="AS535" s="1" t="s">
        <v>50</v>
      </c>
      <c r="AU535" s="1" t="s">
        <v>1047</v>
      </c>
      <c r="AV535">
        <v>395</v>
      </c>
    </row>
    <row r="536" spans="1:48" ht="30" customHeight="1">
      <c r="A536" s="13" t="s">
        <v>1027</v>
      </c>
      <c r="B536" s="13" t="s">
        <v>1028</v>
      </c>
      <c r="C536" s="13" t="s">
        <v>1029</v>
      </c>
      <c r="D536" s="355">
        <v>1</v>
      </c>
      <c r="E536" s="12"/>
      <c r="F536" s="12"/>
      <c r="G536" s="12"/>
      <c r="H536" s="12"/>
      <c r="I536" s="12"/>
      <c r="J536" s="12"/>
      <c r="K536" s="12"/>
      <c r="L536" s="12"/>
      <c r="M536" s="13"/>
      <c r="N536" s="1" t="s">
        <v>1030</v>
      </c>
      <c r="O536" s="1" t="s">
        <v>50</v>
      </c>
      <c r="P536" s="1" t="s">
        <v>50</v>
      </c>
      <c r="Q536" s="1" t="s">
        <v>1033</v>
      </c>
      <c r="R536" s="1" t="s">
        <v>61</v>
      </c>
      <c r="S536" s="1" t="s">
        <v>61</v>
      </c>
      <c r="T536" s="1" t="s">
        <v>61</v>
      </c>
      <c r="U536">
        <v>0</v>
      </c>
      <c r="V536">
        <v>0</v>
      </c>
      <c r="W536">
        <v>5.4000000000000003E-3</v>
      </c>
      <c r="AR536" s="1" t="s">
        <v>50</v>
      </c>
      <c r="AS536" s="1" t="s">
        <v>50</v>
      </c>
      <c r="AU536" s="1" t="s">
        <v>1048</v>
      </c>
      <c r="AV536">
        <v>396</v>
      </c>
    </row>
    <row r="537" spans="1:48" ht="30" customHeight="1">
      <c r="A537" s="11"/>
      <c r="B537" s="11"/>
      <c r="C537" s="11"/>
      <c r="D537" s="355"/>
      <c r="E537" s="12"/>
      <c r="F537" s="12"/>
      <c r="G537" s="12"/>
      <c r="H537" s="12"/>
      <c r="I537" s="12"/>
      <c r="J537" s="12"/>
      <c r="K537" s="12"/>
      <c r="L537" s="12"/>
      <c r="M537" s="11"/>
      <c r="Q537" s="1" t="s">
        <v>1033</v>
      </c>
    </row>
    <row r="538" spans="1:48" ht="30" customHeight="1">
      <c r="A538" s="11"/>
      <c r="B538" s="11"/>
      <c r="C538" s="11"/>
      <c r="D538" s="355"/>
      <c r="E538" s="12"/>
      <c r="F538" s="12"/>
      <c r="G538" s="12"/>
      <c r="H538" s="12"/>
      <c r="I538" s="12"/>
      <c r="J538" s="12"/>
      <c r="K538" s="12"/>
      <c r="L538" s="12"/>
      <c r="M538" s="11"/>
      <c r="Q538" s="1" t="s">
        <v>1033</v>
      </c>
    </row>
    <row r="539" spans="1:48" ht="30" customHeight="1">
      <c r="A539" s="11"/>
      <c r="B539" s="11"/>
      <c r="C539" s="11"/>
      <c r="D539" s="355"/>
      <c r="E539" s="12"/>
      <c r="F539" s="12"/>
      <c r="G539" s="12"/>
      <c r="H539" s="12"/>
      <c r="I539" s="12"/>
      <c r="J539" s="12"/>
      <c r="K539" s="12"/>
      <c r="L539" s="12"/>
      <c r="M539" s="11"/>
      <c r="Q539" s="1" t="s">
        <v>1033</v>
      </c>
    </row>
    <row r="540" spans="1:48" ht="30" customHeight="1">
      <c r="A540" s="11"/>
      <c r="B540" s="11"/>
      <c r="C540" s="11"/>
      <c r="D540" s="355"/>
      <c r="E540" s="12"/>
      <c r="F540" s="12"/>
      <c r="G540" s="12"/>
      <c r="H540" s="12"/>
      <c r="I540" s="12"/>
      <c r="J540" s="12"/>
      <c r="K540" s="12"/>
      <c r="L540" s="12"/>
      <c r="M540" s="11"/>
      <c r="Q540" s="1" t="s">
        <v>1033</v>
      </c>
    </row>
    <row r="541" spans="1:48" ht="30" customHeight="1">
      <c r="A541" s="11"/>
      <c r="B541" s="11"/>
      <c r="C541" s="11"/>
      <c r="D541" s="355"/>
      <c r="E541" s="12"/>
      <c r="F541" s="12"/>
      <c r="G541" s="12"/>
      <c r="H541" s="12"/>
      <c r="I541" s="12"/>
      <c r="J541" s="12"/>
      <c r="K541" s="12"/>
      <c r="L541" s="12"/>
      <c r="M541" s="11"/>
      <c r="Q541" s="1" t="s">
        <v>1033</v>
      </c>
    </row>
    <row r="542" spans="1:48" ht="30" customHeight="1">
      <c r="A542" s="11"/>
      <c r="B542" s="11"/>
      <c r="C542" s="11"/>
      <c r="D542" s="355"/>
      <c r="E542" s="12"/>
      <c r="F542" s="12"/>
      <c r="G542" s="12"/>
      <c r="H542" s="12"/>
      <c r="I542" s="12"/>
      <c r="J542" s="12"/>
      <c r="K542" s="12"/>
      <c r="L542" s="12"/>
      <c r="M542" s="11"/>
      <c r="Q542" s="1" t="s">
        <v>1033</v>
      </c>
    </row>
    <row r="543" spans="1:48" ht="30" customHeight="1">
      <c r="A543" s="11"/>
      <c r="B543" s="11"/>
      <c r="C543" s="11"/>
      <c r="D543" s="355"/>
      <c r="E543" s="12"/>
      <c r="F543" s="12"/>
      <c r="G543" s="12"/>
      <c r="H543" s="12"/>
      <c r="I543" s="12"/>
      <c r="J543" s="12"/>
      <c r="K543" s="12"/>
      <c r="L543" s="12"/>
      <c r="M543" s="11"/>
      <c r="Q543" s="1" t="s">
        <v>1033</v>
      </c>
    </row>
    <row r="544" spans="1:48" ht="30" customHeight="1">
      <c r="A544" s="11"/>
      <c r="B544" s="11"/>
      <c r="C544" s="11"/>
      <c r="D544" s="355"/>
      <c r="E544" s="12"/>
      <c r="F544" s="12"/>
      <c r="G544" s="12"/>
      <c r="H544" s="12"/>
      <c r="I544" s="12"/>
      <c r="J544" s="12"/>
      <c r="K544" s="12"/>
      <c r="L544" s="12"/>
      <c r="M544" s="11"/>
      <c r="Q544" s="1" t="s">
        <v>1033</v>
      </c>
    </row>
    <row r="545" spans="1:17" ht="30" customHeight="1">
      <c r="A545" s="11"/>
      <c r="B545" s="11"/>
      <c r="C545" s="11"/>
      <c r="D545" s="355"/>
      <c r="E545" s="12"/>
      <c r="F545" s="12"/>
      <c r="G545" s="12"/>
      <c r="H545" s="12"/>
      <c r="I545" s="12"/>
      <c r="J545" s="12"/>
      <c r="K545" s="12"/>
      <c r="L545" s="12"/>
      <c r="M545" s="11"/>
      <c r="Q545" s="1" t="s">
        <v>1033</v>
      </c>
    </row>
    <row r="546" spans="1:17" ht="30" customHeight="1">
      <c r="A546" s="11"/>
      <c r="B546" s="11"/>
      <c r="C546" s="11"/>
      <c r="D546" s="355"/>
      <c r="E546" s="12"/>
      <c r="F546" s="12"/>
      <c r="G546" s="12"/>
      <c r="H546" s="12"/>
      <c r="I546" s="12"/>
      <c r="J546" s="12"/>
      <c r="K546" s="12"/>
      <c r="L546" s="12"/>
      <c r="M546" s="11"/>
      <c r="Q546" s="1" t="s">
        <v>1033</v>
      </c>
    </row>
    <row r="547" spans="1:17" ht="30" customHeight="1">
      <c r="A547" s="11"/>
      <c r="B547" s="11"/>
      <c r="C547" s="11"/>
      <c r="D547" s="355"/>
      <c r="E547" s="12"/>
      <c r="F547" s="12"/>
      <c r="G547" s="12"/>
      <c r="H547" s="12"/>
      <c r="I547" s="12"/>
      <c r="J547" s="12"/>
      <c r="K547" s="12"/>
      <c r="L547" s="12"/>
      <c r="M547" s="11"/>
      <c r="Q547" s="1" t="s">
        <v>1033</v>
      </c>
    </row>
    <row r="548" spans="1:17" ht="30" customHeight="1">
      <c r="A548" s="11"/>
      <c r="B548" s="11"/>
      <c r="C548" s="11"/>
      <c r="D548" s="355"/>
      <c r="E548" s="12"/>
      <c r="F548" s="12"/>
      <c r="G548" s="12"/>
      <c r="H548" s="12"/>
      <c r="I548" s="12"/>
      <c r="J548" s="12"/>
      <c r="K548" s="12"/>
      <c r="L548" s="12"/>
      <c r="M548" s="11"/>
      <c r="Q548" s="1" t="s">
        <v>1033</v>
      </c>
    </row>
    <row r="549" spans="1:17" ht="30" customHeight="1">
      <c r="A549" s="11"/>
      <c r="B549" s="11"/>
      <c r="C549" s="11"/>
      <c r="D549" s="355"/>
      <c r="E549" s="12"/>
      <c r="F549" s="12"/>
      <c r="G549" s="12"/>
      <c r="H549" s="12"/>
      <c r="I549" s="12"/>
      <c r="J549" s="12"/>
      <c r="K549" s="12"/>
      <c r="L549" s="12"/>
      <c r="M549" s="11"/>
      <c r="Q549" s="1" t="s">
        <v>1033</v>
      </c>
    </row>
    <row r="550" spans="1:17" ht="30" customHeight="1">
      <c r="A550" s="11"/>
      <c r="B550" s="11"/>
      <c r="C550" s="11"/>
      <c r="D550" s="355"/>
      <c r="E550" s="12"/>
      <c r="F550" s="12"/>
      <c r="G550" s="12"/>
      <c r="H550" s="12"/>
      <c r="I550" s="12"/>
      <c r="J550" s="12"/>
      <c r="K550" s="12"/>
      <c r="L550" s="12"/>
      <c r="M550" s="11"/>
      <c r="Q550" s="1" t="s">
        <v>1033</v>
      </c>
    </row>
    <row r="551" spans="1:17" ht="30" customHeight="1">
      <c r="A551" s="11"/>
      <c r="B551" s="11"/>
      <c r="C551" s="11"/>
      <c r="D551" s="355"/>
      <c r="E551" s="12"/>
      <c r="F551" s="12"/>
      <c r="G551" s="12"/>
      <c r="H551" s="12"/>
      <c r="I551" s="12"/>
      <c r="J551" s="12"/>
      <c r="K551" s="12"/>
      <c r="L551" s="12"/>
      <c r="M551" s="11"/>
      <c r="Q551" s="1" t="s">
        <v>1033</v>
      </c>
    </row>
    <row r="552" spans="1:17" ht="30" customHeight="1">
      <c r="A552" s="11"/>
      <c r="B552" s="11"/>
      <c r="C552" s="11"/>
      <c r="D552" s="355"/>
      <c r="E552" s="12"/>
      <c r="F552" s="12"/>
      <c r="G552" s="12"/>
      <c r="H552" s="12"/>
      <c r="I552" s="12"/>
      <c r="J552" s="12"/>
      <c r="K552" s="12"/>
      <c r="L552" s="12"/>
      <c r="M552" s="11"/>
      <c r="Q552" s="1" t="s">
        <v>1033</v>
      </c>
    </row>
    <row r="553" spans="1:17" ht="30" customHeight="1">
      <c r="A553" s="11"/>
      <c r="B553" s="11"/>
      <c r="C553" s="11"/>
      <c r="D553" s="355"/>
      <c r="E553" s="12"/>
      <c r="F553" s="12"/>
      <c r="G553" s="12"/>
      <c r="H553" s="12"/>
      <c r="I553" s="12"/>
      <c r="J553" s="12"/>
      <c r="K553" s="12"/>
      <c r="L553" s="12"/>
      <c r="M553" s="11"/>
      <c r="Q553" s="1" t="s">
        <v>1033</v>
      </c>
    </row>
    <row r="554" spans="1:17" ht="30" customHeight="1">
      <c r="A554" s="11"/>
      <c r="B554" s="11"/>
      <c r="C554" s="11"/>
      <c r="D554" s="355"/>
      <c r="E554" s="12"/>
      <c r="F554" s="12"/>
      <c r="G554" s="12"/>
      <c r="H554" s="12"/>
      <c r="I554" s="12"/>
      <c r="J554" s="12"/>
      <c r="K554" s="12"/>
      <c r="L554" s="12"/>
      <c r="M554" s="11"/>
      <c r="Q554" s="1" t="s">
        <v>1033</v>
      </c>
    </row>
    <row r="555" spans="1:17" ht="30" customHeight="1">
      <c r="A555" s="13" t="s">
        <v>120</v>
      </c>
      <c r="B555" s="11"/>
      <c r="C555" s="11"/>
      <c r="D555" s="355"/>
      <c r="E555" s="12"/>
      <c r="F555" s="12">
        <f>SUMIF(Q533:Q554,"010121",F533:F554)</f>
        <v>0</v>
      </c>
      <c r="G555" s="12"/>
      <c r="H555" s="12">
        <f>SUMIF(Q533:Q554,"010121",H533:H554)</f>
        <v>0</v>
      </c>
      <c r="I555" s="12"/>
      <c r="J555" s="12">
        <f>SUMIF(Q533:Q554,"010121",J533:J554)</f>
        <v>0</v>
      </c>
      <c r="K555" s="12"/>
      <c r="L555" s="12">
        <f>SUMIF(Q533:Q554,"010121",L533:L554)</f>
        <v>0</v>
      </c>
      <c r="M555" s="11"/>
      <c r="N555" t="s">
        <v>121</v>
      </c>
    </row>
  </sheetData>
  <mergeCells count="44">
    <mergeCell ref="P2:P3"/>
    <mergeCell ref="A2:A3"/>
    <mergeCell ref="B2:B3"/>
    <mergeCell ref="C2:C3"/>
    <mergeCell ref="D2:D3"/>
    <mergeCell ref="E2:F2"/>
    <mergeCell ref="G2:H2"/>
    <mergeCell ref="I2:J2"/>
    <mergeCell ref="K2:L2"/>
    <mergeCell ref="M2:M3"/>
    <mergeCell ref="N2:N3"/>
    <mergeCell ref="O2:O3"/>
    <mergeCell ref="AB2:AB3"/>
    <mergeCell ref="Q2:Q3"/>
    <mergeCell ref="R2:R3"/>
    <mergeCell ref="S2:S3"/>
    <mergeCell ref="T2:T3"/>
    <mergeCell ref="U2:U3"/>
    <mergeCell ref="V2:V3"/>
    <mergeCell ref="W2:W3"/>
    <mergeCell ref="X2:X3"/>
    <mergeCell ref="Y2:Y3"/>
    <mergeCell ref="Z2:Z3"/>
    <mergeCell ref="AA2:AA3"/>
    <mergeCell ref="AN2:AN3"/>
    <mergeCell ref="AC2:AC3"/>
    <mergeCell ref="AD2:AD3"/>
    <mergeCell ref="AE2:AE3"/>
    <mergeCell ref="AF2:AF3"/>
    <mergeCell ref="AG2:AG3"/>
    <mergeCell ref="AH2:AH3"/>
    <mergeCell ref="AI2:AI3"/>
    <mergeCell ref="AJ2:AJ3"/>
    <mergeCell ref="AK2:AK3"/>
    <mergeCell ref="AL2:AL3"/>
    <mergeCell ref="AM2:AM3"/>
    <mergeCell ref="AU2:AU3"/>
    <mergeCell ref="AV2:AV3"/>
    <mergeCell ref="AO2:AO3"/>
    <mergeCell ref="AP2:AP3"/>
    <mergeCell ref="AQ2:AQ3"/>
    <mergeCell ref="AR2:AR3"/>
    <mergeCell ref="AS2:AS3"/>
    <mergeCell ref="AT2:AT3"/>
  </mergeCells>
  <phoneticPr fontId="1" type="noConversion"/>
  <pageMargins left="0.78740157480314954" right="0" top="0.39370078740157477" bottom="0.39370078740157477" header="0" footer="0"/>
  <pageSetup paperSize="9" scale="64" fitToHeight="0" orientation="landscape" r:id="rId1"/>
  <rowBreaks count="21" manualBreakCount="21">
    <brk id="27" max="16383" man="1"/>
    <brk id="51" max="16383" man="1"/>
    <brk id="75" max="16383" man="1"/>
    <brk id="99" max="16383" man="1"/>
    <brk id="123" max="16383" man="1"/>
    <brk id="147" max="16383" man="1"/>
    <brk id="171" max="16383" man="1"/>
    <brk id="195" max="16383" man="1"/>
    <brk id="219" max="16383" man="1"/>
    <brk id="243" max="16383" man="1"/>
    <brk id="267" max="16383" man="1"/>
    <brk id="339" max="16383" man="1"/>
    <brk id="363" max="16383" man="1"/>
    <brk id="387" max="16383" man="1"/>
    <brk id="411" max="16383" man="1"/>
    <brk id="435" max="16383" man="1"/>
    <brk id="459" max="16383" man="1"/>
    <brk id="483" max="16383" man="1"/>
    <brk id="507" max="16383" man="1"/>
    <brk id="531" max="16383" man="1"/>
    <brk id="555"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78582-2663-44A8-85CE-D16644662A83}">
  <dimension ref="B1:V12"/>
  <sheetViews>
    <sheetView view="pageBreakPreview" zoomScale="130" zoomScaleNormal="100" zoomScaleSheetLayoutView="130" workbookViewId="0">
      <pane ySplit="4" topLeftCell="A5" activePane="bottomLeft" state="frozen"/>
      <selection activeCell="B4" sqref="B4:B5"/>
      <selection pane="bottomLeft" activeCell="F20" sqref="F20"/>
    </sheetView>
  </sheetViews>
  <sheetFormatPr defaultRowHeight="12.75"/>
  <cols>
    <col min="1" max="1" width="0.625" style="586" customWidth="1"/>
    <col min="2" max="2" width="6.75" style="586" customWidth="1"/>
    <col min="3" max="3" width="20.375" style="586" customWidth="1"/>
    <col min="4" max="4" width="18.75" style="586" customWidth="1"/>
    <col min="5" max="5" width="11.875" style="586" customWidth="1"/>
    <col min="6" max="6" width="6.75" style="586" customWidth="1"/>
    <col min="7" max="7" width="16.125" style="586" customWidth="1"/>
    <col min="8" max="8" width="14.125" style="586" customWidth="1"/>
    <col min="9" max="9" width="13.625" style="586" customWidth="1"/>
    <col min="10" max="10" width="14.25" style="586" customWidth="1"/>
    <col min="11" max="11" width="11.875" style="586" customWidth="1"/>
    <col min="12" max="256" width="9" style="586"/>
    <col min="257" max="257" width="0.625" style="586" customWidth="1"/>
    <col min="258" max="258" width="6.75" style="586" customWidth="1"/>
    <col min="259" max="259" width="20.375" style="586" customWidth="1"/>
    <col min="260" max="260" width="18.75" style="586" customWidth="1"/>
    <col min="261" max="261" width="11.875" style="586" customWidth="1"/>
    <col min="262" max="262" width="6.75" style="586" customWidth="1"/>
    <col min="263" max="263" width="16.125" style="586" customWidth="1"/>
    <col min="264" max="264" width="14.125" style="586" customWidth="1"/>
    <col min="265" max="265" width="13.625" style="586" customWidth="1"/>
    <col min="266" max="266" width="14.25" style="586" customWidth="1"/>
    <col min="267" max="267" width="11.875" style="586" customWidth="1"/>
    <col min="268" max="512" width="9" style="586"/>
    <col min="513" max="513" width="0.625" style="586" customWidth="1"/>
    <col min="514" max="514" width="6.75" style="586" customWidth="1"/>
    <col min="515" max="515" width="20.375" style="586" customWidth="1"/>
    <col min="516" max="516" width="18.75" style="586" customWidth="1"/>
    <col min="517" max="517" width="11.875" style="586" customWidth="1"/>
    <col min="518" max="518" width="6.75" style="586" customWidth="1"/>
    <col min="519" max="519" width="16.125" style="586" customWidth="1"/>
    <col min="520" max="520" width="14.125" style="586" customWidth="1"/>
    <col min="521" max="521" width="13.625" style="586" customWidth="1"/>
    <col min="522" max="522" width="14.25" style="586" customWidth="1"/>
    <col min="523" max="523" width="11.875" style="586" customWidth="1"/>
    <col min="524" max="768" width="9" style="586"/>
    <col min="769" max="769" width="0.625" style="586" customWidth="1"/>
    <col min="770" max="770" width="6.75" style="586" customWidth="1"/>
    <col min="771" max="771" width="20.375" style="586" customWidth="1"/>
    <col min="772" max="772" width="18.75" style="586" customWidth="1"/>
    <col min="773" max="773" width="11.875" style="586" customWidth="1"/>
    <col min="774" max="774" width="6.75" style="586" customWidth="1"/>
    <col min="775" max="775" width="16.125" style="586" customWidth="1"/>
    <col min="776" max="776" width="14.125" style="586" customWidth="1"/>
    <col min="777" max="777" width="13.625" style="586" customWidth="1"/>
    <col min="778" max="778" width="14.25" style="586" customWidth="1"/>
    <col min="779" max="779" width="11.875" style="586" customWidth="1"/>
    <col min="780" max="1024" width="9" style="586"/>
    <col min="1025" max="1025" width="0.625" style="586" customWidth="1"/>
    <col min="1026" max="1026" width="6.75" style="586" customWidth="1"/>
    <col min="1027" max="1027" width="20.375" style="586" customWidth="1"/>
    <col min="1028" max="1028" width="18.75" style="586" customWidth="1"/>
    <col min="1029" max="1029" width="11.875" style="586" customWidth="1"/>
    <col min="1030" max="1030" width="6.75" style="586" customWidth="1"/>
    <col min="1031" max="1031" width="16.125" style="586" customWidth="1"/>
    <col min="1032" max="1032" width="14.125" style="586" customWidth="1"/>
    <col min="1033" max="1033" width="13.625" style="586" customWidth="1"/>
    <col min="1034" max="1034" width="14.25" style="586" customWidth="1"/>
    <col min="1035" max="1035" width="11.875" style="586" customWidth="1"/>
    <col min="1036" max="1280" width="9" style="586"/>
    <col min="1281" max="1281" width="0.625" style="586" customWidth="1"/>
    <col min="1282" max="1282" width="6.75" style="586" customWidth="1"/>
    <col min="1283" max="1283" width="20.375" style="586" customWidth="1"/>
    <col min="1284" max="1284" width="18.75" style="586" customWidth="1"/>
    <col min="1285" max="1285" width="11.875" style="586" customWidth="1"/>
    <col min="1286" max="1286" width="6.75" style="586" customWidth="1"/>
    <col min="1287" max="1287" width="16.125" style="586" customWidth="1"/>
    <col min="1288" max="1288" width="14.125" style="586" customWidth="1"/>
    <col min="1289" max="1289" width="13.625" style="586" customWidth="1"/>
    <col min="1290" max="1290" width="14.25" style="586" customWidth="1"/>
    <col min="1291" max="1291" width="11.875" style="586" customWidth="1"/>
    <col min="1292" max="1536" width="9" style="586"/>
    <col min="1537" max="1537" width="0.625" style="586" customWidth="1"/>
    <col min="1538" max="1538" width="6.75" style="586" customWidth="1"/>
    <col min="1539" max="1539" width="20.375" style="586" customWidth="1"/>
    <col min="1540" max="1540" width="18.75" style="586" customWidth="1"/>
    <col min="1541" max="1541" width="11.875" style="586" customWidth="1"/>
    <col min="1542" max="1542" width="6.75" style="586" customWidth="1"/>
    <col min="1543" max="1543" width="16.125" style="586" customWidth="1"/>
    <col min="1544" max="1544" width="14.125" style="586" customWidth="1"/>
    <col min="1545" max="1545" width="13.625" style="586" customWidth="1"/>
    <col min="1546" max="1546" width="14.25" style="586" customWidth="1"/>
    <col min="1547" max="1547" width="11.875" style="586" customWidth="1"/>
    <col min="1548" max="1792" width="9" style="586"/>
    <col min="1793" max="1793" width="0.625" style="586" customWidth="1"/>
    <col min="1794" max="1794" width="6.75" style="586" customWidth="1"/>
    <col min="1795" max="1795" width="20.375" style="586" customWidth="1"/>
    <col min="1796" max="1796" width="18.75" style="586" customWidth="1"/>
    <col min="1797" max="1797" width="11.875" style="586" customWidth="1"/>
    <col min="1798" max="1798" width="6.75" style="586" customWidth="1"/>
    <col min="1799" max="1799" width="16.125" style="586" customWidth="1"/>
    <col min="1800" max="1800" width="14.125" style="586" customWidth="1"/>
    <col min="1801" max="1801" width="13.625" style="586" customWidth="1"/>
    <col min="1802" max="1802" width="14.25" style="586" customWidth="1"/>
    <col min="1803" max="1803" width="11.875" style="586" customWidth="1"/>
    <col min="1804" max="2048" width="9" style="586"/>
    <col min="2049" max="2049" width="0.625" style="586" customWidth="1"/>
    <col min="2050" max="2050" width="6.75" style="586" customWidth="1"/>
    <col min="2051" max="2051" width="20.375" style="586" customWidth="1"/>
    <col min="2052" max="2052" width="18.75" style="586" customWidth="1"/>
    <col min="2053" max="2053" width="11.875" style="586" customWidth="1"/>
    <col min="2054" max="2054" width="6.75" style="586" customWidth="1"/>
    <col min="2055" max="2055" width="16.125" style="586" customWidth="1"/>
    <col min="2056" max="2056" width="14.125" style="586" customWidth="1"/>
    <col min="2057" max="2057" width="13.625" style="586" customWidth="1"/>
    <col min="2058" max="2058" width="14.25" style="586" customWidth="1"/>
    <col min="2059" max="2059" width="11.875" style="586" customWidth="1"/>
    <col min="2060" max="2304" width="9" style="586"/>
    <col min="2305" max="2305" width="0.625" style="586" customWidth="1"/>
    <col min="2306" max="2306" width="6.75" style="586" customWidth="1"/>
    <col min="2307" max="2307" width="20.375" style="586" customWidth="1"/>
    <col min="2308" max="2308" width="18.75" style="586" customWidth="1"/>
    <col min="2309" max="2309" width="11.875" style="586" customWidth="1"/>
    <col min="2310" max="2310" width="6.75" style="586" customWidth="1"/>
    <col min="2311" max="2311" width="16.125" style="586" customWidth="1"/>
    <col min="2312" max="2312" width="14.125" style="586" customWidth="1"/>
    <col min="2313" max="2313" width="13.625" style="586" customWidth="1"/>
    <col min="2314" max="2314" width="14.25" style="586" customWidth="1"/>
    <col min="2315" max="2315" width="11.875" style="586" customWidth="1"/>
    <col min="2316" max="2560" width="9" style="586"/>
    <col min="2561" max="2561" width="0.625" style="586" customWidth="1"/>
    <col min="2562" max="2562" width="6.75" style="586" customWidth="1"/>
    <col min="2563" max="2563" width="20.375" style="586" customWidth="1"/>
    <col min="2564" max="2564" width="18.75" style="586" customWidth="1"/>
    <col min="2565" max="2565" width="11.875" style="586" customWidth="1"/>
    <col min="2566" max="2566" width="6.75" style="586" customWidth="1"/>
    <col min="2567" max="2567" width="16.125" style="586" customWidth="1"/>
    <col min="2568" max="2568" width="14.125" style="586" customWidth="1"/>
    <col min="2569" max="2569" width="13.625" style="586" customWidth="1"/>
    <col min="2570" max="2570" width="14.25" style="586" customWidth="1"/>
    <col min="2571" max="2571" width="11.875" style="586" customWidth="1"/>
    <col min="2572" max="2816" width="9" style="586"/>
    <col min="2817" max="2817" width="0.625" style="586" customWidth="1"/>
    <col min="2818" max="2818" width="6.75" style="586" customWidth="1"/>
    <col min="2819" max="2819" width="20.375" style="586" customWidth="1"/>
    <col min="2820" max="2820" width="18.75" style="586" customWidth="1"/>
    <col min="2821" max="2821" width="11.875" style="586" customWidth="1"/>
    <col min="2822" max="2822" width="6.75" style="586" customWidth="1"/>
    <col min="2823" max="2823" width="16.125" style="586" customWidth="1"/>
    <col min="2824" max="2824" width="14.125" style="586" customWidth="1"/>
    <col min="2825" max="2825" width="13.625" style="586" customWidth="1"/>
    <col min="2826" max="2826" width="14.25" style="586" customWidth="1"/>
    <col min="2827" max="2827" width="11.875" style="586" customWidth="1"/>
    <col min="2828" max="3072" width="9" style="586"/>
    <col min="3073" max="3073" width="0.625" style="586" customWidth="1"/>
    <col min="3074" max="3074" width="6.75" style="586" customWidth="1"/>
    <col min="3075" max="3075" width="20.375" style="586" customWidth="1"/>
    <col min="3076" max="3076" width="18.75" style="586" customWidth="1"/>
    <col min="3077" max="3077" width="11.875" style="586" customWidth="1"/>
    <col min="3078" max="3078" width="6.75" style="586" customWidth="1"/>
    <col min="3079" max="3079" width="16.125" style="586" customWidth="1"/>
    <col min="3080" max="3080" width="14.125" style="586" customWidth="1"/>
    <col min="3081" max="3081" width="13.625" style="586" customWidth="1"/>
    <col min="3082" max="3082" width="14.25" style="586" customWidth="1"/>
    <col min="3083" max="3083" width="11.875" style="586" customWidth="1"/>
    <col min="3084" max="3328" width="9" style="586"/>
    <col min="3329" max="3329" width="0.625" style="586" customWidth="1"/>
    <col min="3330" max="3330" width="6.75" style="586" customWidth="1"/>
    <col min="3331" max="3331" width="20.375" style="586" customWidth="1"/>
    <col min="3332" max="3332" width="18.75" style="586" customWidth="1"/>
    <col min="3333" max="3333" width="11.875" style="586" customWidth="1"/>
    <col min="3334" max="3334" width="6.75" style="586" customWidth="1"/>
    <col min="3335" max="3335" width="16.125" style="586" customWidth="1"/>
    <col min="3336" max="3336" width="14.125" style="586" customWidth="1"/>
    <col min="3337" max="3337" width="13.625" style="586" customWidth="1"/>
    <col min="3338" max="3338" width="14.25" style="586" customWidth="1"/>
    <col min="3339" max="3339" width="11.875" style="586" customWidth="1"/>
    <col min="3340" max="3584" width="9" style="586"/>
    <col min="3585" max="3585" width="0.625" style="586" customWidth="1"/>
    <col min="3586" max="3586" width="6.75" style="586" customWidth="1"/>
    <col min="3587" max="3587" width="20.375" style="586" customWidth="1"/>
    <col min="3588" max="3588" width="18.75" style="586" customWidth="1"/>
    <col min="3589" max="3589" width="11.875" style="586" customWidth="1"/>
    <col min="3590" max="3590" width="6.75" style="586" customWidth="1"/>
    <col min="3591" max="3591" width="16.125" style="586" customWidth="1"/>
    <col min="3592" max="3592" width="14.125" style="586" customWidth="1"/>
    <col min="3593" max="3593" width="13.625" style="586" customWidth="1"/>
    <col min="3594" max="3594" width="14.25" style="586" customWidth="1"/>
    <col min="3595" max="3595" width="11.875" style="586" customWidth="1"/>
    <col min="3596" max="3840" width="9" style="586"/>
    <col min="3841" max="3841" width="0.625" style="586" customWidth="1"/>
    <col min="3842" max="3842" width="6.75" style="586" customWidth="1"/>
    <col min="3843" max="3843" width="20.375" style="586" customWidth="1"/>
    <col min="3844" max="3844" width="18.75" style="586" customWidth="1"/>
    <col min="3845" max="3845" width="11.875" style="586" customWidth="1"/>
    <col min="3846" max="3846" width="6.75" style="586" customWidth="1"/>
    <col min="3847" max="3847" width="16.125" style="586" customWidth="1"/>
    <col min="3848" max="3848" width="14.125" style="586" customWidth="1"/>
    <col min="3849" max="3849" width="13.625" style="586" customWidth="1"/>
    <col min="3850" max="3850" width="14.25" style="586" customWidth="1"/>
    <col min="3851" max="3851" width="11.875" style="586" customWidth="1"/>
    <col min="3852" max="4096" width="9" style="586"/>
    <col min="4097" max="4097" width="0.625" style="586" customWidth="1"/>
    <col min="4098" max="4098" width="6.75" style="586" customWidth="1"/>
    <col min="4099" max="4099" width="20.375" style="586" customWidth="1"/>
    <col min="4100" max="4100" width="18.75" style="586" customWidth="1"/>
    <col min="4101" max="4101" width="11.875" style="586" customWidth="1"/>
    <col min="4102" max="4102" width="6.75" style="586" customWidth="1"/>
    <col min="4103" max="4103" width="16.125" style="586" customWidth="1"/>
    <col min="4104" max="4104" width="14.125" style="586" customWidth="1"/>
    <col min="4105" max="4105" width="13.625" style="586" customWidth="1"/>
    <col min="4106" max="4106" width="14.25" style="586" customWidth="1"/>
    <col min="4107" max="4107" width="11.875" style="586" customWidth="1"/>
    <col min="4108" max="4352" width="9" style="586"/>
    <col min="4353" max="4353" width="0.625" style="586" customWidth="1"/>
    <col min="4354" max="4354" width="6.75" style="586" customWidth="1"/>
    <col min="4355" max="4355" width="20.375" style="586" customWidth="1"/>
    <col min="4356" max="4356" width="18.75" style="586" customWidth="1"/>
    <col min="4357" max="4357" width="11.875" style="586" customWidth="1"/>
    <col min="4358" max="4358" width="6.75" style="586" customWidth="1"/>
    <col min="4359" max="4359" width="16.125" style="586" customWidth="1"/>
    <col min="4360" max="4360" width="14.125" style="586" customWidth="1"/>
    <col min="4361" max="4361" width="13.625" style="586" customWidth="1"/>
    <col min="4362" max="4362" width="14.25" style="586" customWidth="1"/>
    <col min="4363" max="4363" width="11.875" style="586" customWidth="1"/>
    <col min="4364" max="4608" width="9" style="586"/>
    <col min="4609" max="4609" width="0.625" style="586" customWidth="1"/>
    <col min="4610" max="4610" width="6.75" style="586" customWidth="1"/>
    <col min="4611" max="4611" width="20.375" style="586" customWidth="1"/>
    <col min="4612" max="4612" width="18.75" style="586" customWidth="1"/>
    <col min="4613" max="4613" width="11.875" style="586" customWidth="1"/>
    <col min="4614" max="4614" width="6.75" style="586" customWidth="1"/>
    <col min="4615" max="4615" width="16.125" style="586" customWidth="1"/>
    <col min="4616" max="4616" width="14.125" style="586" customWidth="1"/>
    <col min="4617" max="4617" width="13.625" style="586" customWidth="1"/>
    <col min="4618" max="4618" width="14.25" style="586" customWidth="1"/>
    <col min="4619" max="4619" width="11.875" style="586" customWidth="1"/>
    <col min="4620" max="4864" width="9" style="586"/>
    <col min="4865" max="4865" width="0.625" style="586" customWidth="1"/>
    <col min="4866" max="4866" width="6.75" style="586" customWidth="1"/>
    <col min="4867" max="4867" width="20.375" style="586" customWidth="1"/>
    <col min="4868" max="4868" width="18.75" style="586" customWidth="1"/>
    <col min="4869" max="4869" width="11.875" style="586" customWidth="1"/>
    <col min="4870" max="4870" width="6.75" style="586" customWidth="1"/>
    <col min="4871" max="4871" width="16.125" style="586" customWidth="1"/>
    <col min="4872" max="4872" width="14.125" style="586" customWidth="1"/>
    <col min="4873" max="4873" width="13.625" style="586" customWidth="1"/>
    <col min="4874" max="4874" width="14.25" style="586" customWidth="1"/>
    <col min="4875" max="4875" width="11.875" style="586" customWidth="1"/>
    <col min="4876" max="5120" width="9" style="586"/>
    <col min="5121" max="5121" width="0.625" style="586" customWidth="1"/>
    <col min="5122" max="5122" width="6.75" style="586" customWidth="1"/>
    <col min="5123" max="5123" width="20.375" style="586" customWidth="1"/>
    <col min="5124" max="5124" width="18.75" style="586" customWidth="1"/>
    <col min="5125" max="5125" width="11.875" style="586" customWidth="1"/>
    <col min="5126" max="5126" width="6.75" style="586" customWidth="1"/>
    <col min="5127" max="5127" width="16.125" style="586" customWidth="1"/>
    <col min="5128" max="5128" width="14.125" style="586" customWidth="1"/>
    <col min="5129" max="5129" width="13.625" style="586" customWidth="1"/>
    <col min="5130" max="5130" width="14.25" style="586" customWidth="1"/>
    <col min="5131" max="5131" width="11.875" style="586" customWidth="1"/>
    <col min="5132" max="5376" width="9" style="586"/>
    <col min="5377" max="5377" width="0.625" style="586" customWidth="1"/>
    <col min="5378" max="5378" width="6.75" style="586" customWidth="1"/>
    <col min="5379" max="5379" width="20.375" style="586" customWidth="1"/>
    <col min="5380" max="5380" width="18.75" style="586" customWidth="1"/>
    <col min="5381" max="5381" width="11.875" style="586" customWidth="1"/>
    <col min="5382" max="5382" width="6.75" style="586" customWidth="1"/>
    <col min="5383" max="5383" width="16.125" style="586" customWidth="1"/>
    <col min="5384" max="5384" width="14.125" style="586" customWidth="1"/>
    <col min="5385" max="5385" width="13.625" style="586" customWidth="1"/>
    <col min="5386" max="5386" width="14.25" style="586" customWidth="1"/>
    <col min="5387" max="5387" width="11.875" style="586" customWidth="1"/>
    <col min="5388" max="5632" width="9" style="586"/>
    <col min="5633" max="5633" width="0.625" style="586" customWidth="1"/>
    <col min="5634" max="5634" width="6.75" style="586" customWidth="1"/>
    <col min="5635" max="5635" width="20.375" style="586" customWidth="1"/>
    <col min="5636" max="5636" width="18.75" style="586" customWidth="1"/>
    <col min="5637" max="5637" width="11.875" style="586" customWidth="1"/>
    <col min="5638" max="5638" width="6.75" style="586" customWidth="1"/>
    <col min="5639" max="5639" width="16.125" style="586" customWidth="1"/>
    <col min="5640" max="5640" width="14.125" style="586" customWidth="1"/>
    <col min="5641" max="5641" width="13.625" style="586" customWidth="1"/>
    <col min="5642" max="5642" width="14.25" style="586" customWidth="1"/>
    <col min="5643" max="5643" width="11.875" style="586" customWidth="1"/>
    <col min="5644" max="5888" width="9" style="586"/>
    <col min="5889" max="5889" width="0.625" style="586" customWidth="1"/>
    <col min="5890" max="5890" width="6.75" style="586" customWidth="1"/>
    <col min="5891" max="5891" width="20.375" style="586" customWidth="1"/>
    <col min="5892" max="5892" width="18.75" style="586" customWidth="1"/>
    <col min="5893" max="5893" width="11.875" style="586" customWidth="1"/>
    <col min="5894" max="5894" width="6.75" style="586" customWidth="1"/>
    <col min="5895" max="5895" width="16.125" style="586" customWidth="1"/>
    <col min="5896" max="5896" width="14.125" style="586" customWidth="1"/>
    <col min="5897" max="5897" width="13.625" style="586" customWidth="1"/>
    <col min="5898" max="5898" width="14.25" style="586" customWidth="1"/>
    <col min="5899" max="5899" width="11.875" style="586" customWidth="1"/>
    <col min="5900" max="6144" width="9" style="586"/>
    <col min="6145" max="6145" width="0.625" style="586" customWidth="1"/>
    <col min="6146" max="6146" width="6.75" style="586" customWidth="1"/>
    <col min="6147" max="6147" width="20.375" style="586" customWidth="1"/>
    <col min="6148" max="6148" width="18.75" style="586" customWidth="1"/>
    <col min="6149" max="6149" width="11.875" style="586" customWidth="1"/>
    <col min="6150" max="6150" width="6.75" style="586" customWidth="1"/>
    <col min="6151" max="6151" width="16.125" style="586" customWidth="1"/>
    <col min="6152" max="6152" width="14.125" style="586" customWidth="1"/>
    <col min="6153" max="6153" width="13.625" style="586" customWidth="1"/>
    <col min="6154" max="6154" width="14.25" style="586" customWidth="1"/>
    <col min="6155" max="6155" width="11.875" style="586" customWidth="1"/>
    <col min="6156" max="6400" width="9" style="586"/>
    <col min="6401" max="6401" width="0.625" style="586" customWidth="1"/>
    <col min="6402" max="6402" width="6.75" style="586" customWidth="1"/>
    <col min="6403" max="6403" width="20.375" style="586" customWidth="1"/>
    <col min="6404" max="6404" width="18.75" style="586" customWidth="1"/>
    <col min="6405" max="6405" width="11.875" style="586" customWidth="1"/>
    <col min="6406" max="6406" width="6.75" style="586" customWidth="1"/>
    <col min="6407" max="6407" width="16.125" style="586" customWidth="1"/>
    <col min="6408" max="6408" width="14.125" style="586" customWidth="1"/>
    <col min="6409" max="6409" width="13.625" style="586" customWidth="1"/>
    <col min="6410" max="6410" width="14.25" style="586" customWidth="1"/>
    <col min="6411" max="6411" width="11.875" style="586" customWidth="1"/>
    <col min="6412" max="6656" width="9" style="586"/>
    <col min="6657" max="6657" width="0.625" style="586" customWidth="1"/>
    <col min="6658" max="6658" width="6.75" style="586" customWidth="1"/>
    <col min="6659" max="6659" width="20.375" style="586" customWidth="1"/>
    <col min="6660" max="6660" width="18.75" style="586" customWidth="1"/>
    <col min="6661" max="6661" width="11.875" style="586" customWidth="1"/>
    <col min="6662" max="6662" width="6.75" style="586" customWidth="1"/>
    <col min="6663" max="6663" width="16.125" style="586" customWidth="1"/>
    <col min="6664" max="6664" width="14.125" style="586" customWidth="1"/>
    <col min="6665" max="6665" width="13.625" style="586" customWidth="1"/>
    <col min="6666" max="6666" width="14.25" style="586" customWidth="1"/>
    <col min="6667" max="6667" width="11.875" style="586" customWidth="1"/>
    <col min="6668" max="6912" width="9" style="586"/>
    <col min="6913" max="6913" width="0.625" style="586" customWidth="1"/>
    <col min="6914" max="6914" width="6.75" style="586" customWidth="1"/>
    <col min="6915" max="6915" width="20.375" style="586" customWidth="1"/>
    <col min="6916" max="6916" width="18.75" style="586" customWidth="1"/>
    <col min="6917" max="6917" width="11.875" style="586" customWidth="1"/>
    <col min="6918" max="6918" width="6.75" style="586" customWidth="1"/>
    <col min="6919" max="6919" width="16.125" style="586" customWidth="1"/>
    <col min="6920" max="6920" width="14.125" style="586" customWidth="1"/>
    <col min="6921" max="6921" width="13.625" style="586" customWidth="1"/>
    <col min="6922" max="6922" width="14.25" style="586" customWidth="1"/>
    <col min="6923" max="6923" width="11.875" style="586" customWidth="1"/>
    <col min="6924" max="7168" width="9" style="586"/>
    <col min="7169" max="7169" width="0.625" style="586" customWidth="1"/>
    <col min="7170" max="7170" width="6.75" style="586" customWidth="1"/>
    <col min="7171" max="7171" width="20.375" style="586" customWidth="1"/>
    <col min="7172" max="7172" width="18.75" style="586" customWidth="1"/>
    <col min="7173" max="7173" width="11.875" style="586" customWidth="1"/>
    <col min="7174" max="7174" width="6.75" style="586" customWidth="1"/>
    <col min="7175" max="7175" width="16.125" style="586" customWidth="1"/>
    <col min="7176" max="7176" width="14.125" style="586" customWidth="1"/>
    <col min="7177" max="7177" width="13.625" style="586" customWidth="1"/>
    <col min="7178" max="7178" width="14.25" style="586" customWidth="1"/>
    <col min="7179" max="7179" width="11.875" style="586" customWidth="1"/>
    <col min="7180" max="7424" width="9" style="586"/>
    <col min="7425" max="7425" width="0.625" style="586" customWidth="1"/>
    <col min="7426" max="7426" width="6.75" style="586" customWidth="1"/>
    <col min="7427" max="7427" width="20.375" style="586" customWidth="1"/>
    <col min="7428" max="7428" width="18.75" style="586" customWidth="1"/>
    <col min="7429" max="7429" width="11.875" style="586" customWidth="1"/>
    <col min="7430" max="7430" width="6.75" style="586" customWidth="1"/>
    <col min="7431" max="7431" width="16.125" style="586" customWidth="1"/>
    <col min="7432" max="7432" width="14.125" style="586" customWidth="1"/>
    <col min="7433" max="7433" width="13.625" style="586" customWidth="1"/>
    <col min="7434" max="7434" width="14.25" style="586" customWidth="1"/>
    <col min="7435" max="7435" width="11.875" style="586" customWidth="1"/>
    <col min="7436" max="7680" width="9" style="586"/>
    <col min="7681" max="7681" width="0.625" style="586" customWidth="1"/>
    <col min="7682" max="7682" width="6.75" style="586" customWidth="1"/>
    <col min="7683" max="7683" width="20.375" style="586" customWidth="1"/>
    <col min="7684" max="7684" width="18.75" style="586" customWidth="1"/>
    <col min="7685" max="7685" width="11.875" style="586" customWidth="1"/>
    <col min="7686" max="7686" width="6.75" style="586" customWidth="1"/>
    <col min="7687" max="7687" width="16.125" style="586" customWidth="1"/>
    <col min="7688" max="7688" width="14.125" style="586" customWidth="1"/>
    <col min="7689" max="7689" width="13.625" style="586" customWidth="1"/>
    <col min="7690" max="7690" width="14.25" style="586" customWidth="1"/>
    <col min="7691" max="7691" width="11.875" style="586" customWidth="1"/>
    <col min="7692" max="7936" width="9" style="586"/>
    <col min="7937" max="7937" width="0.625" style="586" customWidth="1"/>
    <col min="7938" max="7938" width="6.75" style="586" customWidth="1"/>
    <col min="7939" max="7939" width="20.375" style="586" customWidth="1"/>
    <col min="7940" max="7940" width="18.75" style="586" customWidth="1"/>
    <col min="7941" max="7941" width="11.875" style="586" customWidth="1"/>
    <col min="7942" max="7942" width="6.75" style="586" customWidth="1"/>
    <col min="7943" max="7943" width="16.125" style="586" customWidth="1"/>
    <col min="7944" max="7944" width="14.125" style="586" customWidth="1"/>
    <col min="7945" max="7945" width="13.625" style="586" customWidth="1"/>
    <col min="7946" max="7946" width="14.25" style="586" customWidth="1"/>
    <col min="7947" max="7947" width="11.875" style="586" customWidth="1"/>
    <col min="7948" max="8192" width="9" style="586"/>
    <col min="8193" max="8193" width="0.625" style="586" customWidth="1"/>
    <col min="8194" max="8194" width="6.75" style="586" customWidth="1"/>
    <col min="8195" max="8195" width="20.375" style="586" customWidth="1"/>
    <col min="8196" max="8196" width="18.75" style="586" customWidth="1"/>
    <col min="8197" max="8197" width="11.875" style="586" customWidth="1"/>
    <col min="8198" max="8198" width="6.75" style="586" customWidth="1"/>
    <col min="8199" max="8199" width="16.125" style="586" customWidth="1"/>
    <col min="8200" max="8200" width="14.125" style="586" customWidth="1"/>
    <col min="8201" max="8201" width="13.625" style="586" customWidth="1"/>
    <col min="8202" max="8202" width="14.25" style="586" customWidth="1"/>
    <col min="8203" max="8203" width="11.875" style="586" customWidth="1"/>
    <col min="8204" max="8448" width="9" style="586"/>
    <col min="8449" max="8449" width="0.625" style="586" customWidth="1"/>
    <col min="8450" max="8450" width="6.75" style="586" customWidth="1"/>
    <col min="8451" max="8451" width="20.375" style="586" customWidth="1"/>
    <col min="8452" max="8452" width="18.75" style="586" customWidth="1"/>
    <col min="8453" max="8453" width="11.875" style="586" customWidth="1"/>
    <col min="8454" max="8454" width="6.75" style="586" customWidth="1"/>
    <col min="8455" max="8455" width="16.125" style="586" customWidth="1"/>
    <col min="8456" max="8456" width="14.125" style="586" customWidth="1"/>
    <col min="8457" max="8457" width="13.625" style="586" customWidth="1"/>
    <col min="8458" max="8458" width="14.25" style="586" customWidth="1"/>
    <col min="8459" max="8459" width="11.875" style="586" customWidth="1"/>
    <col min="8460" max="8704" width="9" style="586"/>
    <col min="8705" max="8705" width="0.625" style="586" customWidth="1"/>
    <col min="8706" max="8706" width="6.75" style="586" customWidth="1"/>
    <col min="8707" max="8707" width="20.375" style="586" customWidth="1"/>
    <col min="8708" max="8708" width="18.75" style="586" customWidth="1"/>
    <col min="8709" max="8709" width="11.875" style="586" customWidth="1"/>
    <col min="8710" max="8710" width="6.75" style="586" customWidth="1"/>
    <col min="8711" max="8711" width="16.125" style="586" customWidth="1"/>
    <col min="8712" max="8712" width="14.125" style="586" customWidth="1"/>
    <col min="8713" max="8713" width="13.625" style="586" customWidth="1"/>
    <col min="8714" max="8714" width="14.25" style="586" customWidth="1"/>
    <col min="8715" max="8715" width="11.875" style="586" customWidth="1"/>
    <col min="8716" max="8960" width="9" style="586"/>
    <col min="8961" max="8961" width="0.625" style="586" customWidth="1"/>
    <col min="8962" max="8962" width="6.75" style="586" customWidth="1"/>
    <col min="8963" max="8963" width="20.375" style="586" customWidth="1"/>
    <col min="8964" max="8964" width="18.75" style="586" customWidth="1"/>
    <col min="8965" max="8965" width="11.875" style="586" customWidth="1"/>
    <col min="8966" max="8966" width="6.75" style="586" customWidth="1"/>
    <col min="8967" max="8967" width="16.125" style="586" customWidth="1"/>
    <col min="8968" max="8968" width="14.125" style="586" customWidth="1"/>
    <col min="8969" max="8969" width="13.625" style="586" customWidth="1"/>
    <col min="8970" max="8970" width="14.25" style="586" customWidth="1"/>
    <col min="8971" max="8971" width="11.875" style="586" customWidth="1"/>
    <col min="8972" max="9216" width="9" style="586"/>
    <col min="9217" max="9217" width="0.625" style="586" customWidth="1"/>
    <col min="9218" max="9218" width="6.75" style="586" customWidth="1"/>
    <col min="9219" max="9219" width="20.375" style="586" customWidth="1"/>
    <col min="9220" max="9220" width="18.75" style="586" customWidth="1"/>
    <col min="9221" max="9221" width="11.875" style="586" customWidth="1"/>
    <col min="9222" max="9222" width="6.75" style="586" customWidth="1"/>
    <col min="9223" max="9223" width="16.125" style="586" customWidth="1"/>
    <col min="9224" max="9224" width="14.125" style="586" customWidth="1"/>
    <col min="9225" max="9225" width="13.625" style="586" customWidth="1"/>
    <col min="9226" max="9226" width="14.25" style="586" customWidth="1"/>
    <col min="9227" max="9227" width="11.875" style="586" customWidth="1"/>
    <col min="9228" max="9472" width="9" style="586"/>
    <col min="9473" max="9473" width="0.625" style="586" customWidth="1"/>
    <col min="9474" max="9474" width="6.75" style="586" customWidth="1"/>
    <col min="9475" max="9475" width="20.375" style="586" customWidth="1"/>
    <col min="9476" max="9476" width="18.75" style="586" customWidth="1"/>
    <col min="9477" max="9477" width="11.875" style="586" customWidth="1"/>
    <col min="9478" max="9478" width="6.75" style="586" customWidth="1"/>
    <col min="9479" max="9479" width="16.125" style="586" customWidth="1"/>
    <col min="9480" max="9480" width="14.125" style="586" customWidth="1"/>
    <col min="9481" max="9481" width="13.625" style="586" customWidth="1"/>
    <col min="9482" max="9482" width="14.25" style="586" customWidth="1"/>
    <col min="9483" max="9483" width="11.875" style="586" customWidth="1"/>
    <col min="9484" max="9728" width="9" style="586"/>
    <col min="9729" max="9729" width="0.625" style="586" customWidth="1"/>
    <col min="9730" max="9730" width="6.75" style="586" customWidth="1"/>
    <col min="9731" max="9731" width="20.375" style="586" customWidth="1"/>
    <col min="9732" max="9732" width="18.75" style="586" customWidth="1"/>
    <col min="9733" max="9733" width="11.875" style="586" customWidth="1"/>
    <col min="9734" max="9734" width="6.75" style="586" customWidth="1"/>
    <col min="9735" max="9735" width="16.125" style="586" customWidth="1"/>
    <col min="9736" max="9736" width="14.125" style="586" customWidth="1"/>
    <col min="9737" max="9737" width="13.625" style="586" customWidth="1"/>
    <col min="9738" max="9738" width="14.25" style="586" customWidth="1"/>
    <col min="9739" max="9739" width="11.875" style="586" customWidth="1"/>
    <col min="9740" max="9984" width="9" style="586"/>
    <col min="9985" max="9985" width="0.625" style="586" customWidth="1"/>
    <col min="9986" max="9986" width="6.75" style="586" customWidth="1"/>
    <col min="9987" max="9987" width="20.375" style="586" customWidth="1"/>
    <col min="9988" max="9988" width="18.75" style="586" customWidth="1"/>
    <col min="9989" max="9989" width="11.875" style="586" customWidth="1"/>
    <col min="9990" max="9990" width="6.75" style="586" customWidth="1"/>
    <col min="9991" max="9991" width="16.125" style="586" customWidth="1"/>
    <col min="9992" max="9992" width="14.125" style="586" customWidth="1"/>
    <col min="9993" max="9993" width="13.625" style="586" customWidth="1"/>
    <col min="9994" max="9994" width="14.25" style="586" customWidth="1"/>
    <col min="9995" max="9995" width="11.875" style="586" customWidth="1"/>
    <col min="9996" max="10240" width="9" style="586"/>
    <col min="10241" max="10241" width="0.625" style="586" customWidth="1"/>
    <col min="10242" max="10242" width="6.75" style="586" customWidth="1"/>
    <col min="10243" max="10243" width="20.375" style="586" customWidth="1"/>
    <col min="10244" max="10244" width="18.75" style="586" customWidth="1"/>
    <col min="10245" max="10245" width="11.875" style="586" customWidth="1"/>
    <col min="10246" max="10246" width="6.75" style="586" customWidth="1"/>
    <col min="10247" max="10247" width="16.125" style="586" customWidth="1"/>
    <col min="10248" max="10248" width="14.125" style="586" customWidth="1"/>
    <col min="10249" max="10249" width="13.625" style="586" customWidth="1"/>
    <col min="10250" max="10250" width="14.25" style="586" customWidth="1"/>
    <col min="10251" max="10251" width="11.875" style="586" customWidth="1"/>
    <col min="10252" max="10496" width="9" style="586"/>
    <col min="10497" max="10497" width="0.625" style="586" customWidth="1"/>
    <col min="10498" max="10498" width="6.75" style="586" customWidth="1"/>
    <col min="10499" max="10499" width="20.375" style="586" customWidth="1"/>
    <col min="10500" max="10500" width="18.75" style="586" customWidth="1"/>
    <col min="10501" max="10501" width="11.875" style="586" customWidth="1"/>
    <col min="10502" max="10502" width="6.75" style="586" customWidth="1"/>
    <col min="10503" max="10503" width="16.125" style="586" customWidth="1"/>
    <col min="10504" max="10504" width="14.125" style="586" customWidth="1"/>
    <col min="10505" max="10505" width="13.625" style="586" customWidth="1"/>
    <col min="10506" max="10506" width="14.25" style="586" customWidth="1"/>
    <col min="10507" max="10507" width="11.875" style="586" customWidth="1"/>
    <col min="10508" max="10752" width="9" style="586"/>
    <col min="10753" max="10753" width="0.625" style="586" customWidth="1"/>
    <col min="10754" max="10754" width="6.75" style="586" customWidth="1"/>
    <col min="10755" max="10755" width="20.375" style="586" customWidth="1"/>
    <col min="10756" max="10756" width="18.75" style="586" customWidth="1"/>
    <col min="10757" max="10757" width="11.875" style="586" customWidth="1"/>
    <col min="10758" max="10758" width="6.75" style="586" customWidth="1"/>
    <col min="10759" max="10759" width="16.125" style="586" customWidth="1"/>
    <col min="10760" max="10760" width="14.125" style="586" customWidth="1"/>
    <col min="10761" max="10761" width="13.625" style="586" customWidth="1"/>
    <col min="10762" max="10762" width="14.25" style="586" customWidth="1"/>
    <col min="10763" max="10763" width="11.875" style="586" customWidth="1"/>
    <col min="10764" max="11008" width="9" style="586"/>
    <col min="11009" max="11009" width="0.625" style="586" customWidth="1"/>
    <col min="11010" max="11010" width="6.75" style="586" customWidth="1"/>
    <col min="11011" max="11011" width="20.375" style="586" customWidth="1"/>
    <col min="11012" max="11012" width="18.75" style="586" customWidth="1"/>
    <col min="11013" max="11013" width="11.875" style="586" customWidth="1"/>
    <col min="11014" max="11014" width="6.75" style="586" customWidth="1"/>
    <col min="11015" max="11015" width="16.125" style="586" customWidth="1"/>
    <col min="11016" max="11016" width="14.125" style="586" customWidth="1"/>
    <col min="11017" max="11017" width="13.625" style="586" customWidth="1"/>
    <col min="11018" max="11018" width="14.25" style="586" customWidth="1"/>
    <col min="11019" max="11019" width="11.875" style="586" customWidth="1"/>
    <col min="11020" max="11264" width="9" style="586"/>
    <col min="11265" max="11265" width="0.625" style="586" customWidth="1"/>
    <col min="11266" max="11266" width="6.75" style="586" customWidth="1"/>
    <col min="11267" max="11267" width="20.375" style="586" customWidth="1"/>
    <col min="11268" max="11268" width="18.75" style="586" customWidth="1"/>
    <col min="11269" max="11269" width="11.875" style="586" customWidth="1"/>
    <col min="11270" max="11270" width="6.75" style="586" customWidth="1"/>
    <col min="11271" max="11271" width="16.125" style="586" customWidth="1"/>
    <col min="11272" max="11272" width="14.125" style="586" customWidth="1"/>
    <col min="11273" max="11273" width="13.625" style="586" customWidth="1"/>
    <col min="11274" max="11274" width="14.25" style="586" customWidth="1"/>
    <col min="11275" max="11275" width="11.875" style="586" customWidth="1"/>
    <col min="11276" max="11520" width="9" style="586"/>
    <col min="11521" max="11521" width="0.625" style="586" customWidth="1"/>
    <col min="11522" max="11522" width="6.75" style="586" customWidth="1"/>
    <col min="11523" max="11523" width="20.375" style="586" customWidth="1"/>
    <col min="11524" max="11524" width="18.75" style="586" customWidth="1"/>
    <col min="11525" max="11525" width="11.875" style="586" customWidth="1"/>
    <col min="11526" max="11526" width="6.75" style="586" customWidth="1"/>
    <col min="11527" max="11527" width="16.125" style="586" customWidth="1"/>
    <col min="11528" max="11528" width="14.125" style="586" customWidth="1"/>
    <col min="11529" max="11529" width="13.625" style="586" customWidth="1"/>
    <col min="11530" max="11530" width="14.25" style="586" customWidth="1"/>
    <col min="11531" max="11531" width="11.875" style="586" customWidth="1"/>
    <col min="11532" max="11776" width="9" style="586"/>
    <col min="11777" max="11777" width="0.625" style="586" customWidth="1"/>
    <col min="11778" max="11778" width="6.75" style="586" customWidth="1"/>
    <col min="11779" max="11779" width="20.375" style="586" customWidth="1"/>
    <col min="11780" max="11780" width="18.75" style="586" customWidth="1"/>
    <col min="11781" max="11781" width="11.875" style="586" customWidth="1"/>
    <col min="11782" max="11782" width="6.75" style="586" customWidth="1"/>
    <col min="11783" max="11783" width="16.125" style="586" customWidth="1"/>
    <col min="11784" max="11784" width="14.125" style="586" customWidth="1"/>
    <col min="11785" max="11785" width="13.625" style="586" customWidth="1"/>
    <col min="11786" max="11786" width="14.25" style="586" customWidth="1"/>
    <col min="11787" max="11787" width="11.875" style="586" customWidth="1"/>
    <col min="11788" max="12032" width="9" style="586"/>
    <col min="12033" max="12033" width="0.625" style="586" customWidth="1"/>
    <col min="12034" max="12034" width="6.75" style="586" customWidth="1"/>
    <col min="12035" max="12035" width="20.375" style="586" customWidth="1"/>
    <col min="12036" max="12036" width="18.75" style="586" customWidth="1"/>
    <col min="12037" max="12037" width="11.875" style="586" customWidth="1"/>
    <col min="12038" max="12038" width="6.75" style="586" customWidth="1"/>
    <col min="12039" max="12039" width="16.125" style="586" customWidth="1"/>
    <col min="12040" max="12040" width="14.125" style="586" customWidth="1"/>
    <col min="12041" max="12041" width="13.625" style="586" customWidth="1"/>
    <col min="12042" max="12042" width="14.25" style="586" customWidth="1"/>
    <col min="12043" max="12043" width="11.875" style="586" customWidth="1"/>
    <col min="12044" max="12288" width="9" style="586"/>
    <col min="12289" max="12289" width="0.625" style="586" customWidth="1"/>
    <col min="12290" max="12290" width="6.75" style="586" customWidth="1"/>
    <col min="12291" max="12291" width="20.375" style="586" customWidth="1"/>
    <col min="12292" max="12292" width="18.75" style="586" customWidth="1"/>
    <col min="12293" max="12293" width="11.875" style="586" customWidth="1"/>
    <col min="12294" max="12294" width="6.75" style="586" customWidth="1"/>
    <col min="12295" max="12295" width="16.125" style="586" customWidth="1"/>
    <col min="12296" max="12296" width="14.125" style="586" customWidth="1"/>
    <col min="12297" max="12297" width="13.625" style="586" customWidth="1"/>
    <col min="12298" max="12298" width="14.25" style="586" customWidth="1"/>
    <col min="12299" max="12299" width="11.875" style="586" customWidth="1"/>
    <col min="12300" max="12544" width="9" style="586"/>
    <col min="12545" max="12545" width="0.625" style="586" customWidth="1"/>
    <col min="12546" max="12546" width="6.75" style="586" customWidth="1"/>
    <col min="12547" max="12547" width="20.375" style="586" customWidth="1"/>
    <col min="12548" max="12548" width="18.75" style="586" customWidth="1"/>
    <col min="12549" max="12549" width="11.875" style="586" customWidth="1"/>
    <col min="12550" max="12550" width="6.75" style="586" customWidth="1"/>
    <col min="12551" max="12551" width="16.125" style="586" customWidth="1"/>
    <col min="12552" max="12552" width="14.125" style="586" customWidth="1"/>
    <col min="12553" max="12553" width="13.625" style="586" customWidth="1"/>
    <col min="12554" max="12554" width="14.25" style="586" customWidth="1"/>
    <col min="12555" max="12555" width="11.875" style="586" customWidth="1"/>
    <col min="12556" max="12800" width="9" style="586"/>
    <col min="12801" max="12801" width="0.625" style="586" customWidth="1"/>
    <col min="12802" max="12802" width="6.75" style="586" customWidth="1"/>
    <col min="12803" max="12803" width="20.375" style="586" customWidth="1"/>
    <col min="12804" max="12804" width="18.75" style="586" customWidth="1"/>
    <col min="12805" max="12805" width="11.875" style="586" customWidth="1"/>
    <col min="12806" max="12806" width="6.75" style="586" customWidth="1"/>
    <col min="12807" max="12807" width="16.125" style="586" customWidth="1"/>
    <col min="12808" max="12808" width="14.125" style="586" customWidth="1"/>
    <col min="12809" max="12809" width="13.625" style="586" customWidth="1"/>
    <col min="12810" max="12810" width="14.25" style="586" customWidth="1"/>
    <col min="12811" max="12811" width="11.875" style="586" customWidth="1"/>
    <col min="12812" max="13056" width="9" style="586"/>
    <col min="13057" max="13057" width="0.625" style="586" customWidth="1"/>
    <col min="13058" max="13058" width="6.75" style="586" customWidth="1"/>
    <col min="13059" max="13059" width="20.375" style="586" customWidth="1"/>
    <col min="13060" max="13060" width="18.75" style="586" customWidth="1"/>
    <col min="13061" max="13061" width="11.875" style="586" customWidth="1"/>
    <col min="13062" max="13062" width="6.75" style="586" customWidth="1"/>
    <col min="13063" max="13063" width="16.125" style="586" customWidth="1"/>
    <col min="13064" max="13064" width="14.125" style="586" customWidth="1"/>
    <col min="13065" max="13065" width="13.625" style="586" customWidth="1"/>
    <col min="13066" max="13066" width="14.25" style="586" customWidth="1"/>
    <col min="13067" max="13067" width="11.875" style="586" customWidth="1"/>
    <col min="13068" max="13312" width="9" style="586"/>
    <col min="13313" max="13313" width="0.625" style="586" customWidth="1"/>
    <col min="13314" max="13314" width="6.75" style="586" customWidth="1"/>
    <col min="13315" max="13315" width="20.375" style="586" customWidth="1"/>
    <col min="13316" max="13316" width="18.75" style="586" customWidth="1"/>
    <col min="13317" max="13317" width="11.875" style="586" customWidth="1"/>
    <col min="13318" max="13318" width="6.75" style="586" customWidth="1"/>
    <col min="13319" max="13319" width="16.125" style="586" customWidth="1"/>
    <col min="13320" max="13320" width="14.125" style="586" customWidth="1"/>
    <col min="13321" max="13321" width="13.625" style="586" customWidth="1"/>
    <col min="13322" max="13322" width="14.25" style="586" customWidth="1"/>
    <col min="13323" max="13323" width="11.875" style="586" customWidth="1"/>
    <col min="13324" max="13568" width="9" style="586"/>
    <col min="13569" max="13569" width="0.625" style="586" customWidth="1"/>
    <col min="13570" max="13570" width="6.75" style="586" customWidth="1"/>
    <col min="13571" max="13571" width="20.375" style="586" customWidth="1"/>
    <col min="13572" max="13572" width="18.75" style="586" customWidth="1"/>
    <col min="13573" max="13573" width="11.875" style="586" customWidth="1"/>
    <col min="13574" max="13574" width="6.75" style="586" customWidth="1"/>
    <col min="13575" max="13575" width="16.125" style="586" customWidth="1"/>
    <col min="13576" max="13576" width="14.125" style="586" customWidth="1"/>
    <col min="13577" max="13577" width="13.625" style="586" customWidth="1"/>
    <col min="13578" max="13578" width="14.25" style="586" customWidth="1"/>
    <col min="13579" max="13579" width="11.875" style="586" customWidth="1"/>
    <col min="13580" max="13824" width="9" style="586"/>
    <col min="13825" max="13825" width="0.625" style="586" customWidth="1"/>
    <col min="13826" max="13826" width="6.75" style="586" customWidth="1"/>
    <col min="13827" max="13827" width="20.375" style="586" customWidth="1"/>
    <col min="13828" max="13828" width="18.75" style="586" customWidth="1"/>
    <col min="13829" max="13829" width="11.875" style="586" customWidth="1"/>
    <col min="13830" max="13830" width="6.75" style="586" customWidth="1"/>
    <col min="13831" max="13831" width="16.125" style="586" customWidth="1"/>
    <col min="13832" max="13832" width="14.125" style="586" customWidth="1"/>
    <col min="13833" max="13833" width="13.625" style="586" customWidth="1"/>
    <col min="13834" max="13834" width="14.25" style="586" customWidth="1"/>
    <col min="13835" max="13835" width="11.875" style="586" customWidth="1"/>
    <col min="13836" max="14080" width="9" style="586"/>
    <col min="14081" max="14081" width="0.625" style="586" customWidth="1"/>
    <col min="14082" max="14082" width="6.75" style="586" customWidth="1"/>
    <col min="14083" max="14083" width="20.375" style="586" customWidth="1"/>
    <col min="14084" max="14084" width="18.75" style="586" customWidth="1"/>
    <col min="14085" max="14085" width="11.875" style="586" customWidth="1"/>
    <col min="14086" max="14086" width="6.75" style="586" customWidth="1"/>
    <col min="14087" max="14087" width="16.125" style="586" customWidth="1"/>
    <col min="14088" max="14088" width="14.125" style="586" customWidth="1"/>
    <col min="14089" max="14089" width="13.625" style="586" customWidth="1"/>
    <col min="14090" max="14090" width="14.25" style="586" customWidth="1"/>
    <col min="14091" max="14091" width="11.875" style="586" customWidth="1"/>
    <col min="14092" max="14336" width="9" style="586"/>
    <col min="14337" max="14337" width="0.625" style="586" customWidth="1"/>
    <col min="14338" max="14338" width="6.75" style="586" customWidth="1"/>
    <col min="14339" max="14339" width="20.375" style="586" customWidth="1"/>
    <col min="14340" max="14340" width="18.75" style="586" customWidth="1"/>
    <col min="14341" max="14341" width="11.875" style="586" customWidth="1"/>
    <col min="14342" max="14342" width="6.75" style="586" customWidth="1"/>
    <col min="14343" max="14343" width="16.125" style="586" customWidth="1"/>
    <col min="14344" max="14344" width="14.125" style="586" customWidth="1"/>
    <col min="14345" max="14345" width="13.625" style="586" customWidth="1"/>
    <col min="14346" max="14346" width="14.25" style="586" customWidth="1"/>
    <col min="14347" max="14347" width="11.875" style="586" customWidth="1"/>
    <col min="14348" max="14592" width="9" style="586"/>
    <col min="14593" max="14593" width="0.625" style="586" customWidth="1"/>
    <col min="14594" max="14594" width="6.75" style="586" customWidth="1"/>
    <col min="14595" max="14595" width="20.375" style="586" customWidth="1"/>
    <col min="14596" max="14596" width="18.75" style="586" customWidth="1"/>
    <col min="14597" max="14597" width="11.875" style="586" customWidth="1"/>
    <col min="14598" max="14598" width="6.75" style="586" customWidth="1"/>
    <col min="14599" max="14599" width="16.125" style="586" customWidth="1"/>
    <col min="14600" max="14600" width="14.125" style="586" customWidth="1"/>
    <col min="14601" max="14601" width="13.625" style="586" customWidth="1"/>
    <col min="14602" max="14602" width="14.25" style="586" customWidth="1"/>
    <col min="14603" max="14603" width="11.875" style="586" customWidth="1"/>
    <col min="14604" max="14848" width="9" style="586"/>
    <col min="14849" max="14849" width="0.625" style="586" customWidth="1"/>
    <col min="14850" max="14850" width="6.75" style="586" customWidth="1"/>
    <col min="14851" max="14851" width="20.375" style="586" customWidth="1"/>
    <col min="14852" max="14852" width="18.75" style="586" customWidth="1"/>
    <col min="14853" max="14853" width="11.875" style="586" customWidth="1"/>
    <col min="14854" max="14854" width="6.75" style="586" customWidth="1"/>
    <col min="14855" max="14855" width="16.125" style="586" customWidth="1"/>
    <col min="14856" max="14856" width="14.125" style="586" customWidth="1"/>
    <col min="14857" max="14857" width="13.625" style="586" customWidth="1"/>
    <col min="14858" max="14858" width="14.25" style="586" customWidth="1"/>
    <col min="14859" max="14859" width="11.875" style="586" customWidth="1"/>
    <col min="14860" max="15104" width="9" style="586"/>
    <col min="15105" max="15105" width="0.625" style="586" customWidth="1"/>
    <col min="15106" max="15106" width="6.75" style="586" customWidth="1"/>
    <col min="15107" max="15107" width="20.375" style="586" customWidth="1"/>
    <col min="15108" max="15108" width="18.75" style="586" customWidth="1"/>
    <col min="15109" max="15109" width="11.875" style="586" customWidth="1"/>
    <col min="15110" max="15110" width="6.75" style="586" customWidth="1"/>
    <col min="15111" max="15111" width="16.125" style="586" customWidth="1"/>
    <col min="15112" max="15112" width="14.125" style="586" customWidth="1"/>
    <col min="15113" max="15113" width="13.625" style="586" customWidth="1"/>
    <col min="15114" max="15114" width="14.25" style="586" customWidth="1"/>
    <col min="15115" max="15115" width="11.875" style="586" customWidth="1"/>
    <col min="15116" max="15360" width="9" style="586"/>
    <col min="15361" max="15361" width="0.625" style="586" customWidth="1"/>
    <col min="15362" max="15362" width="6.75" style="586" customWidth="1"/>
    <col min="15363" max="15363" width="20.375" style="586" customWidth="1"/>
    <col min="15364" max="15364" width="18.75" style="586" customWidth="1"/>
    <col min="15365" max="15365" width="11.875" style="586" customWidth="1"/>
    <col min="15366" max="15366" width="6.75" style="586" customWidth="1"/>
    <col min="15367" max="15367" width="16.125" style="586" customWidth="1"/>
    <col min="15368" max="15368" width="14.125" style="586" customWidth="1"/>
    <col min="15369" max="15369" width="13.625" style="586" customWidth="1"/>
    <col min="15370" max="15370" width="14.25" style="586" customWidth="1"/>
    <col min="15371" max="15371" width="11.875" style="586" customWidth="1"/>
    <col min="15372" max="15616" width="9" style="586"/>
    <col min="15617" max="15617" width="0.625" style="586" customWidth="1"/>
    <col min="15618" max="15618" width="6.75" style="586" customWidth="1"/>
    <col min="15619" max="15619" width="20.375" style="586" customWidth="1"/>
    <col min="15620" max="15620" width="18.75" style="586" customWidth="1"/>
    <col min="15621" max="15621" width="11.875" style="586" customWidth="1"/>
    <col min="15622" max="15622" width="6.75" style="586" customWidth="1"/>
    <col min="15623" max="15623" width="16.125" style="586" customWidth="1"/>
    <col min="15624" max="15624" width="14.125" style="586" customWidth="1"/>
    <col min="15625" max="15625" width="13.625" style="586" customWidth="1"/>
    <col min="15626" max="15626" width="14.25" style="586" customWidth="1"/>
    <col min="15627" max="15627" width="11.875" style="586" customWidth="1"/>
    <col min="15628" max="15872" width="9" style="586"/>
    <col min="15873" max="15873" width="0.625" style="586" customWidth="1"/>
    <col min="15874" max="15874" width="6.75" style="586" customWidth="1"/>
    <col min="15875" max="15875" width="20.375" style="586" customWidth="1"/>
    <col min="15876" max="15876" width="18.75" style="586" customWidth="1"/>
    <col min="15877" max="15877" width="11.875" style="586" customWidth="1"/>
    <col min="15878" max="15878" width="6.75" style="586" customWidth="1"/>
    <col min="15879" max="15879" width="16.125" style="586" customWidth="1"/>
    <col min="15880" max="15880" width="14.125" style="586" customWidth="1"/>
    <col min="15881" max="15881" width="13.625" style="586" customWidth="1"/>
    <col min="15882" max="15882" width="14.25" style="586" customWidth="1"/>
    <col min="15883" max="15883" width="11.875" style="586" customWidth="1"/>
    <col min="15884" max="16128" width="9" style="586"/>
    <col min="16129" max="16129" width="0.625" style="586" customWidth="1"/>
    <col min="16130" max="16130" width="6.75" style="586" customWidth="1"/>
    <col min="16131" max="16131" width="20.375" style="586" customWidth="1"/>
    <col min="16132" max="16132" width="18.75" style="586" customWidth="1"/>
    <col min="16133" max="16133" width="11.875" style="586" customWidth="1"/>
    <col min="16134" max="16134" width="6.75" style="586" customWidth="1"/>
    <col min="16135" max="16135" width="16.125" style="586" customWidth="1"/>
    <col min="16136" max="16136" width="14.125" style="586" customWidth="1"/>
    <col min="16137" max="16137" width="13.625" style="586" customWidth="1"/>
    <col min="16138" max="16138" width="14.25" style="586" customWidth="1"/>
    <col min="16139" max="16139" width="11.875" style="586" customWidth="1"/>
    <col min="16140" max="16384" width="9" style="586"/>
  </cols>
  <sheetData>
    <row r="1" spans="2:22" ht="24.95" customHeight="1">
      <c r="B1" s="585" t="s">
        <v>1180</v>
      </c>
      <c r="C1" s="585"/>
      <c r="D1" s="585"/>
      <c r="E1" s="585"/>
      <c r="F1" s="585"/>
      <c r="G1" s="585"/>
      <c r="H1" s="585"/>
      <c r="I1" s="585"/>
      <c r="J1" s="585"/>
      <c r="K1" s="585"/>
    </row>
    <row r="2" spans="2:22" ht="9.9499999999999993" customHeight="1">
      <c r="B2" s="587"/>
      <c r="C2" s="587"/>
      <c r="D2" s="587"/>
      <c r="E2" s="587"/>
      <c r="F2" s="587"/>
      <c r="G2" s="587"/>
      <c r="H2" s="587"/>
      <c r="I2" s="587"/>
      <c r="J2" s="587"/>
      <c r="K2" s="587"/>
    </row>
    <row r="3" spans="2:22" ht="23.25" customHeight="1">
      <c r="B3" s="588" t="s">
        <v>1181</v>
      </c>
      <c r="C3" s="588"/>
      <c r="D3" s="588"/>
      <c r="E3" s="588"/>
      <c r="F3" s="557"/>
      <c r="G3" s="557"/>
      <c r="H3" s="557"/>
      <c r="I3" s="557"/>
      <c r="J3" s="557"/>
      <c r="K3" s="557"/>
      <c r="L3" s="557"/>
      <c r="M3" s="557"/>
      <c r="N3" s="557"/>
      <c r="O3" s="557"/>
      <c r="P3" s="557"/>
      <c r="Q3" s="557"/>
      <c r="R3" s="557"/>
      <c r="S3" s="557"/>
      <c r="T3" s="557"/>
      <c r="U3" s="557"/>
      <c r="V3" s="557"/>
    </row>
    <row r="4" spans="2:22" ht="30.75" customHeight="1">
      <c r="B4" s="589" t="s">
        <v>1182</v>
      </c>
      <c r="C4" s="590" t="s">
        <v>1183</v>
      </c>
      <c r="D4" s="590" t="s">
        <v>1184</v>
      </c>
      <c r="E4" s="590" t="s">
        <v>1185</v>
      </c>
      <c r="F4" s="590" t="s">
        <v>3</v>
      </c>
      <c r="G4" s="590" t="s">
        <v>1186</v>
      </c>
      <c r="H4" s="590" t="s">
        <v>1187</v>
      </c>
      <c r="I4" s="590" t="s">
        <v>1188</v>
      </c>
      <c r="J4" s="590" t="s">
        <v>1189</v>
      </c>
      <c r="K4" s="591" t="s">
        <v>1190</v>
      </c>
    </row>
    <row r="5" spans="2:22" ht="19.7" customHeight="1">
      <c r="B5" s="592" t="s">
        <v>1191</v>
      </c>
      <c r="C5" s="593" t="s">
        <v>1192</v>
      </c>
      <c r="D5" s="593" t="s">
        <v>50</v>
      </c>
      <c r="E5" s="594"/>
      <c r="F5" s="595" t="s">
        <v>50</v>
      </c>
      <c r="G5" s="596">
        <f t="shared" ref="G5:G10" si="0">H5+I5+J5</f>
        <v>0</v>
      </c>
      <c r="H5" s="596">
        <f>'토목 내역서'!J6</f>
        <v>0</v>
      </c>
      <c r="I5" s="596">
        <f>'토목 내역서'!L6</f>
        <v>0</v>
      </c>
      <c r="J5" s="596">
        <f>'토목 내역서'!N6</f>
        <v>0</v>
      </c>
      <c r="K5" s="597" t="s">
        <v>50</v>
      </c>
    </row>
    <row r="6" spans="2:22" ht="19.7" customHeight="1">
      <c r="B6" s="592" t="s">
        <v>1193</v>
      </c>
      <c r="C6" s="593" t="s">
        <v>1194</v>
      </c>
      <c r="D6" s="593" t="s">
        <v>50</v>
      </c>
      <c r="E6" s="594"/>
      <c r="F6" s="595" t="s">
        <v>50</v>
      </c>
      <c r="G6" s="596">
        <f t="shared" si="0"/>
        <v>0</v>
      </c>
      <c r="H6" s="596">
        <f>'토목 내역서'!J16</f>
        <v>0</v>
      </c>
      <c r="I6" s="596">
        <f>'토목 내역서'!L16</f>
        <v>0</v>
      </c>
      <c r="J6" s="596">
        <f>'토목 내역서'!N16</f>
        <v>0</v>
      </c>
      <c r="K6" s="597" t="s">
        <v>50</v>
      </c>
    </row>
    <row r="7" spans="2:22" ht="19.7" customHeight="1">
      <c r="B7" s="592" t="s">
        <v>1195</v>
      </c>
      <c r="C7" s="593" t="s">
        <v>1196</v>
      </c>
      <c r="D7" s="593" t="s">
        <v>50</v>
      </c>
      <c r="E7" s="594"/>
      <c r="F7" s="595" t="s">
        <v>50</v>
      </c>
      <c r="G7" s="596">
        <f t="shared" si="0"/>
        <v>0</v>
      </c>
      <c r="H7" s="596">
        <f>'토목 내역서'!J43</f>
        <v>0</v>
      </c>
      <c r="I7" s="596">
        <f>'토목 내역서'!L43</f>
        <v>0</v>
      </c>
      <c r="J7" s="596">
        <f>'토목 내역서'!N43</f>
        <v>0</v>
      </c>
      <c r="K7" s="597" t="s">
        <v>50</v>
      </c>
    </row>
    <row r="8" spans="2:22" ht="19.7" customHeight="1">
      <c r="B8" s="592" t="s">
        <v>1197</v>
      </c>
      <c r="C8" s="593" t="s">
        <v>1198</v>
      </c>
      <c r="D8" s="593" t="s">
        <v>50</v>
      </c>
      <c r="E8" s="594"/>
      <c r="F8" s="595" t="s">
        <v>50</v>
      </c>
      <c r="G8" s="596">
        <f t="shared" si="0"/>
        <v>0</v>
      </c>
      <c r="H8" s="596">
        <f>'토목 내역서'!J78</f>
        <v>0</v>
      </c>
      <c r="I8" s="596">
        <f>'토목 내역서'!L78</f>
        <v>0</v>
      </c>
      <c r="J8" s="596">
        <f>'토목 내역서'!N78</f>
        <v>0</v>
      </c>
      <c r="K8" s="597" t="s">
        <v>50</v>
      </c>
    </row>
    <row r="9" spans="2:22" s="604" customFormat="1" ht="19.7" customHeight="1">
      <c r="B9" s="598" t="s">
        <v>50</v>
      </c>
      <c r="C9" s="599" t="s">
        <v>1199</v>
      </c>
      <c r="D9" s="599" t="s">
        <v>50</v>
      </c>
      <c r="E9" s="600"/>
      <c r="F9" s="601" t="s">
        <v>50</v>
      </c>
      <c r="G9" s="602">
        <f t="shared" si="0"/>
        <v>0</v>
      </c>
      <c r="H9" s="602">
        <f>'토목 내역서'!J93</f>
        <v>0</v>
      </c>
      <c r="I9" s="602">
        <f>'토목 내역서'!L93</f>
        <v>0</v>
      </c>
      <c r="J9" s="602">
        <f>'토목 내역서'!N93</f>
        <v>0</v>
      </c>
      <c r="K9" s="603" t="s">
        <v>50</v>
      </c>
    </row>
    <row r="10" spans="2:22" ht="19.7" customHeight="1">
      <c r="B10" s="592" t="s">
        <v>1200</v>
      </c>
      <c r="C10" s="593" t="s">
        <v>1201</v>
      </c>
      <c r="D10" s="593" t="s">
        <v>50</v>
      </c>
      <c r="E10" s="594"/>
      <c r="F10" s="595" t="s">
        <v>50</v>
      </c>
      <c r="G10" s="596">
        <f t="shared" si="0"/>
        <v>0</v>
      </c>
      <c r="H10" s="596">
        <f>'토목 내역서'!J94</f>
        <v>0</v>
      </c>
      <c r="I10" s="596">
        <f>'토목 내역서'!L94</f>
        <v>0</v>
      </c>
      <c r="J10" s="596">
        <f>'토목 내역서'!N94</f>
        <v>0</v>
      </c>
      <c r="K10" s="597" t="s">
        <v>1202</v>
      </c>
    </row>
    <row r="11" spans="2:22" ht="19.7" customHeight="1">
      <c r="B11" s="605"/>
      <c r="C11" s="606"/>
      <c r="D11" s="606"/>
      <c r="E11" s="606"/>
      <c r="F11" s="606"/>
      <c r="G11" s="606"/>
      <c r="H11" s="606"/>
      <c r="I11" s="606"/>
      <c r="J11" s="606"/>
      <c r="K11" s="607"/>
    </row>
    <row r="12" spans="2:22">
      <c r="B12" s="608"/>
      <c r="C12" s="608"/>
      <c r="D12" s="608"/>
      <c r="E12" s="608"/>
      <c r="F12" s="608"/>
      <c r="G12" s="608"/>
      <c r="H12" s="608"/>
      <c r="I12" s="608"/>
      <c r="J12" s="608"/>
      <c r="K12" s="608"/>
    </row>
  </sheetData>
  <mergeCells count="3">
    <mergeCell ref="B1:K2"/>
    <mergeCell ref="B3:E3"/>
    <mergeCell ref="F3:V3"/>
  </mergeCells>
  <phoneticPr fontId="1" type="noConversion"/>
  <pageMargins left="0.98425196850393704" right="7.874015748031496E-2" top="0.6692913385826772" bottom="0.59055118110236215" header="0.5" footer="0.5"/>
  <pageSetup paperSize="9" scale="8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CC4B5-86C4-4E42-BE48-33171495C44E}">
  <dimension ref="B1:O112"/>
  <sheetViews>
    <sheetView view="pageBreakPreview" zoomScale="115" zoomScaleNormal="100" zoomScaleSheetLayoutView="115" workbookViewId="0">
      <pane ySplit="5" topLeftCell="A6" activePane="bottomLeft" state="frozen"/>
      <selection activeCell="B4" sqref="B4"/>
      <selection pane="bottomLeft" activeCell="I11" sqref="I11"/>
    </sheetView>
  </sheetViews>
  <sheetFormatPr defaultRowHeight="12.75"/>
  <cols>
    <col min="1" max="1" width="0.625" style="586" customWidth="1"/>
    <col min="2" max="2" width="3.75" style="586" customWidth="1"/>
    <col min="3" max="3" width="20.25" style="586" customWidth="1"/>
    <col min="4" max="4" width="17.5" style="586" customWidth="1"/>
    <col min="5" max="5" width="6" style="586" customWidth="1"/>
    <col min="6" max="6" width="3.25" style="586" customWidth="1"/>
    <col min="7" max="7" width="9.5" style="586" customWidth="1"/>
    <col min="8" max="8" width="10.25" style="586" customWidth="1"/>
    <col min="9" max="9" width="9.125" style="586" customWidth="1"/>
    <col min="10" max="10" width="10.125" style="586" customWidth="1"/>
    <col min="11" max="11" width="9" style="586" customWidth="1"/>
    <col min="12" max="12" width="10" style="586" customWidth="1"/>
    <col min="13" max="13" width="9.25" style="586" customWidth="1"/>
    <col min="14" max="14" width="10" style="586" customWidth="1"/>
    <col min="15" max="15" width="9" style="586" customWidth="1"/>
    <col min="16" max="256" width="9" style="586"/>
    <col min="257" max="257" width="0.625" style="586" customWidth="1"/>
    <col min="258" max="258" width="3.75" style="586" customWidth="1"/>
    <col min="259" max="259" width="20.25" style="586" customWidth="1"/>
    <col min="260" max="260" width="17.5" style="586" customWidth="1"/>
    <col min="261" max="261" width="6" style="586" customWidth="1"/>
    <col min="262" max="262" width="3.25" style="586" customWidth="1"/>
    <col min="263" max="263" width="9.5" style="586" customWidth="1"/>
    <col min="264" max="264" width="10.25" style="586" customWidth="1"/>
    <col min="265" max="265" width="9.125" style="586" customWidth="1"/>
    <col min="266" max="266" width="10.125" style="586" customWidth="1"/>
    <col min="267" max="267" width="9" style="586"/>
    <col min="268" max="268" width="10" style="586" customWidth="1"/>
    <col min="269" max="269" width="9.25" style="586" customWidth="1"/>
    <col min="270" max="270" width="10" style="586" customWidth="1"/>
    <col min="271" max="512" width="9" style="586"/>
    <col min="513" max="513" width="0.625" style="586" customWidth="1"/>
    <col min="514" max="514" width="3.75" style="586" customWidth="1"/>
    <col min="515" max="515" width="20.25" style="586" customWidth="1"/>
    <col min="516" max="516" width="17.5" style="586" customWidth="1"/>
    <col min="517" max="517" width="6" style="586" customWidth="1"/>
    <col min="518" max="518" width="3.25" style="586" customWidth="1"/>
    <col min="519" max="519" width="9.5" style="586" customWidth="1"/>
    <col min="520" max="520" width="10.25" style="586" customWidth="1"/>
    <col min="521" max="521" width="9.125" style="586" customWidth="1"/>
    <col min="522" max="522" width="10.125" style="586" customWidth="1"/>
    <col min="523" max="523" width="9" style="586"/>
    <col min="524" max="524" width="10" style="586" customWidth="1"/>
    <col min="525" max="525" width="9.25" style="586" customWidth="1"/>
    <col min="526" max="526" width="10" style="586" customWidth="1"/>
    <col min="527" max="768" width="9" style="586"/>
    <col min="769" max="769" width="0.625" style="586" customWidth="1"/>
    <col min="770" max="770" width="3.75" style="586" customWidth="1"/>
    <col min="771" max="771" width="20.25" style="586" customWidth="1"/>
    <col min="772" max="772" width="17.5" style="586" customWidth="1"/>
    <col min="773" max="773" width="6" style="586" customWidth="1"/>
    <col min="774" max="774" width="3.25" style="586" customWidth="1"/>
    <col min="775" max="775" width="9.5" style="586" customWidth="1"/>
    <col min="776" max="776" width="10.25" style="586" customWidth="1"/>
    <col min="777" max="777" width="9.125" style="586" customWidth="1"/>
    <col min="778" max="778" width="10.125" style="586" customWidth="1"/>
    <col min="779" max="779" width="9" style="586"/>
    <col min="780" max="780" width="10" style="586" customWidth="1"/>
    <col min="781" max="781" width="9.25" style="586" customWidth="1"/>
    <col min="782" max="782" width="10" style="586" customWidth="1"/>
    <col min="783" max="1024" width="9" style="586"/>
    <col min="1025" max="1025" width="0.625" style="586" customWidth="1"/>
    <col min="1026" max="1026" width="3.75" style="586" customWidth="1"/>
    <col min="1027" max="1027" width="20.25" style="586" customWidth="1"/>
    <col min="1028" max="1028" width="17.5" style="586" customWidth="1"/>
    <col min="1029" max="1029" width="6" style="586" customWidth="1"/>
    <col min="1030" max="1030" width="3.25" style="586" customWidth="1"/>
    <col min="1031" max="1031" width="9.5" style="586" customWidth="1"/>
    <col min="1032" max="1032" width="10.25" style="586" customWidth="1"/>
    <col min="1033" max="1033" width="9.125" style="586" customWidth="1"/>
    <col min="1034" max="1034" width="10.125" style="586" customWidth="1"/>
    <col min="1035" max="1035" width="9" style="586"/>
    <col min="1036" max="1036" width="10" style="586" customWidth="1"/>
    <col min="1037" max="1037" width="9.25" style="586" customWidth="1"/>
    <col min="1038" max="1038" width="10" style="586" customWidth="1"/>
    <col min="1039" max="1280" width="9" style="586"/>
    <col min="1281" max="1281" width="0.625" style="586" customWidth="1"/>
    <col min="1282" max="1282" width="3.75" style="586" customWidth="1"/>
    <col min="1283" max="1283" width="20.25" style="586" customWidth="1"/>
    <col min="1284" max="1284" width="17.5" style="586" customWidth="1"/>
    <col min="1285" max="1285" width="6" style="586" customWidth="1"/>
    <col min="1286" max="1286" width="3.25" style="586" customWidth="1"/>
    <col min="1287" max="1287" width="9.5" style="586" customWidth="1"/>
    <col min="1288" max="1288" width="10.25" style="586" customWidth="1"/>
    <col min="1289" max="1289" width="9.125" style="586" customWidth="1"/>
    <col min="1290" max="1290" width="10.125" style="586" customWidth="1"/>
    <col min="1291" max="1291" width="9" style="586"/>
    <col min="1292" max="1292" width="10" style="586" customWidth="1"/>
    <col min="1293" max="1293" width="9.25" style="586" customWidth="1"/>
    <col min="1294" max="1294" width="10" style="586" customWidth="1"/>
    <col min="1295" max="1536" width="9" style="586"/>
    <col min="1537" max="1537" width="0.625" style="586" customWidth="1"/>
    <col min="1538" max="1538" width="3.75" style="586" customWidth="1"/>
    <col min="1539" max="1539" width="20.25" style="586" customWidth="1"/>
    <col min="1540" max="1540" width="17.5" style="586" customWidth="1"/>
    <col min="1541" max="1541" width="6" style="586" customWidth="1"/>
    <col min="1542" max="1542" width="3.25" style="586" customWidth="1"/>
    <col min="1543" max="1543" width="9.5" style="586" customWidth="1"/>
    <col min="1544" max="1544" width="10.25" style="586" customWidth="1"/>
    <col min="1545" max="1545" width="9.125" style="586" customWidth="1"/>
    <col min="1546" max="1546" width="10.125" style="586" customWidth="1"/>
    <col min="1547" max="1547" width="9" style="586"/>
    <col min="1548" max="1548" width="10" style="586" customWidth="1"/>
    <col min="1549" max="1549" width="9.25" style="586" customWidth="1"/>
    <col min="1550" max="1550" width="10" style="586" customWidth="1"/>
    <col min="1551" max="1792" width="9" style="586"/>
    <col min="1793" max="1793" width="0.625" style="586" customWidth="1"/>
    <col min="1794" max="1794" width="3.75" style="586" customWidth="1"/>
    <col min="1795" max="1795" width="20.25" style="586" customWidth="1"/>
    <col min="1796" max="1796" width="17.5" style="586" customWidth="1"/>
    <col min="1797" max="1797" width="6" style="586" customWidth="1"/>
    <col min="1798" max="1798" width="3.25" style="586" customWidth="1"/>
    <col min="1799" max="1799" width="9.5" style="586" customWidth="1"/>
    <col min="1800" max="1800" width="10.25" style="586" customWidth="1"/>
    <col min="1801" max="1801" width="9.125" style="586" customWidth="1"/>
    <col min="1802" max="1802" width="10.125" style="586" customWidth="1"/>
    <col min="1803" max="1803" width="9" style="586"/>
    <col min="1804" max="1804" width="10" style="586" customWidth="1"/>
    <col min="1805" max="1805" width="9.25" style="586" customWidth="1"/>
    <col min="1806" max="1806" width="10" style="586" customWidth="1"/>
    <col min="1807" max="2048" width="9" style="586"/>
    <col min="2049" max="2049" width="0.625" style="586" customWidth="1"/>
    <col min="2050" max="2050" width="3.75" style="586" customWidth="1"/>
    <col min="2051" max="2051" width="20.25" style="586" customWidth="1"/>
    <col min="2052" max="2052" width="17.5" style="586" customWidth="1"/>
    <col min="2053" max="2053" width="6" style="586" customWidth="1"/>
    <col min="2054" max="2054" width="3.25" style="586" customWidth="1"/>
    <col min="2055" max="2055" width="9.5" style="586" customWidth="1"/>
    <col min="2056" max="2056" width="10.25" style="586" customWidth="1"/>
    <col min="2057" max="2057" width="9.125" style="586" customWidth="1"/>
    <col min="2058" max="2058" width="10.125" style="586" customWidth="1"/>
    <col min="2059" max="2059" width="9" style="586"/>
    <col min="2060" max="2060" width="10" style="586" customWidth="1"/>
    <col min="2061" max="2061" width="9.25" style="586" customWidth="1"/>
    <col min="2062" max="2062" width="10" style="586" customWidth="1"/>
    <col min="2063" max="2304" width="9" style="586"/>
    <col min="2305" max="2305" width="0.625" style="586" customWidth="1"/>
    <col min="2306" max="2306" width="3.75" style="586" customWidth="1"/>
    <col min="2307" max="2307" width="20.25" style="586" customWidth="1"/>
    <col min="2308" max="2308" width="17.5" style="586" customWidth="1"/>
    <col min="2309" max="2309" width="6" style="586" customWidth="1"/>
    <col min="2310" max="2310" width="3.25" style="586" customWidth="1"/>
    <col min="2311" max="2311" width="9.5" style="586" customWidth="1"/>
    <col min="2312" max="2312" width="10.25" style="586" customWidth="1"/>
    <col min="2313" max="2313" width="9.125" style="586" customWidth="1"/>
    <col min="2314" max="2314" width="10.125" style="586" customWidth="1"/>
    <col min="2315" max="2315" width="9" style="586"/>
    <col min="2316" max="2316" width="10" style="586" customWidth="1"/>
    <col min="2317" max="2317" width="9.25" style="586" customWidth="1"/>
    <col min="2318" max="2318" width="10" style="586" customWidth="1"/>
    <col min="2319" max="2560" width="9" style="586"/>
    <col min="2561" max="2561" width="0.625" style="586" customWidth="1"/>
    <col min="2562" max="2562" width="3.75" style="586" customWidth="1"/>
    <col min="2563" max="2563" width="20.25" style="586" customWidth="1"/>
    <col min="2564" max="2564" width="17.5" style="586" customWidth="1"/>
    <col min="2565" max="2565" width="6" style="586" customWidth="1"/>
    <col min="2566" max="2566" width="3.25" style="586" customWidth="1"/>
    <col min="2567" max="2567" width="9.5" style="586" customWidth="1"/>
    <col min="2568" max="2568" width="10.25" style="586" customWidth="1"/>
    <col min="2569" max="2569" width="9.125" style="586" customWidth="1"/>
    <col min="2570" max="2570" width="10.125" style="586" customWidth="1"/>
    <col min="2571" max="2571" width="9" style="586"/>
    <col min="2572" max="2572" width="10" style="586" customWidth="1"/>
    <col min="2573" max="2573" width="9.25" style="586" customWidth="1"/>
    <col min="2574" max="2574" width="10" style="586" customWidth="1"/>
    <col min="2575" max="2816" width="9" style="586"/>
    <col min="2817" max="2817" width="0.625" style="586" customWidth="1"/>
    <col min="2818" max="2818" width="3.75" style="586" customWidth="1"/>
    <col min="2819" max="2819" width="20.25" style="586" customWidth="1"/>
    <col min="2820" max="2820" width="17.5" style="586" customWidth="1"/>
    <col min="2821" max="2821" width="6" style="586" customWidth="1"/>
    <col min="2822" max="2822" width="3.25" style="586" customWidth="1"/>
    <col min="2823" max="2823" width="9.5" style="586" customWidth="1"/>
    <col min="2824" max="2824" width="10.25" style="586" customWidth="1"/>
    <col min="2825" max="2825" width="9.125" style="586" customWidth="1"/>
    <col min="2826" max="2826" width="10.125" style="586" customWidth="1"/>
    <col min="2827" max="2827" width="9" style="586"/>
    <col min="2828" max="2828" width="10" style="586" customWidth="1"/>
    <col min="2829" max="2829" width="9.25" style="586" customWidth="1"/>
    <col min="2830" max="2830" width="10" style="586" customWidth="1"/>
    <col min="2831" max="3072" width="9" style="586"/>
    <col min="3073" max="3073" width="0.625" style="586" customWidth="1"/>
    <col min="3074" max="3074" width="3.75" style="586" customWidth="1"/>
    <col min="3075" max="3075" width="20.25" style="586" customWidth="1"/>
    <col min="3076" max="3076" width="17.5" style="586" customWidth="1"/>
    <col min="3077" max="3077" width="6" style="586" customWidth="1"/>
    <col min="3078" max="3078" width="3.25" style="586" customWidth="1"/>
    <col min="3079" max="3079" width="9.5" style="586" customWidth="1"/>
    <col min="3080" max="3080" width="10.25" style="586" customWidth="1"/>
    <col min="3081" max="3081" width="9.125" style="586" customWidth="1"/>
    <col min="3082" max="3082" width="10.125" style="586" customWidth="1"/>
    <col min="3083" max="3083" width="9" style="586"/>
    <col min="3084" max="3084" width="10" style="586" customWidth="1"/>
    <col min="3085" max="3085" width="9.25" style="586" customWidth="1"/>
    <col min="3086" max="3086" width="10" style="586" customWidth="1"/>
    <col min="3087" max="3328" width="9" style="586"/>
    <col min="3329" max="3329" width="0.625" style="586" customWidth="1"/>
    <col min="3330" max="3330" width="3.75" style="586" customWidth="1"/>
    <col min="3331" max="3331" width="20.25" style="586" customWidth="1"/>
    <col min="3332" max="3332" width="17.5" style="586" customWidth="1"/>
    <col min="3333" max="3333" width="6" style="586" customWidth="1"/>
    <col min="3334" max="3334" width="3.25" style="586" customWidth="1"/>
    <col min="3335" max="3335" width="9.5" style="586" customWidth="1"/>
    <col min="3336" max="3336" width="10.25" style="586" customWidth="1"/>
    <col min="3337" max="3337" width="9.125" style="586" customWidth="1"/>
    <col min="3338" max="3338" width="10.125" style="586" customWidth="1"/>
    <col min="3339" max="3339" width="9" style="586"/>
    <col min="3340" max="3340" width="10" style="586" customWidth="1"/>
    <col min="3341" max="3341" width="9.25" style="586" customWidth="1"/>
    <col min="3342" max="3342" width="10" style="586" customWidth="1"/>
    <col min="3343" max="3584" width="9" style="586"/>
    <col min="3585" max="3585" width="0.625" style="586" customWidth="1"/>
    <col min="3586" max="3586" width="3.75" style="586" customWidth="1"/>
    <col min="3587" max="3587" width="20.25" style="586" customWidth="1"/>
    <col min="3588" max="3588" width="17.5" style="586" customWidth="1"/>
    <col min="3589" max="3589" width="6" style="586" customWidth="1"/>
    <col min="3590" max="3590" width="3.25" style="586" customWidth="1"/>
    <col min="3591" max="3591" width="9.5" style="586" customWidth="1"/>
    <col min="3592" max="3592" width="10.25" style="586" customWidth="1"/>
    <col min="3593" max="3593" width="9.125" style="586" customWidth="1"/>
    <col min="3594" max="3594" width="10.125" style="586" customWidth="1"/>
    <col min="3595" max="3595" width="9" style="586"/>
    <col min="3596" max="3596" width="10" style="586" customWidth="1"/>
    <col min="3597" max="3597" width="9.25" style="586" customWidth="1"/>
    <col min="3598" max="3598" width="10" style="586" customWidth="1"/>
    <col min="3599" max="3840" width="9" style="586"/>
    <col min="3841" max="3841" width="0.625" style="586" customWidth="1"/>
    <col min="3842" max="3842" width="3.75" style="586" customWidth="1"/>
    <col min="3843" max="3843" width="20.25" style="586" customWidth="1"/>
    <col min="3844" max="3844" width="17.5" style="586" customWidth="1"/>
    <col min="3845" max="3845" width="6" style="586" customWidth="1"/>
    <col min="3846" max="3846" width="3.25" style="586" customWidth="1"/>
    <col min="3847" max="3847" width="9.5" style="586" customWidth="1"/>
    <col min="3848" max="3848" width="10.25" style="586" customWidth="1"/>
    <col min="3849" max="3849" width="9.125" style="586" customWidth="1"/>
    <col min="3850" max="3850" width="10.125" style="586" customWidth="1"/>
    <col min="3851" max="3851" width="9" style="586"/>
    <col min="3852" max="3852" width="10" style="586" customWidth="1"/>
    <col min="3853" max="3853" width="9.25" style="586" customWidth="1"/>
    <col min="3854" max="3854" width="10" style="586" customWidth="1"/>
    <col min="3855" max="4096" width="9" style="586"/>
    <col min="4097" max="4097" width="0.625" style="586" customWidth="1"/>
    <col min="4098" max="4098" width="3.75" style="586" customWidth="1"/>
    <col min="4099" max="4099" width="20.25" style="586" customWidth="1"/>
    <col min="4100" max="4100" width="17.5" style="586" customWidth="1"/>
    <col min="4101" max="4101" width="6" style="586" customWidth="1"/>
    <col min="4102" max="4102" width="3.25" style="586" customWidth="1"/>
    <col min="4103" max="4103" width="9.5" style="586" customWidth="1"/>
    <col min="4104" max="4104" width="10.25" style="586" customWidth="1"/>
    <col min="4105" max="4105" width="9.125" style="586" customWidth="1"/>
    <col min="4106" max="4106" width="10.125" style="586" customWidth="1"/>
    <col min="4107" max="4107" width="9" style="586"/>
    <col min="4108" max="4108" width="10" style="586" customWidth="1"/>
    <col min="4109" max="4109" width="9.25" style="586" customWidth="1"/>
    <col min="4110" max="4110" width="10" style="586" customWidth="1"/>
    <col min="4111" max="4352" width="9" style="586"/>
    <col min="4353" max="4353" width="0.625" style="586" customWidth="1"/>
    <col min="4354" max="4354" width="3.75" style="586" customWidth="1"/>
    <col min="4355" max="4355" width="20.25" style="586" customWidth="1"/>
    <col min="4356" max="4356" width="17.5" style="586" customWidth="1"/>
    <col min="4357" max="4357" width="6" style="586" customWidth="1"/>
    <col min="4358" max="4358" width="3.25" style="586" customWidth="1"/>
    <col min="4359" max="4359" width="9.5" style="586" customWidth="1"/>
    <col min="4360" max="4360" width="10.25" style="586" customWidth="1"/>
    <col min="4361" max="4361" width="9.125" style="586" customWidth="1"/>
    <col min="4362" max="4362" width="10.125" style="586" customWidth="1"/>
    <col min="4363" max="4363" width="9" style="586"/>
    <col min="4364" max="4364" width="10" style="586" customWidth="1"/>
    <col min="4365" max="4365" width="9.25" style="586" customWidth="1"/>
    <col min="4366" max="4366" width="10" style="586" customWidth="1"/>
    <col min="4367" max="4608" width="9" style="586"/>
    <col min="4609" max="4609" width="0.625" style="586" customWidth="1"/>
    <col min="4610" max="4610" width="3.75" style="586" customWidth="1"/>
    <col min="4611" max="4611" width="20.25" style="586" customWidth="1"/>
    <col min="4612" max="4612" width="17.5" style="586" customWidth="1"/>
    <col min="4613" max="4613" width="6" style="586" customWidth="1"/>
    <col min="4614" max="4614" width="3.25" style="586" customWidth="1"/>
    <col min="4615" max="4615" width="9.5" style="586" customWidth="1"/>
    <col min="4616" max="4616" width="10.25" style="586" customWidth="1"/>
    <col min="4617" max="4617" width="9.125" style="586" customWidth="1"/>
    <col min="4618" max="4618" width="10.125" style="586" customWidth="1"/>
    <col min="4619" max="4619" width="9" style="586"/>
    <col min="4620" max="4620" width="10" style="586" customWidth="1"/>
    <col min="4621" max="4621" width="9.25" style="586" customWidth="1"/>
    <col min="4622" max="4622" width="10" style="586" customWidth="1"/>
    <col min="4623" max="4864" width="9" style="586"/>
    <col min="4865" max="4865" width="0.625" style="586" customWidth="1"/>
    <col min="4866" max="4866" width="3.75" style="586" customWidth="1"/>
    <col min="4867" max="4867" width="20.25" style="586" customWidth="1"/>
    <col min="4868" max="4868" width="17.5" style="586" customWidth="1"/>
    <col min="4869" max="4869" width="6" style="586" customWidth="1"/>
    <col min="4870" max="4870" width="3.25" style="586" customWidth="1"/>
    <col min="4871" max="4871" width="9.5" style="586" customWidth="1"/>
    <col min="4872" max="4872" width="10.25" style="586" customWidth="1"/>
    <col min="4873" max="4873" width="9.125" style="586" customWidth="1"/>
    <col min="4874" max="4874" width="10.125" style="586" customWidth="1"/>
    <col min="4875" max="4875" width="9" style="586"/>
    <col min="4876" max="4876" width="10" style="586" customWidth="1"/>
    <col min="4877" max="4877" width="9.25" style="586" customWidth="1"/>
    <col min="4878" max="4878" width="10" style="586" customWidth="1"/>
    <col min="4879" max="5120" width="9" style="586"/>
    <col min="5121" max="5121" width="0.625" style="586" customWidth="1"/>
    <col min="5122" max="5122" width="3.75" style="586" customWidth="1"/>
    <col min="5123" max="5123" width="20.25" style="586" customWidth="1"/>
    <col min="5124" max="5124" width="17.5" style="586" customWidth="1"/>
    <col min="5125" max="5125" width="6" style="586" customWidth="1"/>
    <col min="5126" max="5126" width="3.25" style="586" customWidth="1"/>
    <col min="5127" max="5127" width="9.5" style="586" customWidth="1"/>
    <col min="5128" max="5128" width="10.25" style="586" customWidth="1"/>
    <col min="5129" max="5129" width="9.125" style="586" customWidth="1"/>
    <col min="5130" max="5130" width="10.125" style="586" customWidth="1"/>
    <col min="5131" max="5131" width="9" style="586"/>
    <col min="5132" max="5132" width="10" style="586" customWidth="1"/>
    <col min="5133" max="5133" width="9.25" style="586" customWidth="1"/>
    <col min="5134" max="5134" width="10" style="586" customWidth="1"/>
    <col min="5135" max="5376" width="9" style="586"/>
    <col min="5377" max="5377" width="0.625" style="586" customWidth="1"/>
    <col min="5378" max="5378" width="3.75" style="586" customWidth="1"/>
    <col min="5379" max="5379" width="20.25" style="586" customWidth="1"/>
    <col min="5380" max="5380" width="17.5" style="586" customWidth="1"/>
    <col min="5381" max="5381" width="6" style="586" customWidth="1"/>
    <col min="5382" max="5382" width="3.25" style="586" customWidth="1"/>
    <col min="5383" max="5383" width="9.5" style="586" customWidth="1"/>
    <col min="5384" max="5384" width="10.25" style="586" customWidth="1"/>
    <col min="5385" max="5385" width="9.125" style="586" customWidth="1"/>
    <col min="5386" max="5386" width="10.125" style="586" customWidth="1"/>
    <col min="5387" max="5387" width="9" style="586"/>
    <col min="5388" max="5388" width="10" style="586" customWidth="1"/>
    <col min="5389" max="5389" width="9.25" style="586" customWidth="1"/>
    <col min="5390" max="5390" width="10" style="586" customWidth="1"/>
    <col min="5391" max="5632" width="9" style="586"/>
    <col min="5633" max="5633" width="0.625" style="586" customWidth="1"/>
    <col min="5634" max="5634" width="3.75" style="586" customWidth="1"/>
    <col min="5635" max="5635" width="20.25" style="586" customWidth="1"/>
    <col min="5636" max="5636" width="17.5" style="586" customWidth="1"/>
    <col min="5637" max="5637" width="6" style="586" customWidth="1"/>
    <col min="5638" max="5638" width="3.25" style="586" customWidth="1"/>
    <col min="5639" max="5639" width="9.5" style="586" customWidth="1"/>
    <col min="5640" max="5640" width="10.25" style="586" customWidth="1"/>
    <col min="5641" max="5641" width="9.125" style="586" customWidth="1"/>
    <col min="5642" max="5642" width="10.125" style="586" customWidth="1"/>
    <col min="5643" max="5643" width="9" style="586"/>
    <col min="5644" max="5644" width="10" style="586" customWidth="1"/>
    <col min="5645" max="5645" width="9.25" style="586" customWidth="1"/>
    <col min="5646" max="5646" width="10" style="586" customWidth="1"/>
    <col min="5647" max="5888" width="9" style="586"/>
    <col min="5889" max="5889" width="0.625" style="586" customWidth="1"/>
    <col min="5890" max="5890" width="3.75" style="586" customWidth="1"/>
    <col min="5891" max="5891" width="20.25" style="586" customWidth="1"/>
    <col min="5892" max="5892" width="17.5" style="586" customWidth="1"/>
    <col min="5893" max="5893" width="6" style="586" customWidth="1"/>
    <col min="5894" max="5894" width="3.25" style="586" customWidth="1"/>
    <col min="5895" max="5895" width="9.5" style="586" customWidth="1"/>
    <col min="5896" max="5896" width="10.25" style="586" customWidth="1"/>
    <col min="5897" max="5897" width="9.125" style="586" customWidth="1"/>
    <col min="5898" max="5898" width="10.125" style="586" customWidth="1"/>
    <col min="5899" max="5899" width="9" style="586"/>
    <col min="5900" max="5900" width="10" style="586" customWidth="1"/>
    <col min="5901" max="5901" width="9.25" style="586" customWidth="1"/>
    <col min="5902" max="5902" width="10" style="586" customWidth="1"/>
    <col min="5903" max="6144" width="9" style="586"/>
    <col min="6145" max="6145" width="0.625" style="586" customWidth="1"/>
    <col min="6146" max="6146" width="3.75" style="586" customWidth="1"/>
    <col min="6147" max="6147" width="20.25" style="586" customWidth="1"/>
    <col min="6148" max="6148" width="17.5" style="586" customWidth="1"/>
    <col min="6149" max="6149" width="6" style="586" customWidth="1"/>
    <col min="6150" max="6150" width="3.25" style="586" customWidth="1"/>
    <col min="6151" max="6151" width="9.5" style="586" customWidth="1"/>
    <col min="6152" max="6152" width="10.25" style="586" customWidth="1"/>
    <col min="6153" max="6153" width="9.125" style="586" customWidth="1"/>
    <col min="6154" max="6154" width="10.125" style="586" customWidth="1"/>
    <col min="6155" max="6155" width="9" style="586"/>
    <col min="6156" max="6156" width="10" style="586" customWidth="1"/>
    <col min="6157" max="6157" width="9.25" style="586" customWidth="1"/>
    <col min="6158" max="6158" width="10" style="586" customWidth="1"/>
    <col min="6159" max="6400" width="9" style="586"/>
    <col min="6401" max="6401" width="0.625" style="586" customWidth="1"/>
    <col min="6402" max="6402" width="3.75" style="586" customWidth="1"/>
    <col min="6403" max="6403" width="20.25" style="586" customWidth="1"/>
    <col min="6404" max="6404" width="17.5" style="586" customWidth="1"/>
    <col min="6405" max="6405" width="6" style="586" customWidth="1"/>
    <col min="6406" max="6406" width="3.25" style="586" customWidth="1"/>
    <col min="6407" max="6407" width="9.5" style="586" customWidth="1"/>
    <col min="6408" max="6408" width="10.25" style="586" customWidth="1"/>
    <col min="6409" max="6409" width="9.125" style="586" customWidth="1"/>
    <col min="6410" max="6410" width="10.125" style="586" customWidth="1"/>
    <col min="6411" max="6411" width="9" style="586"/>
    <col min="6412" max="6412" width="10" style="586" customWidth="1"/>
    <col min="6413" max="6413" width="9.25" style="586" customWidth="1"/>
    <col min="6414" max="6414" width="10" style="586" customWidth="1"/>
    <col min="6415" max="6656" width="9" style="586"/>
    <col min="6657" max="6657" width="0.625" style="586" customWidth="1"/>
    <col min="6658" max="6658" width="3.75" style="586" customWidth="1"/>
    <col min="6659" max="6659" width="20.25" style="586" customWidth="1"/>
    <col min="6660" max="6660" width="17.5" style="586" customWidth="1"/>
    <col min="6661" max="6661" width="6" style="586" customWidth="1"/>
    <col min="6662" max="6662" width="3.25" style="586" customWidth="1"/>
    <col min="6663" max="6663" width="9.5" style="586" customWidth="1"/>
    <col min="6664" max="6664" width="10.25" style="586" customWidth="1"/>
    <col min="6665" max="6665" width="9.125" style="586" customWidth="1"/>
    <col min="6666" max="6666" width="10.125" style="586" customWidth="1"/>
    <col min="6667" max="6667" width="9" style="586"/>
    <col min="6668" max="6668" width="10" style="586" customWidth="1"/>
    <col min="6669" max="6669" width="9.25" style="586" customWidth="1"/>
    <col min="6670" max="6670" width="10" style="586" customWidth="1"/>
    <col min="6671" max="6912" width="9" style="586"/>
    <col min="6913" max="6913" width="0.625" style="586" customWidth="1"/>
    <col min="6914" max="6914" width="3.75" style="586" customWidth="1"/>
    <col min="6915" max="6915" width="20.25" style="586" customWidth="1"/>
    <col min="6916" max="6916" width="17.5" style="586" customWidth="1"/>
    <col min="6917" max="6917" width="6" style="586" customWidth="1"/>
    <col min="6918" max="6918" width="3.25" style="586" customWidth="1"/>
    <col min="6919" max="6919" width="9.5" style="586" customWidth="1"/>
    <col min="6920" max="6920" width="10.25" style="586" customWidth="1"/>
    <col min="6921" max="6921" width="9.125" style="586" customWidth="1"/>
    <col min="6922" max="6922" width="10.125" style="586" customWidth="1"/>
    <col min="6923" max="6923" width="9" style="586"/>
    <col min="6924" max="6924" width="10" style="586" customWidth="1"/>
    <col min="6925" max="6925" width="9.25" style="586" customWidth="1"/>
    <col min="6926" max="6926" width="10" style="586" customWidth="1"/>
    <col min="6927" max="7168" width="9" style="586"/>
    <col min="7169" max="7169" width="0.625" style="586" customWidth="1"/>
    <col min="7170" max="7170" width="3.75" style="586" customWidth="1"/>
    <col min="7171" max="7171" width="20.25" style="586" customWidth="1"/>
    <col min="7172" max="7172" width="17.5" style="586" customWidth="1"/>
    <col min="7173" max="7173" width="6" style="586" customWidth="1"/>
    <col min="7174" max="7174" width="3.25" style="586" customWidth="1"/>
    <col min="7175" max="7175" width="9.5" style="586" customWidth="1"/>
    <col min="7176" max="7176" width="10.25" style="586" customWidth="1"/>
    <col min="7177" max="7177" width="9.125" style="586" customWidth="1"/>
    <col min="7178" max="7178" width="10.125" style="586" customWidth="1"/>
    <col min="7179" max="7179" width="9" style="586"/>
    <col min="7180" max="7180" width="10" style="586" customWidth="1"/>
    <col min="7181" max="7181" width="9.25" style="586" customWidth="1"/>
    <col min="7182" max="7182" width="10" style="586" customWidth="1"/>
    <col min="7183" max="7424" width="9" style="586"/>
    <col min="7425" max="7425" width="0.625" style="586" customWidth="1"/>
    <col min="7426" max="7426" width="3.75" style="586" customWidth="1"/>
    <col min="7427" max="7427" width="20.25" style="586" customWidth="1"/>
    <col min="7428" max="7428" width="17.5" style="586" customWidth="1"/>
    <col min="7429" max="7429" width="6" style="586" customWidth="1"/>
    <col min="7430" max="7430" width="3.25" style="586" customWidth="1"/>
    <col min="7431" max="7431" width="9.5" style="586" customWidth="1"/>
    <col min="7432" max="7432" width="10.25" style="586" customWidth="1"/>
    <col min="7433" max="7433" width="9.125" style="586" customWidth="1"/>
    <col min="7434" max="7434" width="10.125" style="586" customWidth="1"/>
    <col min="7435" max="7435" width="9" style="586"/>
    <col min="7436" max="7436" width="10" style="586" customWidth="1"/>
    <col min="7437" max="7437" width="9.25" style="586" customWidth="1"/>
    <col min="7438" max="7438" width="10" style="586" customWidth="1"/>
    <col min="7439" max="7680" width="9" style="586"/>
    <col min="7681" max="7681" width="0.625" style="586" customWidth="1"/>
    <col min="7682" max="7682" width="3.75" style="586" customWidth="1"/>
    <col min="7683" max="7683" width="20.25" style="586" customWidth="1"/>
    <col min="7684" max="7684" width="17.5" style="586" customWidth="1"/>
    <col min="7685" max="7685" width="6" style="586" customWidth="1"/>
    <col min="7686" max="7686" width="3.25" style="586" customWidth="1"/>
    <col min="7687" max="7687" width="9.5" style="586" customWidth="1"/>
    <col min="7688" max="7688" width="10.25" style="586" customWidth="1"/>
    <col min="7689" max="7689" width="9.125" style="586" customWidth="1"/>
    <col min="7690" max="7690" width="10.125" style="586" customWidth="1"/>
    <col min="7691" max="7691" width="9" style="586"/>
    <col min="7692" max="7692" width="10" style="586" customWidth="1"/>
    <col min="7693" max="7693" width="9.25" style="586" customWidth="1"/>
    <col min="7694" max="7694" width="10" style="586" customWidth="1"/>
    <col min="7695" max="7936" width="9" style="586"/>
    <col min="7937" max="7937" width="0.625" style="586" customWidth="1"/>
    <col min="7938" max="7938" width="3.75" style="586" customWidth="1"/>
    <col min="7939" max="7939" width="20.25" style="586" customWidth="1"/>
    <col min="7940" max="7940" width="17.5" style="586" customWidth="1"/>
    <col min="7941" max="7941" width="6" style="586" customWidth="1"/>
    <col min="7942" max="7942" width="3.25" style="586" customWidth="1"/>
    <col min="7943" max="7943" width="9.5" style="586" customWidth="1"/>
    <col min="7944" max="7944" width="10.25" style="586" customWidth="1"/>
    <col min="7945" max="7945" width="9.125" style="586" customWidth="1"/>
    <col min="7946" max="7946" width="10.125" style="586" customWidth="1"/>
    <col min="7947" max="7947" width="9" style="586"/>
    <col min="7948" max="7948" width="10" style="586" customWidth="1"/>
    <col min="7949" max="7949" width="9.25" style="586" customWidth="1"/>
    <col min="7950" max="7950" width="10" style="586" customWidth="1"/>
    <col min="7951" max="8192" width="9" style="586"/>
    <col min="8193" max="8193" width="0.625" style="586" customWidth="1"/>
    <col min="8194" max="8194" width="3.75" style="586" customWidth="1"/>
    <col min="8195" max="8195" width="20.25" style="586" customWidth="1"/>
    <col min="8196" max="8196" width="17.5" style="586" customWidth="1"/>
    <col min="8197" max="8197" width="6" style="586" customWidth="1"/>
    <col min="8198" max="8198" width="3.25" style="586" customWidth="1"/>
    <col min="8199" max="8199" width="9.5" style="586" customWidth="1"/>
    <col min="8200" max="8200" width="10.25" style="586" customWidth="1"/>
    <col min="8201" max="8201" width="9.125" style="586" customWidth="1"/>
    <col min="8202" max="8202" width="10.125" style="586" customWidth="1"/>
    <col min="8203" max="8203" width="9" style="586"/>
    <col min="8204" max="8204" width="10" style="586" customWidth="1"/>
    <col min="8205" max="8205" width="9.25" style="586" customWidth="1"/>
    <col min="8206" max="8206" width="10" style="586" customWidth="1"/>
    <col min="8207" max="8448" width="9" style="586"/>
    <col min="8449" max="8449" width="0.625" style="586" customWidth="1"/>
    <col min="8450" max="8450" width="3.75" style="586" customWidth="1"/>
    <col min="8451" max="8451" width="20.25" style="586" customWidth="1"/>
    <col min="8452" max="8452" width="17.5" style="586" customWidth="1"/>
    <col min="8453" max="8453" width="6" style="586" customWidth="1"/>
    <col min="8454" max="8454" width="3.25" style="586" customWidth="1"/>
    <col min="8455" max="8455" width="9.5" style="586" customWidth="1"/>
    <col min="8456" max="8456" width="10.25" style="586" customWidth="1"/>
    <col min="8457" max="8457" width="9.125" style="586" customWidth="1"/>
    <col min="8458" max="8458" width="10.125" style="586" customWidth="1"/>
    <col min="8459" max="8459" width="9" style="586"/>
    <col min="8460" max="8460" width="10" style="586" customWidth="1"/>
    <col min="8461" max="8461" width="9.25" style="586" customWidth="1"/>
    <col min="8462" max="8462" width="10" style="586" customWidth="1"/>
    <col min="8463" max="8704" width="9" style="586"/>
    <col min="8705" max="8705" width="0.625" style="586" customWidth="1"/>
    <col min="8706" max="8706" width="3.75" style="586" customWidth="1"/>
    <col min="8707" max="8707" width="20.25" style="586" customWidth="1"/>
    <col min="8708" max="8708" width="17.5" style="586" customWidth="1"/>
    <col min="8709" max="8709" width="6" style="586" customWidth="1"/>
    <col min="8710" max="8710" width="3.25" style="586" customWidth="1"/>
    <col min="8711" max="8711" width="9.5" style="586" customWidth="1"/>
    <col min="8712" max="8712" width="10.25" style="586" customWidth="1"/>
    <col min="8713" max="8713" width="9.125" style="586" customWidth="1"/>
    <col min="8714" max="8714" width="10.125" style="586" customWidth="1"/>
    <col min="8715" max="8715" width="9" style="586"/>
    <col min="8716" max="8716" width="10" style="586" customWidth="1"/>
    <col min="8717" max="8717" width="9.25" style="586" customWidth="1"/>
    <col min="8718" max="8718" width="10" style="586" customWidth="1"/>
    <col min="8719" max="8960" width="9" style="586"/>
    <col min="8961" max="8961" width="0.625" style="586" customWidth="1"/>
    <col min="8962" max="8962" width="3.75" style="586" customWidth="1"/>
    <col min="8963" max="8963" width="20.25" style="586" customWidth="1"/>
    <col min="8964" max="8964" width="17.5" style="586" customWidth="1"/>
    <col min="8965" max="8965" width="6" style="586" customWidth="1"/>
    <col min="8966" max="8966" width="3.25" style="586" customWidth="1"/>
    <col min="8967" max="8967" width="9.5" style="586" customWidth="1"/>
    <col min="8968" max="8968" width="10.25" style="586" customWidth="1"/>
    <col min="8969" max="8969" width="9.125" style="586" customWidth="1"/>
    <col min="8970" max="8970" width="10.125" style="586" customWidth="1"/>
    <col min="8971" max="8971" width="9" style="586"/>
    <col min="8972" max="8972" width="10" style="586" customWidth="1"/>
    <col min="8973" max="8973" width="9.25" style="586" customWidth="1"/>
    <col min="8974" max="8974" width="10" style="586" customWidth="1"/>
    <col min="8975" max="9216" width="9" style="586"/>
    <col min="9217" max="9217" width="0.625" style="586" customWidth="1"/>
    <col min="9218" max="9218" width="3.75" style="586" customWidth="1"/>
    <col min="9219" max="9219" width="20.25" style="586" customWidth="1"/>
    <col min="9220" max="9220" width="17.5" style="586" customWidth="1"/>
    <col min="9221" max="9221" width="6" style="586" customWidth="1"/>
    <col min="9222" max="9222" width="3.25" style="586" customWidth="1"/>
    <col min="9223" max="9223" width="9.5" style="586" customWidth="1"/>
    <col min="9224" max="9224" width="10.25" style="586" customWidth="1"/>
    <col min="9225" max="9225" width="9.125" style="586" customWidth="1"/>
    <col min="9226" max="9226" width="10.125" style="586" customWidth="1"/>
    <col min="9227" max="9227" width="9" style="586"/>
    <col min="9228" max="9228" width="10" style="586" customWidth="1"/>
    <col min="9229" max="9229" width="9.25" style="586" customWidth="1"/>
    <col min="9230" max="9230" width="10" style="586" customWidth="1"/>
    <col min="9231" max="9472" width="9" style="586"/>
    <col min="9473" max="9473" width="0.625" style="586" customWidth="1"/>
    <col min="9474" max="9474" width="3.75" style="586" customWidth="1"/>
    <col min="9475" max="9475" width="20.25" style="586" customWidth="1"/>
    <col min="9476" max="9476" width="17.5" style="586" customWidth="1"/>
    <col min="9477" max="9477" width="6" style="586" customWidth="1"/>
    <col min="9478" max="9478" width="3.25" style="586" customWidth="1"/>
    <col min="9479" max="9479" width="9.5" style="586" customWidth="1"/>
    <col min="9480" max="9480" width="10.25" style="586" customWidth="1"/>
    <col min="9481" max="9481" width="9.125" style="586" customWidth="1"/>
    <col min="9482" max="9482" width="10.125" style="586" customWidth="1"/>
    <col min="9483" max="9483" width="9" style="586"/>
    <col min="9484" max="9484" width="10" style="586" customWidth="1"/>
    <col min="9485" max="9485" width="9.25" style="586" customWidth="1"/>
    <col min="9486" max="9486" width="10" style="586" customWidth="1"/>
    <col min="9487" max="9728" width="9" style="586"/>
    <col min="9729" max="9729" width="0.625" style="586" customWidth="1"/>
    <col min="9730" max="9730" width="3.75" style="586" customWidth="1"/>
    <col min="9731" max="9731" width="20.25" style="586" customWidth="1"/>
    <col min="9732" max="9732" width="17.5" style="586" customWidth="1"/>
    <col min="9733" max="9733" width="6" style="586" customWidth="1"/>
    <col min="9734" max="9734" width="3.25" style="586" customWidth="1"/>
    <col min="9735" max="9735" width="9.5" style="586" customWidth="1"/>
    <col min="9736" max="9736" width="10.25" style="586" customWidth="1"/>
    <col min="9737" max="9737" width="9.125" style="586" customWidth="1"/>
    <col min="9738" max="9738" width="10.125" style="586" customWidth="1"/>
    <col min="9739" max="9739" width="9" style="586"/>
    <col min="9740" max="9740" width="10" style="586" customWidth="1"/>
    <col min="9741" max="9741" width="9.25" style="586" customWidth="1"/>
    <col min="9742" max="9742" width="10" style="586" customWidth="1"/>
    <col min="9743" max="9984" width="9" style="586"/>
    <col min="9985" max="9985" width="0.625" style="586" customWidth="1"/>
    <col min="9986" max="9986" width="3.75" style="586" customWidth="1"/>
    <col min="9987" max="9987" width="20.25" style="586" customWidth="1"/>
    <col min="9988" max="9988" width="17.5" style="586" customWidth="1"/>
    <col min="9989" max="9989" width="6" style="586" customWidth="1"/>
    <col min="9990" max="9990" width="3.25" style="586" customWidth="1"/>
    <col min="9991" max="9991" width="9.5" style="586" customWidth="1"/>
    <col min="9992" max="9992" width="10.25" style="586" customWidth="1"/>
    <col min="9993" max="9993" width="9.125" style="586" customWidth="1"/>
    <col min="9994" max="9994" width="10.125" style="586" customWidth="1"/>
    <col min="9995" max="9995" width="9" style="586"/>
    <col min="9996" max="9996" width="10" style="586" customWidth="1"/>
    <col min="9997" max="9997" width="9.25" style="586" customWidth="1"/>
    <col min="9998" max="9998" width="10" style="586" customWidth="1"/>
    <col min="9999" max="10240" width="9" style="586"/>
    <col min="10241" max="10241" width="0.625" style="586" customWidth="1"/>
    <col min="10242" max="10242" width="3.75" style="586" customWidth="1"/>
    <col min="10243" max="10243" width="20.25" style="586" customWidth="1"/>
    <col min="10244" max="10244" width="17.5" style="586" customWidth="1"/>
    <col min="10245" max="10245" width="6" style="586" customWidth="1"/>
    <col min="10246" max="10246" width="3.25" style="586" customWidth="1"/>
    <col min="10247" max="10247" width="9.5" style="586" customWidth="1"/>
    <col min="10248" max="10248" width="10.25" style="586" customWidth="1"/>
    <col min="10249" max="10249" width="9.125" style="586" customWidth="1"/>
    <col min="10250" max="10250" width="10.125" style="586" customWidth="1"/>
    <col min="10251" max="10251" width="9" style="586"/>
    <col min="10252" max="10252" width="10" style="586" customWidth="1"/>
    <col min="10253" max="10253" width="9.25" style="586" customWidth="1"/>
    <col min="10254" max="10254" width="10" style="586" customWidth="1"/>
    <col min="10255" max="10496" width="9" style="586"/>
    <col min="10497" max="10497" width="0.625" style="586" customWidth="1"/>
    <col min="10498" max="10498" width="3.75" style="586" customWidth="1"/>
    <col min="10499" max="10499" width="20.25" style="586" customWidth="1"/>
    <col min="10500" max="10500" width="17.5" style="586" customWidth="1"/>
    <col min="10501" max="10501" width="6" style="586" customWidth="1"/>
    <col min="10502" max="10502" width="3.25" style="586" customWidth="1"/>
    <col min="10503" max="10503" width="9.5" style="586" customWidth="1"/>
    <col min="10504" max="10504" width="10.25" style="586" customWidth="1"/>
    <col min="10505" max="10505" width="9.125" style="586" customWidth="1"/>
    <col min="10506" max="10506" width="10.125" style="586" customWidth="1"/>
    <col min="10507" max="10507" width="9" style="586"/>
    <col min="10508" max="10508" width="10" style="586" customWidth="1"/>
    <col min="10509" max="10509" width="9.25" style="586" customWidth="1"/>
    <col min="10510" max="10510" width="10" style="586" customWidth="1"/>
    <col min="10511" max="10752" width="9" style="586"/>
    <col min="10753" max="10753" width="0.625" style="586" customWidth="1"/>
    <col min="10754" max="10754" width="3.75" style="586" customWidth="1"/>
    <col min="10755" max="10755" width="20.25" style="586" customWidth="1"/>
    <col min="10756" max="10756" width="17.5" style="586" customWidth="1"/>
    <col min="10757" max="10757" width="6" style="586" customWidth="1"/>
    <col min="10758" max="10758" width="3.25" style="586" customWidth="1"/>
    <col min="10759" max="10759" width="9.5" style="586" customWidth="1"/>
    <col min="10760" max="10760" width="10.25" style="586" customWidth="1"/>
    <col min="10761" max="10761" width="9.125" style="586" customWidth="1"/>
    <col min="10762" max="10762" width="10.125" style="586" customWidth="1"/>
    <col min="10763" max="10763" width="9" style="586"/>
    <col min="10764" max="10764" width="10" style="586" customWidth="1"/>
    <col min="10765" max="10765" width="9.25" style="586" customWidth="1"/>
    <col min="10766" max="10766" width="10" style="586" customWidth="1"/>
    <col min="10767" max="11008" width="9" style="586"/>
    <col min="11009" max="11009" width="0.625" style="586" customWidth="1"/>
    <col min="11010" max="11010" width="3.75" style="586" customWidth="1"/>
    <col min="11011" max="11011" width="20.25" style="586" customWidth="1"/>
    <col min="11012" max="11012" width="17.5" style="586" customWidth="1"/>
    <col min="11013" max="11013" width="6" style="586" customWidth="1"/>
    <col min="11014" max="11014" width="3.25" style="586" customWidth="1"/>
    <col min="11015" max="11015" width="9.5" style="586" customWidth="1"/>
    <col min="11016" max="11016" width="10.25" style="586" customWidth="1"/>
    <col min="11017" max="11017" width="9.125" style="586" customWidth="1"/>
    <col min="11018" max="11018" width="10.125" style="586" customWidth="1"/>
    <col min="11019" max="11019" width="9" style="586"/>
    <col min="11020" max="11020" width="10" style="586" customWidth="1"/>
    <col min="11021" max="11021" width="9.25" style="586" customWidth="1"/>
    <col min="11022" max="11022" width="10" style="586" customWidth="1"/>
    <col min="11023" max="11264" width="9" style="586"/>
    <col min="11265" max="11265" width="0.625" style="586" customWidth="1"/>
    <col min="11266" max="11266" width="3.75" style="586" customWidth="1"/>
    <col min="11267" max="11267" width="20.25" style="586" customWidth="1"/>
    <col min="11268" max="11268" width="17.5" style="586" customWidth="1"/>
    <col min="11269" max="11269" width="6" style="586" customWidth="1"/>
    <col min="11270" max="11270" width="3.25" style="586" customWidth="1"/>
    <col min="11271" max="11271" width="9.5" style="586" customWidth="1"/>
    <col min="11272" max="11272" width="10.25" style="586" customWidth="1"/>
    <col min="11273" max="11273" width="9.125" style="586" customWidth="1"/>
    <col min="11274" max="11274" width="10.125" style="586" customWidth="1"/>
    <col min="11275" max="11275" width="9" style="586"/>
    <col min="11276" max="11276" width="10" style="586" customWidth="1"/>
    <col min="11277" max="11277" width="9.25" style="586" customWidth="1"/>
    <col min="11278" max="11278" width="10" style="586" customWidth="1"/>
    <col min="11279" max="11520" width="9" style="586"/>
    <col min="11521" max="11521" width="0.625" style="586" customWidth="1"/>
    <col min="11522" max="11522" width="3.75" style="586" customWidth="1"/>
    <col min="11523" max="11523" width="20.25" style="586" customWidth="1"/>
    <col min="11524" max="11524" width="17.5" style="586" customWidth="1"/>
    <col min="11525" max="11525" width="6" style="586" customWidth="1"/>
    <col min="11526" max="11526" width="3.25" style="586" customWidth="1"/>
    <col min="11527" max="11527" width="9.5" style="586" customWidth="1"/>
    <col min="11528" max="11528" width="10.25" style="586" customWidth="1"/>
    <col min="11529" max="11529" width="9.125" style="586" customWidth="1"/>
    <col min="11530" max="11530" width="10.125" style="586" customWidth="1"/>
    <col min="11531" max="11531" width="9" style="586"/>
    <col min="11532" max="11532" width="10" style="586" customWidth="1"/>
    <col min="11533" max="11533" width="9.25" style="586" customWidth="1"/>
    <col min="11534" max="11534" width="10" style="586" customWidth="1"/>
    <col min="11535" max="11776" width="9" style="586"/>
    <col min="11777" max="11777" width="0.625" style="586" customWidth="1"/>
    <col min="11778" max="11778" width="3.75" style="586" customWidth="1"/>
    <col min="11779" max="11779" width="20.25" style="586" customWidth="1"/>
    <col min="11780" max="11780" width="17.5" style="586" customWidth="1"/>
    <col min="11781" max="11781" width="6" style="586" customWidth="1"/>
    <col min="11782" max="11782" width="3.25" style="586" customWidth="1"/>
    <col min="11783" max="11783" width="9.5" style="586" customWidth="1"/>
    <col min="11784" max="11784" width="10.25" style="586" customWidth="1"/>
    <col min="11785" max="11785" width="9.125" style="586" customWidth="1"/>
    <col min="11786" max="11786" width="10.125" style="586" customWidth="1"/>
    <col min="11787" max="11787" width="9" style="586"/>
    <col min="11788" max="11788" width="10" style="586" customWidth="1"/>
    <col min="11789" max="11789" width="9.25" style="586" customWidth="1"/>
    <col min="11790" max="11790" width="10" style="586" customWidth="1"/>
    <col min="11791" max="12032" width="9" style="586"/>
    <col min="12033" max="12033" width="0.625" style="586" customWidth="1"/>
    <col min="12034" max="12034" width="3.75" style="586" customWidth="1"/>
    <col min="12035" max="12035" width="20.25" style="586" customWidth="1"/>
    <col min="12036" max="12036" width="17.5" style="586" customWidth="1"/>
    <col min="12037" max="12037" width="6" style="586" customWidth="1"/>
    <col min="12038" max="12038" width="3.25" style="586" customWidth="1"/>
    <col min="12039" max="12039" width="9.5" style="586" customWidth="1"/>
    <col min="12040" max="12040" width="10.25" style="586" customWidth="1"/>
    <col min="12041" max="12041" width="9.125" style="586" customWidth="1"/>
    <col min="12042" max="12042" width="10.125" style="586" customWidth="1"/>
    <col min="12043" max="12043" width="9" style="586"/>
    <col min="12044" max="12044" width="10" style="586" customWidth="1"/>
    <col min="12045" max="12045" width="9.25" style="586" customWidth="1"/>
    <col min="12046" max="12046" width="10" style="586" customWidth="1"/>
    <col min="12047" max="12288" width="9" style="586"/>
    <col min="12289" max="12289" width="0.625" style="586" customWidth="1"/>
    <col min="12290" max="12290" width="3.75" style="586" customWidth="1"/>
    <col min="12291" max="12291" width="20.25" style="586" customWidth="1"/>
    <col min="12292" max="12292" width="17.5" style="586" customWidth="1"/>
    <col min="12293" max="12293" width="6" style="586" customWidth="1"/>
    <col min="12294" max="12294" width="3.25" style="586" customWidth="1"/>
    <col min="12295" max="12295" width="9.5" style="586" customWidth="1"/>
    <col min="12296" max="12296" width="10.25" style="586" customWidth="1"/>
    <col min="12297" max="12297" width="9.125" style="586" customWidth="1"/>
    <col min="12298" max="12298" width="10.125" style="586" customWidth="1"/>
    <col min="12299" max="12299" width="9" style="586"/>
    <col min="12300" max="12300" width="10" style="586" customWidth="1"/>
    <col min="12301" max="12301" width="9.25" style="586" customWidth="1"/>
    <col min="12302" max="12302" width="10" style="586" customWidth="1"/>
    <col min="12303" max="12544" width="9" style="586"/>
    <col min="12545" max="12545" width="0.625" style="586" customWidth="1"/>
    <col min="12546" max="12546" width="3.75" style="586" customWidth="1"/>
    <col min="12547" max="12547" width="20.25" style="586" customWidth="1"/>
    <col min="12548" max="12548" width="17.5" style="586" customWidth="1"/>
    <col min="12549" max="12549" width="6" style="586" customWidth="1"/>
    <col min="12550" max="12550" width="3.25" style="586" customWidth="1"/>
    <col min="12551" max="12551" width="9.5" style="586" customWidth="1"/>
    <col min="12552" max="12552" width="10.25" style="586" customWidth="1"/>
    <col min="12553" max="12553" width="9.125" style="586" customWidth="1"/>
    <col min="12554" max="12554" width="10.125" style="586" customWidth="1"/>
    <col min="12555" max="12555" width="9" style="586"/>
    <col min="12556" max="12556" width="10" style="586" customWidth="1"/>
    <col min="12557" max="12557" width="9.25" style="586" customWidth="1"/>
    <col min="12558" max="12558" width="10" style="586" customWidth="1"/>
    <col min="12559" max="12800" width="9" style="586"/>
    <col min="12801" max="12801" width="0.625" style="586" customWidth="1"/>
    <col min="12802" max="12802" width="3.75" style="586" customWidth="1"/>
    <col min="12803" max="12803" width="20.25" style="586" customWidth="1"/>
    <col min="12804" max="12804" width="17.5" style="586" customWidth="1"/>
    <col min="12805" max="12805" width="6" style="586" customWidth="1"/>
    <col min="12806" max="12806" width="3.25" style="586" customWidth="1"/>
    <col min="12807" max="12807" width="9.5" style="586" customWidth="1"/>
    <col min="12808" max="12808" width="10.25" style="586" customWidth="1"/>
    <col min="12809" max="12809" width="9.125" style="586" customWidth="1"/>
    <col min="12810" max="12810" width="10.125" style="586" customWidth="1"/>
    <col min="12811" max="12811" width="9" style="586"/>
    <col min="12812" max="12812" width="10" style="586" customWidth="1"/>
    <col min="12813" max="12813" width="9.25" style="586" customWidth="1"/>
    <col min="12814" max="12814" width="10" style="586" customWidth="1"/>
    <col min="12815" max="13056" width="9" style="586"/>
    <col min="13057" max="13057" width="0.625" style="586" customWidth="1"/>
    <col min="13058" max="13058" width="3.75" style="586" customWidth="1"/>
    <col min="13059" max="13059" width="20.25" style="586" customWidth="1"/>
    <col min="13060" max="13060" width="17.5" style="586" customWidth="1"/>
    <col min="13061" max="13061" width="6" style="586" customWidth="1"/>
    <col min="13062" max="13062" width="3.25" style="586" customWidth="1"/>
    <col min="13063" max="13063" width="9.5" style="586" customWidth="1"/>
    <col min="13064" max="13064" width="10.25" style="586" customWidth="1"/>
    <col min="13065" max="13065" width="9.125" style="586" customWidth="1"/>
    <col min="13066" max="13066" width="10.125" style="586" customWidth="1"/>
    <col min="13067" max="13067" width="9" style="586"/>
    <col min="13068" max="13068" width="10" style="586" customWidth="1"/>
    <col min="13069" max="13069" width="9.25" style="586" customWidth="1"/>
    <col min="13070" max="13070" width="10" style="586" customWidth="1"/>
    <col min="13071" max="13312" width="9" style="586"/>
    <col min="13313" max="13313" width="0.625" style="586" customWidth="1"/>
    <col min="13314" max="13314" width="3.75" style="586" customWidth="1"/>
    <col min="13315" max="13315" width="20.25" style="586" customWidth="1"/>
    <col min="13316" max="13316" width="17.5" style="586" customWidth="1"/>
    <col min="13317" max="13317" width="6" style="586" customWidth="1"/>
    <col min="13318" max="13318" width="3.25" style="586" customWidth="1"/>
    <col min="13319" max="13319" width="9.5" style="586" customWidth="1"/>
    <col min="13320" max="13320" width="10.25" style="586" customWidth="1"/>
    <col min="13321" max="13321" width="9.125" style="586" customWidth="1"/>
    <col min="13322" max="13322" width="10.125" style="586" customWidth="1"/>
    <col min="13323" max="13323" width="9" style="586"/>
    <col min="13324" max="13324" width="10" style="586" customWidth="1"/>
    <col min="13325" max="13325" width="9.25" style="586" customWidth="1"/>
    <col min="13326" max="13326" width="10" style="586" customWidth="1"/>
    <col min="13327" max="13568" width="9" style="586"/>
    <col min="13569" max="13569" width="0.625" style="586" customWidth="1"/>
    <col min="13570" max="13570" width="3.75" style="586" customWidth="1"/>
    <col min="13571" max="13571" width="20.25" style="586" customWidth="1"/>
    <col min="13572" max="13572" width="17.5" style="586" customWidth="1"/>
    <col min="13573" max="13573" width="6" style="586" customWidth="1"/>
    <col min="13574" max="13574" width="3.25" style="586" customWidth="1"/>
    <col min="13575" max="13575" width="9.5" style="586" customWidth="1"/>
    <col min="13576" max="13576" width="10.25" style="586" customWidth="1"/>
    <col min="13577" max="13577" width="9.125" style="586" customWidth="1"/>
    <col min="13578" max="13578" width="10.125" style="586" customWidth="1"/>
    <col min="13579" max="13579" width="9" style="586"/>
    <col min="13580" max="13580" width="10" style="586" customWidth="1"/>
    <col min="13581" max="13581" width="9.25" style="586" customWidth="1"/>
    <col min="13582" max="13582" width="10" style="586" customWidth="1"/>
    <col min="13583" max="13824" width="9" style="586"/>
    <col min="13825" max="13825" width="0.625" style="586" customWidth="1"/>
    <col min="13826" max="13826" width="3.75" style="586" customWidth="1"/>
    <col min="13827" max="13827" width="20.25" style="586" customWidth="1"/>
    <col min="13828" max="13828" width="17.5" style="586" customWidth="1"/>
    <col min="13829" max="13829" width="6" style="586" customWidth="1"/>
    <col min="13830" max="13830" width="3.25" style="586" customWidth="1"/>
    <col min="13831" max="13831" width="9.5" style="586" customWidth="1"/>
    <col min="13832" max="13832" width="10.25" style="586" customWidth="1"/>
    <col min="13833" max="13833" width="9.125" style="586" customWidth="1"/>
    <col min="13834" max="13834" width="10.125" style="586" customWidth="1"/>
    <col min="13835" max="13835" width="9" style="586"/>
    <col min="13836" max="13836" width="10" style="586" customWidth="1"/>
    <col min="13837" max="13837" width="9.25" style="586" customWidth="1"/>
    <col min="13838" max="13838" width="10" style="586" customWidth="1"/>
    <col min="13839" max="14080" width="9" style="586"/>
    <col min="14081" max="14081" width="0.625" style="586" customWidth="1"/>
    <col min="14082" max="14082" width="3.75" style="586" customWidth="1"/>
    <col min="14083" max="14083" width="20.25" style="586" customWidth="1"/>
    <col min="14084" max="14084" width="17.5" style="586" customWidth="1"/>
    <col min="14085" max="14085" width="6" style="586" customWidth="1"/>
    <col min="14086" max="14086" width="3.25" style="586" customWidth="1"/>
    <col min="14087" max="14087" width="9.5" style="586" customWidth="1"/>
    <col min="14088" max="14088" width="10.25" style="586" customWidth="1"/>
    <col min="14089" max="14089" width="9.125" style="586" customWidth="1"/>
    <col min="14090" max="14090" width="10.125" style="586" customWidth="1"/>
    <col min="14091" max="14091" width="9" style="586"/>
    <col min="14092" max="14092" width="10" style="586" customWidth="1"/>
    <col min="14093" max="14093" width="9.25" style="586" customWidth="1"/>
    <col min="14094" max="14094" width="10" style="586" customWidth="1"/>
    <col min="14095" max="14336" width="9" style="586"/>
    <col min="14337" max="14337" width="0.625" style="586" customWidth="1"/>
    <col min="14338" max="14338" width="3.75" style="586" customWidth="1"/>
    <col min="14339" max="14339" width="20.25" style="586" customWidth="1"/>
    <col min="14340" max="14340" width="17.5" style="586" customWidth="1"/>
    <col min="14341" max="14341" width="6" style="586" customWidth="1"/>
    <col min="14342" max="14342" width="3.25" style="586" customWidth="1"/>
    <col min="14343" max="14343" width="9.5" style="586" customWidth="1"/>
    <col min="14344" max="14344" width="10.25" style="586" customWidth="1"/>
    <col min="14345" max="14345" width="9.125" style="586" customWidth="1"/>
    <col min="14346" max="14346" width="10.125" style="586" customWidth="1"/>
    <col min="14347" max="14347" width="9" style="586"/>
    <col min="14348" max="14348" width="10" style="586" customWidth="1"/>
    <col min="14349" max="14349" width="9.25" style="586" customWidth="1"/>
    <col min="14350" max="14350" width="10" style="586" customWidth="1"/>
    <col min="14351" max="14592" width="9" style="586"/>
    <col min="14593" max="14593" width="0.625" style="586" customWidth="1"/>
    <col min="14594" max="14594" width="3.75" style="586" customWidth="1"/>
    <col min="14595" max="14595" width="20.25" style="586" customWidth="1"/>
    <col min="14596" max="14596" width="17.5" style="586" customWidth="1"/>
    <col min="14597" max="14597" width="6" style="586" customWidth="1"/>
    <col min="14598" max="14598" width="3.25" style="586" customWidth="1"/>
    <col min="14599" max="14599" width="9.5" style="586" customWidth="1"/>
    <col min="14600" max="14600" width="10.25" style="586" customWidth="1"/>
    <col min="14601" max="14601" width="9.125" style="586" customWidth="1"/>
    <col min="14602" max="14602" width="10.125" style="586" customWidth="1"/>
    <col min="14603" max="14603" width="9" style="586"/>
    <col min="14604" max="14604" width="10" style="586" customWidth="1"/>
    <col min="14605" max="14605" width="9.25" style="586" customWidth="1"/>
    <col min="14606" max="14606" width="10" style="586" customWidth="1"/>
    <col min="14607" max="14848" width="9" style="586"/>
    <col min="14849" max="14849" width="0.625" style="586" customWidth="1"/>
    <col min="14850" max="14850" width="3.75" style="586" customWidth="1"/>
    <col min="14851" max="14851" width="20.25" style="586" customWidth="1"/>
    <col min="14852" max="14852" width="17.5" style="586" customWidth="1"/>
    <col min="14853" max="14853" width="6" style="586" customWidth="1"/>
    <col min="14854" max="14854" width="3.25" style="586" customWidth="1"/>
    <col min="14855" max="14855" width="9.5" style="586" customWidth="1"/>
    <col min="14856" max="14856" width="10.25" style="586" customWidth="1"/>
    <col min="14857" max="14857" width="9.125" style="586" customWidth="1"/>
    <col min="14858" max="14858" width="10.125" style="586" customWidth="1"/>
    <col min="14859" max="14859" width="9" style="586"/>
    <col min="14860" max="14860" width="10" style="586" customWidth="1"/>
    <col min="14861" max="14861" width="9.25" style="586" customWidth="1"/>
    <col min="14862" max="14862" width="10" style="586" customWidth="1"/>
    <col min="14863" max="15104" width="9" style="586"/>
    <col min="15105" max="15105" width="0.625" style="586" customWidth="1"/>
    <col min="15106" max="15106" width="3.75" style="586" customWidth="1"/>
    <col min="15107" max="15107" width="20.25" style="586" customWidth="1"/>
    <col min="15108" max="15108" width="17.5" style="586" customWidth="1"/>
    <col min="15109" max="15109" width="6" style="586" customWidth="1"/>
    <col min="15110" max="15110" width="3.25" style="586" customWidth="1"/>
    <col min="15111" max="15111" width="9.5" style="586" customWidth="1"/>
    <col min="15112" max="15112" width="10.25" style="586" customWidth="1"/>
    <col min="15113" max="15113" width="9.125" style="586" customWidth="1"/>
    <col min="15114" max="15114" width="10.125" style="586" customWidth="1"/>
    <col min="15115" max="15115" width="9" style="586"/>
    <col min="15116" max="15116" width="10" style="586" customWidth="1"/>
    <col min="15117" max="15117" width="9.25" style="586" customWidth="1"/>
    <col min="15118" max="15118" width="10" style="586" customWidth="1"/>
    <col min="15119" max="15360" width="9" style="586"/>
    <col min="15361" max="15361" width="0.625" style="586" customWidth="1"/>
    <col min="15362" max="15362" width="3.75" style="586" customWidth="1"/>
    <col min="15363" max="15363" width="20.25" style="586" customWidth="1"/>
    <col min="15364" max="15364" width="17.5" style="586" customWidth="1"/>
    <col min="15365" max="15365" width="6" style="586" customWidth="1"/>
    <col min="15366" max="15366" width="3.25" style="586" customWidth="1"/>
    <col min="15367" max="15367" width="9.5" style="586" customWidth="1"/>
    <col min="15368" max="15368" width="10.25" style="586" customWidth="1"/>
    <col min="15369" max="15369" width="9.125" style="586" customWidth="1"/>
    <col min="15370" max="15370" width="10.125" style="586" customWidth="1"/>
    <col min="15371" max="15371" width="9" style="586"/>
    <col min="15372" max="15372" width="10" style="586" customWidth="1"/>
    <col min="15373" max="15373" width="9.25" style="586" customWidth="1"/>
    <col min="15374" max="15374" width="10" style="586" customWidth="1"/>
    <col min="15375" max="15616" width="9" style="586"/>
    <col min="15617" max="15617" width="0.625" style="586" customWidth="1"/>
    <col min="15618" max="15618" width="3.75" style="586" customWidth="1"/>
    <col min="15619" max="15619" width="20.25" style="586" customWidth="1"/>
    <col min="15620" max="15620" width="17.5" style="586" customWidth="1"/>
    <col min="15621" max="15621" width="6" style="586" customWidth="1"/>
    <col min="15622" max="15622" width="3.25" style="586" customWidth="1"/>
    <col min="15623" max="15623" width="9.5" style="586" customWidth="1"/>
    <col min="15624" max="15624" width="10.25" style="586" customWidth="1"/>
    <col min="15625" max="15625" width="9.125" style="586" customWidth="1"/>
    <col min="15626" max="15626" width="10.125" style="586" customWidth="1"/>
    <col min="15627" max="15627" width="9" style="586"/>
    <col min="15628" max="15628" width="10" style="586" customWidth="1"/>
    <col min="15629" max="15629" width="9.25" style="586" customWidth="1"/>
    <col min="15630" max="15630" width="10" style="586" customWidth="1"/>
    <col min="15631" max="15872" width="9" style="586"/>
    <col min="15873" max="15873" width="0.625" style="586" customWidth="1"/>
    <col min="15874" max="15874" width="3.75" style="586" customWidth="1"/>
    <col min="15875" max="15875" width="20.25" style="586" customWidth="1"/>
    <col min="15876" max="15876" width="17.5" style="586" customWidth="1"/>
    <col min="15877" max="15877" width="6" style="586" customWidth="1"/>
    <col min="15878" max="15878" width="3.25" style="586" customWidth="1"/>
    <col min="15879" max="15879" width="9.5" style="586" customWidth="1"/>
    <col min="15880" max="15880" width="10.25" style="586" customWidth="1"/>
    <col min="15881" max="15881" width="9.125" style="586" customWidth="1"/>
    <col min="15882" max="15882" width="10.125" style="586" customWidth="1"/>
    <col min="15883" max="15883" width="9" style="586"/>
    <col min="15884" max="15884" width="10" style="586" customWidth="1"/>
    <col min="15885" max="15885" width="9.25" style="586" customWidth="1"/>
    <col min="15886" max="15886" width="10" style="586" customWidth="1"/>
    <col min="15887" max="16128" width="9" style="586"/>
    <col min="16129" max="16129" width="0.625" style="586" customWidth="1"/>
    <col min="16130" max="16130" width="3.75" style="586" customWidth="1"/>
    <col min="16131" max="16131" width="20.25" style="586" customWidth="1"/>
    <col min="16132" max="16132" width="17.5" style="586" customWidth="1"/>
    <col min="16133" max="16133" width="6" style="586" customWidth="1"/>
    <col min="16134" max="16134" width="3.25" style="586" customWidth="1"/>
    <col min="16135" max="16135" width="9.5" style="586" customWidth="1"/>
    <col min="16136" max="16136" width="10.25" style="586" customWidth="1"/>
    <col min="16137" max="16137" width="9.125" style="586" customWidth="1"/>
    <col min="16138" max="16138" width="10.125" style="586" customWidth="1"/>
    <col min="16139" max="16139" width="9" style="586"/>
    <col min="16140" max="16140" width="10" style="586" customWidth="1"/>
    <col min="16141" max="16141" width="9.25" style="586" customWidth="1"/>
    <col min="16142" max="16142" width="10" style="586" customWidth="1"/>
    <col min="16143" max="16384" width="9" style="586"/>
  </cols>
  <sheetData>
    <row r="1" spans="2:15" ht="24.95" customHeight="1">
      <c r="B1" s="585" t="s">
        <v>1203</v>
      </c>
      <c r="C1" s="585"/>
      <c r="D1" s="585"/>
      <c r="E1" s="585"/>
      <c r="F1" s="585"/>
      <c r="G1" s="585"/>
      <c r="H1" s="585"/>
      <c r="I1" s="585"/>
      <c r="J1" s="585"/>
      <c r="K1" s="585"/>
      <c r="L1" s="585"/>
      <c r="M1" s="585"/>
      <c r="N1" s="585"/>
      <c r="O1" s="585"/>
    </row>
    <row r="2" spans="2:15" ht="9.9499999999999993" customHeight="1">
      <c r="B2" s="587"/>
      <c r="C2" s="587"/>
      <c r="D2" s="587"/>
      <c r="E2" s="587"/>
      <c r="F2" s="587"/>
      <c r="G2" s="587"/>
      <c r="H2" s="587"/>
      <c r="I2" s="587"/>
      <c r="J2" s="587"/>
      <c r="K2" s="587"/>
      <c r="L2" s="587"/>
      <c r="M2" s="587"/>
      <c r="N2" s="587"/>
      <c r="O2" s="587"/>
    </row>
    <row r="3" spans="2:15" ht="24.75" customHeight="1">
      <c r="B3" s="588" t="s">
        <v>1181</v>
      </c>
      <c r="C3" s="588"/>
      <c r="D3" s="588"/>
      <c r="E3" s="588"/>
    </row>
    <row r="4" spans="2:15" ht="15.4" customHeight="1">
      <c r="B4" s="609" t="s">
        <v>1182</v>
      </c>
      <c r="C4" s="610" t="s">
        <v>1183</v>
      </c>
      <c r="D4" s="610" t="s">
        <v>1184</v>
      </c>
      <c r="E4" s="610" t="s">
        <v>1185</v>
      </c>
      <c r="F4" s="610" t="s">
        <v>3</v>
      </c>
      <c r="G4" s="611" t="s">
        <v>1186</v>
      </c>
      <c r="H4" s="612"/>
      <c r="I4" s="611" t="s">
        <v>1187</v>
      </c>
      <c r="J4" s="612"/>
      <c r="K4" s="611" t="s">
        <v>1188</v>
      </c>
      <c r="L4" s="612"/>
      <c r="M4" s="611" t="s">
        <v>1189</v>
      </c>
      <c r="N4" s="612"/>
      <c r="O4" s="613" t="s">
        <v>1190</v>
      </c>
    </row>
    <row r="5" spans="2:15" ht="19.7" customHeight="1">
      <c r="B5" s="614"/>
      <c r="C5" s="615"/>
      <c r="D5" s="615"/>
      <c r="E5" s="615"/>
      <c r="F5" s="615"/>
      <c r="G5" s="616" t="s">
        <v>6</v>
      </c>
      <c r="H5" s="617" t="s">
        <v>1204</v>
      </c>
      <c r="I5" s="616" t="s">
        <v>6</v>
      </c>
      <c r="J5" s="617" t="s">
        <v>1204</v>
      </c>
      <c r="K5" s="616" t="s">
        <v>6</v>
      </c>
      <c r="L5" s="617" t="s">
        <v>1204</v>
      </c>
      <c r="M5" s="616" t="s">
        <v>6</v>
      </c>
      <c r="N5" s="617" t="s">
        <v>1204</v>
      </c>
      <c r="O5" s="618"/>
    </row>
    <row r="6" spans="2:15" ht="19.7" customHeight="1">
      <c r="B6" s="598" t="s">
        <v>1191</v>
      </c>
      <c r="C6" s="599" t="s">
        <v>1192</v>
      </c>
      <c r="D6" s="599" t="s">
        <v>50</v>
      </c>
      <c r="E6" s="594"/>
      <c r="F6" s="601" t="s">
        <v>50</v>
      </c>
      <c r="G6" s="619"/>
      <c r="H6" s="602"/>
      <c r="I6" s="619"/>
      <c r="J6" s="602"/>
      <c r="K6" s="619"/>
      <c r="L6" s="602"/>
      <c r="M6" s="619"/>
      <c r="N6" s="602"/>
      <c r="O6" s="603"/>
    </row>
    <row r="7" spans="2:15" ht="19.7" customHeight="1">
      <c r="B7" s="598" t="s">
        <v>1205</v>
      </c>
      <c r="C7" s="599" t="s">
        <v>1206</v>
      </c>
      <c r="D7" s="599" t="s">
        <v>50</v>
      </c>
      <c r="E7" s="594"/>
      <c r="F7" s="601" t="s">
        <v>50</v>
      </c>
      <c r="G7" s="619"/>
      <c r="H7" s="602"/>
      <c r="I7" s="619"/>
      <c r="J7" s="602"/>
      <c r="K7" s="619"/>
      <c r="L7" s="602"/>
      <c r="M7" s="619"/>
      <c r="N7" s="602"/>
      <c r="O7" s="603"/>
    </row>
    <row r="8" spans="2:15" ht="19.7" customHeight="1">
      <c r="B8" s="592" t="s">
        <v>50</v>
      </c>
      <c r="C8" s="593" t="s">
        <v>1207</v>
      </c>
      <c r="D8" s="593" t="s">
        <v>1208</v>
      </c>
      <c r="E8" s="594">
        <v>73</v>
      </c>
      <c r="F8" s="595" t="s">
        <v>1209</v>
      </c>
      <c r="G8" s="619"/>
      <c r="H8" s="596"/>
      <c r="I8" s="620"/>
      <c r="J8" s="596"/>
      <c r="K8" s="620"/>
      <c r="L8" s="596"/>
      <c r="M8" s="620"/>
      <c r="N8" s="596"/>
      <c r="O8" s="597"/>
    </row>
    <row r="9" spans="2:15" ht="19.7" customHeight="1">
      <c r="B9" s="592" t="s">
        <v>50</v>
      </c>
      <c r="C9" s="593" t="s">
        <v>1210</v>
      </c>
      <c r="D9" s="593" t="s">
        <v>1211</v>
      </c>
      <c r="E9" s="594">
        <v>81</v>
      </c>
      <c r="F9" s="595" t="s">
        <v>1209</v>
      </c>
      <c r="G9" s="619"/>
      <c r="H9" s="596"/>
      <c r="I9" s="620"/>
      <c r="J9" s="596"/>
      <c r="K9" s="620"/>
      <c r="L9" s="596"/>
      <c r="M9" s="620"/>
      <c r="N9" s="596"/>
      <c r="O9" s="597"/>
    </row>
    <row r="10" spans="2:15" ht="19.7" customHeight="1">
      <c r="B10" s="598" t="s">
        <v>1212</v>
      </c>
      <c r="C10" s="599" t="s">
        <v>1213</v>
      </c>
      <c r="D10" s="599" t="s">
        <v>50</v>
      </c>
      <c r="E10" s="594"/>
      <c r="F10" s="601" t="s">
        <v>50</v>
      </c>
      <c r="G10" s="619"/>
      <c r="H10" s="602"/>
      <c r="I10" s="619"/>
      <c r="J10" s="602"/>
      <c r="K10" s="619"/>
      <c r="L10" s="602"/>
      <c r="M10" s="619"/>
      <c r="N10" s="602"/>
      <c r="O10" s="603"/>
    </row>
    <row r="11" spans="2:15" ht="19.7" customHeight="1">
      <c r="B11" s="592" t="s">
        <v>50</v>
      </c>
      <c r="C11" s="593" t="s">
        <v>1214</v>
      </c>
      <c r="D11" s="593" t="s">
        <v>1208</v>
      </c>
      <c r="E11" s="594">
        <v>41</v>
      </c>
      <c r="F11" s="595" t="s">
        <v>1209</v>
      </c>
      <c r="G11" s="619"/>
      <c r="H11" s="596"/>
      <c r="I11" s="620"/>
      <c r="J11" s="596"/>
      <c r="K11" s="620"/>
      <c r="L11" s="596"/>
      <c r="M11" s="620"/>
      <c r="N11" s="596"/>
      <c r="O11" s="597"/>
    </row>
    <row r="12" spans="2:15" ht="19.7" customHeight="1">
      <c r="B12" s="592" t="s">
        <v>50</v>
      </c>
      <c r="C12" s="593" t="s">
        <v>1215</v>
      </c>
      <c r="D12" s="593" t="s">
        <v>1211</v>
      </c>
      <c r="E12" s="594">
        <v>68</v>
      </c>
      <c r="F12" s="595" t="s">
        <v>1209</v>
      </c>
      <c r="G12" s="619"/>
      <c r="H12" s="596"/>
      <c r="I12" s="620"/>
      <c r="J12" s="596"/>
      <c r="K12" s="620"/>
      <c r="L12" s="596"/>
      <c r="M12" s="620"/>
      <c r="N12" s="596"/>
      <c r="O12" s="597"/>
    </row>
    <row r="13" spans="2:15" ht="19.7" customHeight="1">
      <c r="B13" s="598" t="s">
        <v>1216</v>
      </c>
      <c r="C13" s="599" t="s">
        <v>1217</v>
      </c>
      <c r="D13" s="599" t="s">
        <v>50</v>
      </c>
      <c r="E13" s="594"/>
      <c r="F13" s="601" t="s">
        <v>50</v>
      </c>
      <c r="G13" s="619"/>
      <c r="H13" s="602"/>
      <c r="I13" s="619"/>
      <c r="J13" s="602"/>
      <c r="K13" s="619"/>
      <c r="L13" s="602"/>
      <c r="M13" s="619"/>
      <c r="N13" s="602"/>
      <c r="O13" s="603"/>
    </row>
    <row r="14" spans="2:15" ht="19.7" customHeight="1">
      <c r="B14" s="592" t="s">
        <v>50</v>
      </c>
      <c r="C14" s="593" t="s">
        <v>1218</v>
      </c>
      <c r="D14" s="593" t="s">
        <v>1219</v>
      </c>
      <c r="E14" s="594">
        <v>45</v>
      </c>
      <c r="F14" s="595" t="s">
        <v>1209</v>
      </c>
      <c r="G14" s="619"/>
      <c r="H14" s="596"/>
      <c r="I14" s="620"/>
      <c r="J14" s="596"/>
      <c r="K14" s="620"/>
      <c r="L14" s="596"/>
      <c r="M14" s="620"/>
      <c r="N14" s="596"/>
      <c r="O14" s="597"/>
    </row>
    <row r="15" spans="2:15" ht="19.7" customHeight="1">
      <c r="B15" s="592" t="s">
        <v>50</v>
      </c>
      <c r="C15" s="593" t="s">
        <v>50</v>
      </c>
      <c r="D15" s="593" t="s">
        <v>50</v>
      </c>
      <c r="E15" s="594"/>
      <c r="F15" s="595" t="s">
        <v>50</v>
      </c>
      <c r="G15" s="619"/>
      <c r="H15" s="596"/>
      <c r="I15" s="619"/>
      <c r="J15" s="594"/>
      <c r="K15" s="619"/>
      <c r="L15" s="594"/>
      <c r="M15" s="619"/>
      <c r="N15" s="594"/>
      <c r="O15" s="597"/>
    </row>
    <row r="16" spans="2:15" ht="19.7" customHeight="1">
      <c r="B16" s="598" t="s">
        <v>1193</v>
      </c>
      <c r="C16" s="599" t="s">
        <v>1194</v>
      </c>
      <c r="D16" s="599" t="s">
        <v>50</v>
      </c>
      <c r="E16" s="594"/>
      <c r="F16" s="601" t="s">
        <v>50</v>
      </c>
      <c r="G16" s="619"/>
      <c r="H16" s="602"/>
      <c r="I16" s="619"/>
      <c r="J16" s="602"/>
      <c r="K16" s="619"/>
      <c r="L16" s="602"/>
      <c r="M16" s="619"/>
      <c r="N16" s="602"/>
      <c r="O16" s="603"/>
    </row>
    <row r="17" spans="2:15" ht="19.7" customHeight="1">
      <c r="B17" s="598" t="s">
        <v>1220</v>
      </c>
      <c r="C17" s="599" t="s">
        <v>1221</v>
      </c>
      <c r="D17" s="599" t="s">
        <v>1222</v>
      </c>
      <c r="E17" s="594"/>
      <c r="F17" s="601" t="s">
        <v>50</v>
      </c>
      <c r="G17" s="619"/>
      <c r="H17" s="602"/>
      <c r="I17" s="619"/>
      <c r="J17" s="602"/>
      <c r="K17" s="619"/>
      <c r="L17" s="602"/>
      <c r="M17" s="619"/>
      <c r="N17" s="602"/>
      <c r="O17" s="603"/>
    </row>
    <row r="18" spans="2:15" ht="19.7" customHeight="1">
      <c r="B18" s="592" t="s">
        <v>50</v>
      </c>
      <c r="C18" s="593" t="s">
        <v>1223</v>
      </c>
      <c r="D18" s="593" t="s">
        <v>1224</v>
      </c>
      <c r="E18" s="594">
        <v>70</v>
      </c>
      <c r="F18" s="595" t="s">
        <v>1225</v>
      </c>
      <c r="G18" s="619"/>
      <c r="H18" s="596"/>
      <c r="I18" s="620"/>
      <c r="J18" s="596"/>
      <c r="K18" s="620"/>
      <c r="L18" s="596"/>
      <c r="M18" s="620"/>
      <c r="N18" s="596"/>
      <c r="O18" s="597"/>
    </row>
    <row r="19" spans="2:15" ht="19.7" customHeight="1">
      <c r="B19" s="592" t="s">
        <v>50</v>
      </c>
      <c r="C19" s="593" t="s">
        <v>1226</v>
      </c>
      <c r="D19" s="593" t="s">
        <v>1227</v>
      </c>
      <c r="E19" s="621">
        <v>73.5</v>
      </c>
      <c r="F19" s="595" t="s">
        <v>68</v>
      </c>
      <c r="G19" s="619"/>
      <c r="H19" s="596"/>
      <c r="I19" s="620"/>
      <c r="J19" s="596"/>
      <c r="K19" s="620"/>
      <c r="L19" s="596"/>
      <c r="M19" s="620"/>
      <c r="N19" s="596"/>
      <c r="O19" s="597"/>
    </row>
    <row r="20" spans="2:15" ht="19.7" customHeight="1">
      <c r="B20" s="592" t="s">
        <v>50</v>
      </c>
      <c r="C20" s="593" t="s">
        <v>1228</v>
      </c>
      <c r="D20" s="593" t="s">
        <v>50</v>
      </c>
      <c r="E20" s="621">
        <v>4.5</v>
      </c>
      <c r="F20" s="595" t="s">
        <v>1209</v>
      </c>
      <c r="G20" s="619"/>
      <c r="H20" s="596"/>
      <c r="I20" s="620"/>
      <c r="J20" s="596"/>
      <c r="K20" s="620"/>
      <c r="L20" s="596"/>
      <c r="M20" s="620"/>
      <c r="N20" s="596"/>
      <c r="O20" s="597"/>
    </row>
    <row r="21" spans="2:15" ht="19.7" customHeight="1">
      <c r="B21" s="592" t="s">
        <v>50</v>
      </c>
      <c r="C21" s="593" t="s">
        <v>1229</v>
      </c>
      <c r="D21" s="593" t="s">
        <v>1230</v>
      </c>
      <c r="E21" s="621">
        <v>4.7</v>
      </c>
      <c r="F21" s="595" t="s">
        <v>1209</v>
      </c>
      <c r="G21" s="619"/>
      <c r="H21" s="596"/>
      <c r="I21" s="620"/>
      <c r="J21" s="596"/>
      <c r="K21" s="620"/>
      <c r="L21" s="596"/>
      <c r="M21" s="620"/>
      <c r="N21" s="596"/>
      <c r="O21" s="597"/>
    </row>
    <row r="22" spans="2:15" ht="19.7" customHeight="1">
      <c r="B22" s="592" t="s">
        <v>50</v>
      </c>
      <c r="C22" s="593" t="s">
        <v>1231</v>
      </c>
      <c r="D22" s="593" t="s">
        <v>1232</v>
      </c>
      <c r="E22" s="594">
        <v>1</v>
      </c>
      <c r="F22" s="595" t="s">
        <v>58</v>
      </c>
      <c r="G22" s="619"/>
      <c r="H22" s="596"/>
      <c r="I22" s="620"/>
      <c r="J22" s="596"/>
      <c r="K22" s="620"/>
      <c r="L22" s="596"/>
      <c r="M22" s="620"/>
      <c r="N22" s="596"/>
      <c r="O22" s="597"/>
    </row>
    <row r="23" spans="2:15" ht="19.7" customHeight="1">
      <c r="B23" s="598" t="s">
        <v>1233</v>
      </c>
      <c r="C23" s="599" t="s">
        <v>1234</v>
      </c>
      <c r="D23" s="599" t="s">
        <v>1235</v>
      </c>
      <c r="E23" s="594"/>
      <c r="F23" s="601" t="s">
        <v>50</v>
      </c>
      <c r="G23" s="619"/>
      <c r="H23" s="602"/>
      <c r="I23" s="619"/>
      <c r="J23" s="602"/>
      <c r="K23" s="619"/>
      <c r="L23" s="602"/>
      <c r="M23" s="619"/>
      <c r="N23" s="602"/>
      <c r="O23" s="603"/>
    </row>
    <row r="24" spans="2:15" ht="19.7" customHeight="1">
      <c r="B24" s="592" t="s">
        <v>50</v>
      </c>
      <c r="C24" s="593" t="s">
        <v>1236</v>
      </c>
      <c r="D24" s="593" t="s">
        <v>1237</v>
      </c>
      <c r="E24" s="594">
        <v>2</v>
      </c>
      <c r="F24" s="595" t="s">
        <v>1209</v>
      </c>
      <c r="G24" s="619"/>
      <c r="H24" s="596"/>
      <c r="I24" s="620"/>
      <c r="J24" s="596"/>
      <c r="K24" s="620"/>
      <c r="L24" s="596"/>
      <c r="M24" s="620"/>
      <c r="N24" s="596"/>
      <c r="O24" s="597"/>
    </row>
    <row r="25" spans="2:15" ht="19.7" customHeight="1">
      <c r="B25" s="592" t="s">
        <v>50</v>
      </c>
      <c r="C25" s="593" t="s">
        <v>1238</v>
      </c>
      <c r="D25" s="593" t="s">
        <v>1239</v>
      </c>
      <c r="E25" s="621">
        <v>2.1</v>
      </c>
      <c r="F25" s="595" t="s">
        <v>1209</v>
      </c>
      <c r="G25" s="619"/>
      <c r="H25" s="596"/>
      <c r="I25" s="620"/>
      <c r="J25" s="596"/>
      <c r="K25" s="620"/>
      <c r="L25" s="596"/>
      <c r="M25" s="620"/>
      <c r="N25" s="596"/>
      <c r="O25" s="597"/>
    </row>
    <row r="26" spans="2:15" ht="19.7" customHeight="1">
      <c r="B26" s="592" t="s">
        <v>50</v>
      </c>
      <c r="C26" s="593" t="s">
        <v>1240</v>
      </c>
      <c r="D26" s="593" t="s">
        <v>1241</v>
      </c>
      <c r="E26" s="621">
        <v>17.04</v>
      </c>
      <c r="F26" s="595" t="s">
        <v>1242</v>
      </c>
      <c r="G26" s="619"/>
      <c r="H26" s="596"/>
      <c r="I26" s="620"/>
      <c r="J26" s="596"/>
      <c r="K26" s="620"/>
      <c r="L26" s="596"/>
      <c r="M26" s="620"/>
      <c r="N26" s="596"/>
      <c r="O26" s="597"/>
    </row>
    <row r="27" spans="2:15" ht="19.7" customHeight="1">
      <c r="B27" s="592" t="s">
        <v>50</v>
      </c>
      <c r="C27" s="593" t="s">
        <v>1243</v>
      </c>
      <c r="D27" s="593" t="s">
        <v>50</v>
      </c>
      <c r="E27" s="594">
        <v>12</v>
      </c>
      <c r="F27" s="595" t="s">
        <v>58</v>
      </c>
      <c r="G27" s="619"/>
      <c r="H27" s="596"/>
      <c r="I27" s="620"/>
      <c r="J27" s="596"/>
      <c r="K27" s="620"/>
      <c r="L27" s="596"/>
      <c r="M27" s="620"/>
      <c r="N27" s="596"/>
      <c r="O27" s="597"/>
    </row>
    <row r="28" spans="2:15" ht="19.7" customHeight="1">
      <c r="B28" s="592" t="s">
        <v>50</v>
      </c>
      <c r="C28" s="593" t="s">
        <v>1244</v>
      </c>
      <c r="D28" s="593" t="s">
        <v>1245</v>
      </c>
      <c r="E28" s="594">
        <v>12</v>
      </c>
      <c r="F28" s="595" t="s">
        <v>727</v>
      </c>
      <c r="G28" s="619"/>
      <c r="H28" s="596"/>
      <c r="I28" s="619"/>
      <c r="J28" s="596"/>
      <c r="K28" s="619"/>
      <c r="L28" s="596"/>
      <c r="M28" s="619"/>
      <c r="N28" s="596"/>
      <c r="O28" s="597"/>
    </row>
    <row r="29" spans="2:15" ht="19.7" customHeight="1">
      <c r="B29" s="592" t="s">
        <v>50</v>
      </c>
      <c r="C29" s="593" t="s">
        <v>1246</v>
      </c>
      <c r="D29" s="593" t="s">
        <v>50</v>
      </c>
      <c r="E29" s="594">
        <v>12</v>
      </c>
      <c r="F29" s="595" t="s">
        <v>1225</v>
      </c>
      <c r="G29" s="619"/>
      <c r="H29" s="596"/>
      <c r="I29" s="620"/>
      <c r="J29" s="596"/>
      <c r="K29" s="620"/>
      <c r="L29" s="596"/>
      <c r="M29" s="620"/>
      <c r="N29" s="596"/>
      <c r="O29" s="597"/>
    </row>
    <row r="30" spans="2:15" ht="19.7" customHeight="1">
      <c r="B30" s="592" t="s">
        <v>50</v>
      </c>
      <c r="C30" s="593" t="s">
        <v>1247</v>
      </c>
      <c r="D30" s="593" t="s">
        <v>1248</v>
      </c>
      <c r="E30" s="621">
        <v>1.4E-2</v>
      </c>
      <c r="F30" s="595" t="s">
        <v>1249</v>
      </c>
      <c r="G30" s="619"/>
      <c r="H30" s="596"/>
      <c r="I30" s="620"/>
      <c r="J30" s="596"/>
      <c r="K30" s="620"/>
      <c r="L30" s="596"/>
      <c r="M30" s="620"/>
      <c r="N30" s="596"/>
      <c r="O30" s="597"/>
    </row>
    <row r="31" spans="2:15" ht="19.7" customHeight="1">
      <c r="B31" s="622" t="s">
        <v>50</v>
      </c>
      <c r="C31" s="623" t="s">
        <v>1250</v>
      </c>
      <c r="D31" s="623" t="s">
        <v>1251</v>
      </c>
      <c r="E31" s="624">
        <v>1.4999999999999999E-2</v>
      </c>
      <c r="F31" s="625" t="s">
        <v>1249</v>
      </c>
      <c r="G31" s="626"/>
      <c r="H31" s="627"/>
      <c r="I31" s="628"/>
      <c r="J31" s="627"/>
      <c r="K31" s="628"/>
      <c r="L31" s="627"/>
      <c r="M31" s="628"/>
      <c r="N31" s="627"/>
      <c r="O31" s="629"/>
    </row>
    <row r="32" spans="2:15" ht="19.7" customHeight="1">
      <c r="B32" s="592" t="s">
        <v>50</v>
      </c>
      <c r="C32" s="593" t="s">
        <v>1252</v>
      </c>
      <c r="D32" s="593" t="s">
        <v>1253</v>
      </c>
      <c r="E32" s="621">
        <v>25.2</v>
      </c>
      <c r="F32" s="595" t="s">
        <v>68</v>
      </c>
      <c r="G32" s="619"/>
      <c r="H32" s="596"/>
      <c r="I32" s="620"/>
      <c r="J32" s="596"/>
      <c r="K32" s="620"/>
      <c r="L32" s="596"/>
      <c r="M32" s="620"/>
      <c r="N32" s="596"/>
      <c r="O32" s="597"/>
    </row>
    <row r="33" spans="2:15" ht="19.7" customHeight="1">
      <c r="B33" s="598" t="s">
        <v>1254</v>
      </c>
      <c r="C33" s="599" t="s">
        <v>1255</v>
      </c>
      <c r="D33" s="599" t="s">
        <v>1256</v>
      </c>
      <c r="E33" s="594"/>
      <c r="F33" s="601" t="s">
        <v>50</v>
      </c>
      <c r="G33" s="619"/>
      <c r="H33" s="602"/>
      <c r="I33" s="619"/>
      <c r="J33" s="602"/>
      <c r="K33" s="619"/>
      <c r="L33" s="602"/>
      <c r="M33" s="619"/>
      <c r="N33" s="602"/>
      <c r="O33" s="603"/>
    </row>
    <row r="34" spans="2:15" ht="19.7" customHeight="1">
      <c r="B34" s="592" t="s">
        <v>50</v>
      </c>
      <c r="C34" s="593" t="s">
        <v>1236</v>
      </c>
      <c r="D34" s="593" t="s">
        <v>1257</v>
      </c>
      <c r="E34" s="621">
        <v>1.7</v>
      </c>
      <c r="F34" s="595" t="s">
        <v>1209</v>
      </c>
      <c r="G34" s="619"/>
      <c r="H34" s="596"/>
      <c r="I34" s="620"/>
      <c r="J34" s="596"/>
      <c r="K34" s="620"/>
      <c r="L34" s="596"/>
      <c r="M34" s="620"/>
      <c r="N34" s="596"/>
      <c r="O34" s="597"/>
    </row>
    <row r="35" spans="2:15" ht="19.7" customHeight="1">
      <c r="B35" s="592" t="s">
        <v>50</v>
      </c>
      <c r="C35" s="593" t="s">
        <v>1238</v>
      </c>
      <c r="D35" s="593" t="s">
        <v>1239</v>
      </c>
      <c r="E35" s="621">
        <v>1.7</v>
      </c>
      <c r="F35" s="595" t="s">
        <v>1209</v>
      </c>
      <c r="G35" s="619"/>
      <c r="H35" s="596"/>
      <c r="I35" s="620"/>
      <c r="J35" s="596"/>
      <c r="K35" s="620"/>
      <c r="L35" s="596"/>
      <c r="M35" s="620"/>
      <c r="N35" s="596"/>
      <c r="O35" s="597"/>
    </row>
    <row r="36" spans="2:15" ht="19.7" customHeight="1">
      <c r="B36" s="592" t="s">
        <v>50</v>
      </c>
      <c r="C36" s="593" t="s">
        <v>1240</v>
      </c>
      <c r="D36" s="593" t="s">
        <v>1241</v>
      </c>
      <c r="E36" s="621">
        <v>18.3</v>
      </c>
      <c r="F36" s="595" t="s">
        <v>1242</v>
      </c>
      <c r="G36" s="619"/>
      <c r="H36" s="596"/>
      <c r="I36" s="620"/>
      <c r="J36" s="596"/>
      <c r="K36" s="620"/>
      <c r="L36" s="596"/>
      <c r="M36" s="620"/>
      <c r="N36" s="596"/>
      <c r="O36" s="597"/>
    </row>
    <row r="37" spans="2:15" ht="19.7" customHeight="1">
      <c r="B37" s="592" t="s">
        <v>50</v>
      </c>
      <c r="C37" s="593" t="s">
        <v>1243</v>
      </c>
      <c r="D37" s="593" t="s">
        <v>50</v>
      </c>
      <c r="E37" s="594">
        <v>4</v>
      </c>
      <c r="F37" s="595" t="s">
        <v>58</v>
      </c>
      <c r="G37" s="619"/>
      <c r="H37" s="596"/>
      <c r="I37" s="620"/>
      <c r="J37" s="596"/>
      <c r="K37" s="620"/>
      <c r="L37" s="596"/>
      <c r="M37" s="620"/>
      <c r="N37" s="596"/>
      <c r="O37" s="597"/>
    </row>
    <row r="38" spans="2:15" ht="19.7" customHeight="1">
      <c r="B38" s="592" t="s">
        <v>50</v>
      </c>
      <c r="C38" s="593" t="s">
        <v>1258</v>
      </c>
      <c r="D38" s="593" t="s">
        <v>1259</v>
      </c>
      <c r="E38" s="594">
        <v>4</v>
      </c>
      <c r="F38" s="595" t="s">
        <v>470</v>
      </c>
      <c r="G38" s="619"/>
      <c r="H38" s="596"/>
      <c r="I38" s="620"/>
      <c r="J38" s="596"/>
      <c r="K38" s="620"/>
      <c r="L38" s="596"/>
      <c r="M38" s="620"/>
      <c r="N38" s="596"/>
      <c r="O38" s="597"/>
    </row>
    <row r="39" spans="2:15" ht="19.7" customHeight="1">
      <c r="B39" s="592" t="s">
        <v>50</v>
      </c>
      <c r="C39" s="593" t="s">
        <v>1260</v>
      </c>
      <c r="D39" s="593" t="s">
        <v>1261</v>
      </c>
      <c r="E39" s="621">
        <v>0.13700000000000001</v>
      </c>
      <c r="F39" s="595" t="s">
        <v>1209</v>
      </c>
      <c r="G39" s="619"/>
      <c r="H39" s="596"/>
      <c r="I39" s="620"/>
      <c r="J39" s="596"/>
      <c r="K39" s="620"/>
      <c r="L39" s="596"/>
      <c r="M39" s="620"/>
      <c r="N39" s="596"/>
      <c r="O39" s="597"/>
    </row>
    <row r="40" spans="2:15" ht="19.7" customHeight="1">
      <c r="B40" s="592" t="s">
        <v>50</v>
      </c>
      <c r="C40" s="593" t="s">
        <v>1252</v>
      </c>
      <c r="D40" s="593" t="s">
        <v>1253</v>
      </c>
      <c r="E40" s="621">
        <v>15.1</v>
      </c>
      <c r="F40" s="595" t="s">
        <v>68</v>
      </c>
      <c r="G40" s="619"/>
      <c r="H40" s="596"/>
      <c r="I40" s="620"/>
      <c r="J40" s="596"/>
      <c r="K40" s="620"/>
      <c r="L40" s="596"/>
      <c r="M40" s="620"/>
      <c r="N40" s="596"/>
      <c r="O40" s="597"/>
    </row>
    <row r="41" spans="2:15" ht="19.7" customHeight="1">
      <c r="B41" s="592" t="s">
        <v>50</v>
      </c>
      <c r="C41" s="593" t="s">
        <v>1262</v>
      </c>
      <c r="D41" s="593" t="s">
        <v>1263</v>
      </c>
      <c r="E41" s="594">
        <v>4</v>
      </c>
      <c r="F41" s="595" t="s">
        <v>400</v>
      </c>
      <c r="G41" s="619"/>
      <c r="H41" s="596"/>
      <c r="I41" s="620"/>
      <c r="J41" s="596"/>
      <c r="K41" s="620"/>
      <c r="L41" s="596"/>
      <c r="M41" s="620"/>
      <c r="N41" s="596"/>
      <c r="O41" s="597"/>
    </row>
    <row r="42" spans="2:15" ht="19.7" customHeight="1">
      <c r="B42" s="592" t="s">
        <v>50</v>
      </c>
      <c r="C42" s="593" t="s">
        <v>50</v>
      </c>
      <c r="D42" s="593" t="s">
        <v>50</v>
      </c>
      <c r="E42" s="594"/>
      <c r="F42" s="595" t="s">
        <v>50</v>
      </c>
      <c r="G42" s="619"/>
      <c r="H42" s="596"/>
      <c r="I42" s="619"/>
      <c r="J42" s="594"/>
      <c r="K42" s="619"/>
      <c r="L42" s="594"/>
      <c r="M42" s="619"/>
      <c r="N42" s="594"/>
      <c r="O42" s="597"/>
    </row>
    <row r="43" spans="2:15" ht="19.7" customHeight="1">
      <c r="B43" s="598" t="s">
        <v>1195</v>
      </c>
      <c r="C43" s="599" t="s">
        <v>1196</v>
      </c>
      <c r="D43" s="599" t="s">
        <v>50</v>
      </c>
      <c r="E43" s="594"/>
      <c r="F43" s="601" t="s">
        <v>50</v>
      </c>
      <c r="G43" s="619"/>
      <c r="H43" s="602"/>
      <c r="I43" s="619"/>
      <c r="J43" s="602"/>
      <c r="K43" s="619"/>
      <c r="L43" s="602"/>
      <c r="M43" s="619"/>
      <c r="N43" s="602"/>
      <c r="O43" s="603"/>
    </row>
    <row r="44" spans="2:15" ht="19.7" customHeight="1">
      <c r="B44" s="598" t="s">
        <v>1264</v>
      </c>
      <c r="C44" s="599" t="s">
        <v>1265</v>
      </c>
      <c r="D44" s="599" t="s">
        <v>1266</v>
      </c>
      <c r="E44" s="594"/>
      <c r="F44" s="601" t="s">
        <v>50</v>
      </c>
      <c r="G44" s="619"/>
      <c r="H44" s="602"/>
      <c r="I44" s="619"/>
      <c r="J44" s="602"/>
      <c r="K44" s="619"/>
      <c r="L44" s="602"/>
      <c r="M44" s="619"/>
      <c r="N44" s="602"/>
      <c r="O44" s="603"/>
    </row>
    <row r="45" spans="2:15" ht="19.7" customHeight="1">
      <c r="B45" s="592" t="s">
        <v>50</v>
      </c>
      <c r="C45" s="593" t="s">
        <v>1267</v>
      </c>
      <c r="D45" s="593" t="s">
        <v>1268</v>
      </c>
      <c r="E45" s="594">
        <v>24</v>
      </c>
      <c r="F45" s="595" t="s">
        <v>1242</v>
      </c>
      <c r="G45" s="619"/>
      <c r="H45" s="596"/>
      <c r="I45" s="620"/>
      <c r="J45" s="596"/>
      <c r="K45" s="620"/>
      <c r="L45" s="596"/>
      <c r="M45" s="620"/>
      <c r="N45" s="596"/>
      <c r="O45" s="597"/>
    </row>
    <row r="46" spans="2:15" ht="19.7" customHeight="1">
      <c r="B46" s="592" t="s">
        <v>50</v>
      </c>
      <c r="C46" s="593" t="s">
        <v>1269</v>
      </c>
      <c r="D46" s="593" t="s">
        <v>1270</v>
      </c>
      <c r="E46" s="594">
        <v>25</v>
      </c>
      <c r="F46" s="595" t="s">
        <v>1242</v>
      </c>
      <c r="G46" s="619"/>
      <c r="H46" s="596"/>
      <c r="I46" s="620"/>
      <c r="J46" s="596"/>
      <c r="K46" s="620"/>
      <c r="L46" s="596"/>
      <c r="M46" s="620"/>
      <c r="N46" s="596"/>
      <c r="O46" s="597"/>
    </row>
    <row r="47" spans="2:15" ht="19.7" customHeight="1">
      <c r="B47" s="592" t="s">
        <v>50</v>
      </c>
      <c r="C47" s="593" t="s">
        <v>1271</v>
      </c>
      <c r="D47" s="593" t="s">
        <v>1272</v>
      </c>
      <c r="E47" s="594">
        <v>3</v>
      </c>
      <c r="F47" s="595" t="s">
        <v>1209</v>
      </c>
      <c r="G47" s="619"/>
      <c r="H47" s="596"/>
      <c r="I47" s="620"/>
      <c r="J47" s="596"/>
      <c r="K47" s="620"/>
      <c r="L47" s="596"/>
      <c r="M47" s="620"/>
      <c r="N47" s="596"/>
      <c r="O47" s="597"/>
    </row>
    <row r="48" spans="2:15" ht="19.7" customHeight="1">
      <c r="B48" s="592" t="s">
        <v>50</v>
      </c>
      <c r="C48" s="593" t="s">
        <v>1273</v>
      </c>
      <c r="D48" s="593" t="s">
        <v>1274</v>
      </c>
      <c r="E48" s="621">
        <v>3.1</v>
      </c>
      <c r="F48" s="595" t="s">
        <v>1209</v>
      </c>
      <c r="G48" s="619"/>
      <c r="H48" s="596"/>
      <c r="I48" s="620"/>
      <c r="J48" s="596"/>
      <c r="K48" s="620"/>
      <c r="L48" s="596"/>
      <c r="M48" s="620"/>
      <c r="N48" s="596"/>
      <c r="O48" s="597"/>
    </row>
    <row r="49" spans="2:15" ht="19.7" customHeight="1">
      <c r="B49" s="598" t="s">
        <v>1275</v>
      </c>
      <c r="C49" s="599" t="s">
        <v>1276</v>
      </c>
      <c r="D49" s="599" t="s">
        <v>1277</v>
      </c>
      <c r="E49" s="594"/>
      <c r="F49" s="601" t="s">
        <v>50</v>
      </c>
      <c r="G49" s="619"/>
      <c r="H49" s="602"/>
      <c r="I49" s="619"/>
      <c r="J49" s="602"/>
      <c r="K49" s="619"/>
      <c r="L49" s="602"/>
      <c r="M49" s="619"/>
      <c r="N49" s="602"/>
      <c r="O49" s="603"/>
    </row>
    <row r="50" spans="2:15" ht="19.7" customHeight="1">
      <c r="B50" s="592" t="s">
        <v>50</v>
      </c>
      <c r="C50" s="593" t="s">
        <v>1278</v>
      </c>
      <c r="D50" s="593" t="s">
        <v>1279</v>
      </c>
      <c r="E50" s="594">
        <v>155</v>
      </c>
      <c r="F50" s="595" t="s">
        <v>1242</v>
      </c>
      <c r="G50" s="619"/>
      <c r="H50" s="596"/>
      <c r="I50" s="620"/>
      <c r="J50" s="596"/>
      <c r="K50" s="620"/>
      <c r="L50" s="596"/>
      <c r="M50" s="620"/>
      <c r="N50" s="596"/>
      <c r="O50" s="597"/>
    </row>
    <row r="51" spans="2:15" ht="19.7" customHeight="1">
      <c r="B51" s="592" t="s">
        <v>50</v>
      </c>
      <c r="C51" s="593" t="s">
        <v>1280</v>
      </c>
      <c r="D51" s="593" t="s">
        <v>1281</v>
      </c>
      <c r="E51" s="621">
        <v>18.600000000000001</v>
      </c>
      <c r="F51" s="595" t="s">
        <v>1249</v>
      </c>
      <c r="G51" s="619"/>
      <c r="H51" s="596"/>
      <c r="I51" s="620"/>
      <c r="J51" s="596"/>
      <c r="K51" s="620"/>
      <c r="L51" s="596"/>
      <c r="M51" s="620"/>
      <c r="N51" s="596"/>
      <c r="O51" s="597"/>
    </row>
    <row r="52" spans="2:15" ht="19.7" customHeight="1">
      <c r="B52" s="592" t="s">
        <v>50</v>
      </c>
      <c r="C52" s="593" t="s">
        <v>1282</v>
      </c>
      <c r="D52" s="593" t="s">
        <v>1283</v>
      </c>
      <c r="E52" s="594">
        <v>155</v>
      </c>
      <c r="F52" s="595" t="s">
        <v>1242</v>
      </c>
      <c r="G52" s="619"/>
      <c r="H52" s="596"/>
      <c r="I52" s="620"/>
      <c r="J52" s="596"/>
      <c r="K52" s="620"/>
      <c r="L52" s="596"/>
      <c r="M52" s="620"/>
      <c r="N52" s="596"/>
      <c r="O52" s="597"/>
    </row>
    <row r="53" spans="2:15" ht="19.7" customHeight="1">
      <c r="B53" s="592" t="s">
        <v>50</v>
      </c>
      <c r="C53" s="593" t="s">
        <v>1284</v>
      </c>
      <c r="D53" s="593" t="s">
        <v>1285</v>
      </c>
      <c r="E53" s="621">
        <v>0.32</v>
      </c>
      <c r="F53" s="595" t="s">
        <v>1286</v>
      </c>
      <c r="G53" s="619"/>
      <c r="H53" s="596"/>
      <c r="I53" s="620"/>
      <c r="J53" s="596"/>
      <c r="K53" s="620"/>
      <c r="L53" s="596"/>
      <c r="M53" s="620"/>
      <c r="N53" s="596"/>
      <c r="O53" s="597"/>
    </row>
    <row r="54" spans="2:15" ht="19.7" customHeight="1">
      <c r="B54" s="592" t="s">
        <v>50</v>
      </c>
      <c r="C54" s="593" t="s">
        <v>1287</v>
      </c>
      <c r="D54" s="593" t="s">
        <v>1279</v>
      </c>
      <c r="E54" s="594">
        <v>155</v>
      </c>
      <c r="F54" s="595" t="s">
        <v>1242</v>
      </c>
      <c r="G54" s="619"/>
      <c r="H54" s="596"/>
      <c r="I54" s="620"/>
      <c r="J54" s="596"/>
      <c r="K54" s="620"/>
      <c r="L54" s="596"/>
      <c r="M54" s="620"/>
      <c r="N54" s="596"/>
      <c r="O54" s="597"/>
    </row>
    <row r="55" spans="2:15" ht="19.7" customHeight="1">
      <c r="B55" s="592" t="s">
        <v>50</v>
      </c>
      <c r="C55" s="593" t="s">
        <v>1280</v>
      </c>
      <c r="D55" s="593" t="s">
        <v>1288</v>
      </c>
      <c r="E55" s="621">
        <v>37.200000000000003</v>
      </c>
      <c r="F55" s="595" t="s">
        <v>1249</v>
      </c>
      <c r="G55" s="619"/>
      <c r="H55" s="596"/>
      <c r="I55" s="620"/>
      <c r="J55" s="596"/>
      <c r="K55" s="620"/>
      <c r="L55" s="596"/>
      <c r="M55" s="620"/>
      <c r="N55" s="596"/>
      <c r="O55" s="597"/>
    </row>
    <row r="56" spans="2:15" ht="19.7" customHeight="1">
      <c r="B56" s="592" t="s">
        <v>50</v>
      </c>
      <c r="C56" s="593" t="s">
        <v>1289</v>
      </c>
      <c r="D56" s="593" t="s">
        <v>1283</v>
      </c>
      <c r="E56" s="594">
        <v>155</v>
      </c>
      <c r="F56" s="595" t="s">
        <v>1242</v>
      </c>
      <c r="G56" s="619"/>
      <c r="H56" s="596"/>
      <c r="I56" s="620"/>
      <c r="J56" s="596"/>
      <c r="K56" s="620"/>
      <c r="L56" s="596"/>
      <c r="M56" s="620"/>
      <c r="N56" s="596"/>
      <c r="O56" s="597"/>
    </row>
    <row r="57" spans="2:15" ht="19.7" customHeight="1">
      <c r="B57" s="622" t="s">
        <v>50</v>
      </c>
      <c r="C57" s="623" t="s">
        <v>1284</v>
      </c>
      <c r="D57" s="623" t="s">
        <v>1290</v>
      </c>
      <c r="E57" s="624">
        <v>0.6</v>
      </c>
      <c r="F57" s="625" t="s">
        <v>1286</v>
      </c>
      <c r="G57" s="626"/>
      <c r="H57" s="627"/>
      <c r="I57" s="628"/>
      <c r="J57" s="627"/>
      <c r="K57" s="628"/>
      <c r="L57" s="627"/>
      <c r="M57" s="628"/>
      <c r="N57" s="627"/>
      <c r="O57" s="629"/>
    </row>
    <row r="58" spans="2:15" ht="19.7" customHeight="1">
      <c r="B58" s="592" t="s">
        <v>50</v>
      </c>
      <c r="C58" s="593" t="s">
        <v>1271</v>
      </c>
      <c r="D58" s="593" t="s">
        <v>1272</v>
      </c>
      <c r="E58" s="621">
        <v>38.1</v>
      </c>
      <c r="F58" s="595" t="s">
        <v>1209</v>
      </c>
      <c r="G58" s="619"/>
      <c r="H58" s="596"/>
      <c r="I58" s="620"/>
      <c r="J58" s="596"/>
      <c r="K58" s="620"/>
      <c r="L58" s="596"/>
      <c r="M58" s="620"/>
      <c r="N58" s="596"/>
      <c r="O58" s="597"/>
    </row>
    <row r="59" spans="2:15" ht="19.7" customHeight="1">
      <c r="B59" s="592" t="s">
        <v>50</v>
      </c>
      <c r="C59" s="593" t="s">
        <v>1273</v>
      </c>
      <c r="D59" s="593" t="s">
        <v>1274</v>
      </c>
      <c r="E59" s="621">
        <v>39.700000000000003</v>
      </c>
      <c r="F59" s="595" t="s">
        <v>1209</v>
      </c>
      <c r="G59" s="619"/>
      <c r="H59" s="596"/>
      <c r="I59" s="620"/>
      <c r="J59" s="596"/>
      <c r="K59" s="620"/>
      <c r="L59" s="596"/>
      <c r="M59" s="620"/>
      <c r="N59" s="596"/>
      <c r="O59" s="597"/>
    </row>
    <row r="60" spans="2:15" ht="19.7" customHeight="1">
      <c r="B60" s="598" t="s">
        <v>1291</v>
      </c>
      <c r="C60" s="599" t="s">
        <v>1292</v>
      </c>
      <c r="D60" s="599" t="s">
        <v>1293</v>
      </c>
      <c r="E60" s="594"/>
      <c r="F60" s="601" t="s">
        <v>50</v>
      </c>
      <c r="G60" s="619"/>
      <c r="H60" s="602"/>
      <c r="I60" s="619"/>
      <c r="J60" s="602"/>
      <c r="K60" s="619"/>
      <c r="L60" s="602"/>
      <c r="M60" s="619"/>
      <c r="N60" s="602"/>
      <c r="O60" s="603"/>
    </row>
    <row r="61" spans="2:15" ht="19.7" customHeight="1">
      <c r="B61" s="592" t="s">
        <v>50</v>
      </c>
      <c r="C61" s="593" t="s">
        <v>1294</v>
      </c>
      <c r="D61" s="593" t="s">
        <v>1295</v>
      </c>
      <c r="E61" s="594">
        <v>142</v>
      </c>
      <c r="F61" s="595" t="s">
        <v>1242</v>
      </c>
      <c r="G61" s="619"/>
      <c r="H61" s="596"/>
      <c r="I61" s="620"/>
      <c r="J61" s="596"/>
      <c r="K61" s="620"/>
      <c r="L61" s="596"/>
      <c r="M61" s="620"/>
      <c r="N61" s="596"/>
      <c r="O61" s="597"/>
    </row>
    <row r="62" spans="2:15" ht="19.7" customHeight="1">
      <c r="B62" s="592" t="s">
        <v>50</v>
      </c>
      <c r="C62" s="593" t="s">
        <v>1280</v>
      </c>
      <c r="D62" s="593" t="s">
        <v>1281</v>
      </c>
      <c r="E62" s="594">
        <v>17</v>
      </c>
      <c r="F62" s="595" t="s">
        <v>1249</v>
      </c>
      <c r="G62" s="619"/>
      <c r="H62" s="596"/>
      <c r="I62" s="620"/>
      <c r="J62" s="596"/>
      <c r="K62" s="620"/>
      <c r="L62" s="596"/>
      <c r="M62" s="620"/>
      <c r="N62" s="596"/>
      <c r="O62" s="597"/>
    </row>
    <row r="63" spans="2:15" ht="19.7" customHeight="1">
      <c r="B63" s="592" t="s">
        <v>50</v>
      </c>
      <c r="C63" s="593" t="s">
        <v>1282</v>
      </c>
      <c r="D63" s="593" t="s">
        <v>1283</v>
      </c>
      <c r="E63" s="594">
        <v>142</v>
      </c>
      <c r="F63" s="595" t="s">
        <v>1242</v>
      </c>
      <c r="G63" s="619"/>
      <c r="H63" s="596"/>
      <c r="I63" s="620"/>
      <c r="J63" s="596"/>
      <c r="K63" s="620"/>
      <c r="L63" s="596"/>
      <c r="M63" s="620"/>
      <c r="N63" s="596"/>
      <c r="O63" s="597"/>
    </row>
    <row r="64" spans="2:15" ht="19.7" customHeight="1">
      <c r="B64" s="592" t="s">
        <v>50</v>
      </c>
      <c r="C64" s="593" t="s">
        <v>1284</v>
      </c>
      <c r="D64" s="593" t="s">
        <v>1285</v>
      </c>
      <c r="E64" s="621">
        <v>0.28999999999999998</v>
      </c>
      <c r="F64" s="595" t="s">
        <v>1286</v>
      </c>
      <c r="G64" s="619"/>
      <c r="H64" s="596"/>
      <c r="I64" s="620"/>
      <c r="J64" s="596"/>
      <c r="K64" s="620"/>
      <c r="L64" s="596"/>
      <c r="M64" s="620"/>
      <c r="N64" s="596"/>
      <c r="O64" s="597"/>
    </row>
    <row r="65" spans="2:15" ht="19.7" customHeight="1">
      <c r="B65" s="598" t="s">
        <v>1296</v>
      </c>
      <c r="C65" s="599" t="s">
        <v>1297</v>
      </c>
      <c r="D65" s="599" t="s">
        <v>1298</v>
      </c>
      <c r="E65" s="594"/>
      <c r="F65" s="601" t="s">
        <v>50</v>
      </c>
      <c r="G65" s="619"/>
      <c r="H65" s="602"/>
      <c r="I65" s="619"/>
      <c r="J65" s="602"/>
      <c r="K65" s="619"/>
      <c r="L65" s="602"/>
      <c r="M65" s="619"/>
      <c r="N65" s="602"/>
      <c r="O65" s="603"/>
    </row>
    <row r="66" spans="2:15" ht="19.7" customHeight="1">
      <c r="B66" s="592" t="s">
        <v>50</v>
      </c>
      <c r="C66" s="593" t="s">
        <v>1236</v>
      </c>
      <c r="D66" s="593" t="s">
        <v>1237</v>
      </c>
      <c r="E66" s="621">
        <v>0.56000000000000005</v>
      </c>
      <c r="F66" s="595" t="s">
        <v>1209</v>
      </c>
      <c r="G66" s="619"/>
      <c r="H66" s="596"/>
      <c r="I66" s="620"/>
      <c r="J66" s="596"/>
      <c r="K66" s="620"/>
      <c r="L66" s="596"/>
      <c r="M66" s="620"/>
      <c r="N66" s="596"/>
      <c r="O66" s="597"/>
    </row>
    <row r="67" spans="2:15" ht="19.7" customHeight="1">
      <c r="B67" s="592" t="s">
        <v>50</v>
      </c>
      <c r="C67" s="593" t="s">
        <v>1238</v>
      </c>
      <c r="D67" s="593" t="s">
        <v>1239</v>
      </c>
      <c r="E67" s="621">
        <v>0.56999999999999995</v>
      </c>
      <c r="F67" s="595" t="s">
        <v>1209</v>
      </c>
      <c r="G67" s="619"/>
      <c r="H67" s="596"/>
      <c r="I67" s="620"/>
      <c r="J67" s="596"/>
      <c r="K67" s="620"/>
      <c r="L67" s="596"/>
      <c r="M67" s="620"/>
      <c r="N67" s="596"/>
      <c r="O67" s="597"/>
    </row>
    <row r="68" spans="2:15" ht="19.7" customHeight="1">
      <c r="B68" s="592" t="s">
        <v>50</v>
      </c>
      <c r="C68" s="593" t="s">
        <v>1240</v>
      </c>
      <c r="D68" s="593" t="s">
        <v>1299</v>
      </c>
      <c r="E68" s="621">
        <v>5.5</v>
      </c>
      <c r="F68" s="595" t="s">
        <v>1242</v>
      </c>
      <c r="G68" s="619"/>
      <c r="H68" s="596"/>
      <c r="I68" s="620"/>
      <c r="J68" s="596"/>
      <c r="K68" s="620"/>
      <c r="L68" s="596"/>
      <c r="M68" s="620"/>
      <c r="N68" s="596"/>
      <c r="O68" s="597"/>
    </row>
    <row r="69" spans="2:15" ht="19.7" customHeight="1">
      <c r="B69" s="592" t="s">
        <v>50</v>
      </c>
      <c r="C69" s="593" t="s">
        <v>1300</v>
      </c>
      <c r="D69" s="593" t="s">
        <v>1301</v>
      </c>
      <c r="E69" s="594">
        <v>22</v>
      </c>
      <c r="F69" s="595" t="s">
        <v>68</v>
      </c>
      <c r="G69" s="619"/>
      <c r="H69" s="596"/>
      <c r="I69" s="620"/>
      <c r="J69" s="596"/>
      <c r="K69" s="620"/>
      <c r="L69" s="596"/>
      <c r="M69" s="620"/>
      <c r="N69" s="596"/>
      <c r="O69" s="597"/>
    </row>
    <row r="70" spans="2:15" ht="19.7" customHeight="1">
      <c r="B70" s="592" t="s">
        <v>50</v>
      </c>
      <c r="C70" s="593" t="s">
        <v>1302</v>
      </c>
      <c r="D70" s="593" t="s">
        <v>1303</v>
      </c>
      <c r="E70" s="594">
        <v>22</v>
      </c>
      <c r="F70" s="595" t="s">
        <v>727</v>
      </c>
      <c r="G70" s="619"/>
      <c r="H70" s="596"/>
      <c r="I70" s="620"/>
      <c r="J70" s="596"/>
      <c r="K70" s="620"/>
      <c r="L70" s="596"/>
      <c r="M70" s="620"/>
      <c r="N70" s="596"/>
      <c r="O70" s="597"/>
    </row>
    <row r="71" spans="2:15" ht="19.7" customHeight="1">
      <c r="B71" s="598" t="s">
        <v>1304</v>
      </c>
      <c r="C71" s="599" t="s">
        <v>1297</v>
      </c>
      <c r="D71" s="599" t="s">
        <v>1305</v>
      </c>
      <c r="E71" s="594"/>
      <c r="F71" s="601" t="s">
        <v>50</v>
      </c>
      <c r="G71" s="619"/>
      <c r="H71" s="602"/>
      <c r="I71" s="619"/>
      <c r="J71" s="602"/>
      <c r="K71" s="619"/>
      <c r="L71" s="602"/>
      <c r="M71" s="619"/>
      <c r="N71" s="602"/>
      <c r="O71" s="603"/>
    </row>
    <row r="72" spans="2:15" ht="19.7" customHeight="1">
      <c r="B72" s="592" t="s">
        <v>50</v>
      </c>
      <c r="C72" s="593" t="s">
        <v>1236</v>
      </c>
      <c r="D72" s="593" t="s">
        <v>1237</v>
      </c>
      <c r="E72" s="621">
        <v>0.11</v>
      </c>
      <c r="F72" s="595" t="s">
        <v>1209</v>
      </c>
      <c r="G72" s="619"/>
      <c r="H72" s="596"/>
      <c r="I72" s="620"/>
      <c r="J72" s="596"/>
      <c r="K72" s="620"/>
      <c r="L72" s="596"/>
      <c r="M72" s="620"/>
      <c r="N72" s="596"/>
      <c r="O72" s="597"/>
    </row>
    <row r="73" spans="2:15" ht="19.7" customHeight="1">
      <c r="B73" s="592" t="s">
        <v>50</v>
      </c>
      <c r="C73" s="593" t="s">
        <v>1238</v>
      </c>
      <c r="D73" s="593" t="s">
        <v>1239</v>
      </c>
      <c r="E73" s="621">
        <v>0.11</v>
      </c>
      <c r="F73" s="595" t="s">
        <v>1209</v>
      </c>
      <c r="G73" s="619"/>
      <c r="H73" s="596"/>
      <c r="I73" s="620"/>
      <c r="J73" s="596"/>
      <c r="K73" s="620"/>
      <c r="L73" s="596"/>
      <c r="M73" s="620"/>
      <c r="N73" s="596"/>
      <c r="O73" s="597"/>
    </row>
    <row r="74" spans="2:15" ht="19.7" customHeight="1">
      <c r="B74" s="592" t="s">
        <v>50</v>
      </c>
      <c r="C74" s="593" t="s">
        <v>1240</v>
      </c>
      <c r="D74" s="593" t="s">
        <v>1299</v>
      </c>
      <c r="E74" s="621">
        <v>1.25</v>
      </c>
      <c r="F74" s="595" t="s">
        <v>1242</v>
      </c>
      <c r="G74" s="619"/>
      <c r="H74" s="596"/>
      <c r="I74" s="620"/>
      <c r="J74" s="596"/>
      <c r="K74" s="620"/>
      <c r="L74" s="596"/>
      <c r="M74" s="620"/>
      <c r="N74" s="596"/>
      <c r="O74" s="597"/>
    </row>
    <row r="75" spans="2:15" ht="19.7" customHeight="1">
      <c r="B75" s="592" t="s">
        <v>50</v>
      </c>
      <c r="C75" s="593" t="s">
        <v>1300</v>
      </c>
      <c r="D75" s="593" t="s">
        <v>1306</v>
      </c>
      <c r="E75" s="594">
        <v>5</v>
      </c>
      <c r="F75" s="595" t="s">
        <v>68</v>
      </c>
      <c r="G75" s="619"/>
      <c r="H75" s="596"/>
      <c r="I75" s="620"/>
      <c r="J75" s="596"/>
      <c r="K75" s="620"/>
      <c r="L75" s="596"/>
      <c r="M75" s="620"/>
      <c r="N75" s="596"/>
      <c r="O75" s="597"/>
    </row>
    <row r="76" spans="2:15" ht="19.7" customHeight="1">
      <c r="B76" s="592" t="s">
        <v>50</v>
      </c>
      <c r="C76" s="593" t="s">
        <v>1307</v>
      </c>
      <c r="D76" s="593" t="s">
        <v>1308</v>
      </c>
      <c r="E76" s="594">
        <v>5</v>
      </c>
      <c r="F76" s="595" t="s">
        <v>727</v>
      </c>
      <c r="G76" s="619"/>
      <c r="H76" s="596"/>
      <c r="I76" s="620"/>
      <c r="J76" s="596"/>
      <c r="K76" s="620"/>
      <c r="L76" s="596"/>
      <c r="M76" s="620"/>
      <c r="N76" s="596"/>
      <c r="O76" s="597"/>
    </row>
    <row r="77" spans="2:15" ht="19.7" customHeight="1">
      <c r="B77" s="592" t="s">
        <v>50</v>
      </c>
      <c r="C77" s="593" t="s">
        <v>50</v>
      </c>
      <c r="D77" s="593" t="s">
        <v>50</v>
      </c>
      <c r="E77" s="594"/>
      <c r="F77" s="595" t="s">
        <v>50</v>
      </c>
      <c r="G77" s="619"/>
      <c r="H77" s="596"/>
      <c r="I77" s="619"/>
      <c r="J77" s="594"/>
      <c r="K77" s="619"/>
      <c r="L77" s="594"/>
      <c r="M77" s="619"/>
      <c r="N77" s="594"/>
      <c r="O77" s="597"/>
    </row>
    <row r="78" spans="2:15" ht="19.7" customHeight="1">
      <c r="B78" s="598" t="s">
        <v>1197</v>
      </c>
      <c r="C78" s="599" t="s">
        <v>1198</v>
      </c>
      <c r="D78" s="599" t="s">
        <v>50</v>
      </c>
      <c r="E78" s="594"/>
      <c r="F78" s="601" t="s">
        <v>50</v>
      </c>
      <c r="G78" s="619"/>
      <c r="H78" s="602"/>
      <c r="I78" s="619"/>
      <c r="J78" s="602"/>
      <c r="K78" s="619"/>
      <c r="L78" s="602"/>
      <c r="M78" s="619"/>
      <c r="N78" s="602"/>
      <c r="O78" s="603"/>
    </row>
    <row r="79" spans="2:15" ht="19.7" customHeight="1">
      <c r="B79" s="598" t="s">
        <v>1309</v>
      </c>
      <c r="C79" s="599" t="s">
        <v>1310</v>
      </c>
      <c r="D79" s="599" t="s">
        <v>50</v>
      </c>
      <c r="E79" s="594"/>
      <c r="F79" s="601" t="s">
        <v>50</v>
      </c>
      <c r="G79" s="619"/>
      <c r="H79" s="602"/>
      <c r="I79" s="619"/>
      <c r="J79" s="602"/>
      <c r="K79" s="619"/>
      <c r="L79" s="602"/>
      <c r="M79" s="619"/>
      <c r="N79" s="602"/>
      <c r="O79" s="603"/>
    </row>
    <row r="80" spans="2:15" ht="19.7" customHeight="1">
      <c r="B80" s="592" t="s">
        <v>50</v>
      </c>
      <c r="C80" s="593" t="s">
        <v>1311</v>
      </c>
      <c r="D80" s="593" t="s">
        <v>1312</v>
      </c>
      <c r="E80" s="621">
        <v>11.4</v>
      </c>
      <c r="F80" s="595" t="s">
        <v>1209</v>
      </c>
      <c r="G80" s="619"/>
      <c r="H80" s="596"/>
      <c r="I80" s="620"/>
      <c r="J80" s="596"/>
      <c r="K80" s="620"/>
      <c r="L80" s="596"/>
      <c r="M80" s="620"/>
      <c r="N80" s="596"/>
      <c r="O80" s="597"/>
    </row>
    <row r="81" spans="2:15" ht="19.7" customHeight="1">
      <c r="B81" s="592" t="s">
        <v>50</v>
      </c>
      <c r="C81" s="593" t="s">
        <v>1313</v>
      </c>
      <c r="D81" s="593" t="s">
        <v>1314</v>
      </c>
      <c r="E81" s="621">
        <v>45.2</v>
      </c>
      <c r="F81" s="595" t="s">
        <v>1209</v>
      </c>
      <c r="G81" s="619"/>
      <c r="H81" s="596"/>
      <c r="I81" s="620"/>
      <c r="J81" s="596"/>
      <c r="K81" s="620"/>
      <c r="L81" s="596"/>
      <c r="M81" s="620"/>
      <c r="N81" s="596"/>
      <c r="O81" s="597"/>
    </row>
    <row r="82" spans="2:15" ht="19.7" customHeight="1">
      <c r="B82" s="592" t="s">
        <v>50</v>
      </c>
      <c r="C82" s="593" t="s">
        <v>1315</v>
      </c>
      <c r="D82" s="593" t="s">
        <v>1301</v>
      </c>
      <c r="E82" s="594">
        <v>48</v>
      </c>
      <c r="F82" s="595" t="s">
        <v>68</v>
      </c>
      <c r="G82" s="619"/>
      <c r="H82" s="596"/>
      <c r="I82" s="620"/>
      <c r="J82" s="596"/>
      <c r="K82" s="620"/>
      <c r="L82" s="596"/>
      <c r="M82" s="620"/>
      <c r="N82" s="596"/>
      <c r="O82" s="597"/>
    </row>
    <row r="83" spans="2:15" ht="19.7" customHeight="1">
      <c r="B83" s="622" t="s">
        <v>50</v>
      </c>
      <c r="C83" s="623" t="s">
        <v>1316</v>
      </c>
      <c r="D83" s="623" t="s">
        <v>50</v>
      </c>
      <c r="E83" s="606">
        <v>110</v>
      </c>
      <c r="F83" s="625" t="s">
        <v>68</v>
      </c>
      <c r="G83" s="626"/>
      <c r="H83" s="627"/>
      <c r="I83" s="628"/>
      <c r="J83" s="627"/>
      <c r="K83" s="628"/>
      <c r="L83" s="627"/>
      <c r="M83" s="628"/>
      <c r="N83" s="627"/>
      <c r="O83" s="629"/>
    </row>
    <row r="84" spans="2:15" ht="19.7" customHeight="1">
      <c r="B84" s="592" t="s">
        <v>50</v>
      </c>
      <c r="C84" s="593" t="s">
        <v>1317</v>
      </c>
      <c r="D84" s="593" t="s">
        <v>1295</v>
      </c>
      <c r="E84" s="594">
        <v>142</v>
      </c>
      <c r="F84" s="595" t="s">
        <v>1242</v>
      </c>
      <c r="G84" s="619"/>
      <c r="H84" s="596"/>
      <c r="I84" s="620"/>
      <c r="J84" s="596"/>
      <c r="K84" s="620"/>
      <c r="L84" s="596"/>
      <c r="M84" s="620"/>
      <c r="N84" s="596"/>
      <c r="O84" s="597"/>
    </row>
    <row r="85" spans="2:15" ht="19.7" customHeight="1">
      <c r="B85" s="592" t="s">
        <v>50</v>
      </c>
      <c r="C85" s="593" t="s">
        <v>1318</v>
      </c>
      <c r="D85" s="593" t="s">
        <v>1319</v>
      </c>
      <c r="E85" s="594">
        <v>14</v>
      </c>
      <c r="F85" s="595" t="s">
        <v>1225</v>
      </c>
      <c r="G85" s="619"/>
      <c r="H85" s="596"/>
      <c r="I85" s="620"/>
      <c r="J85" s="596"/>
      <c r="K85" s="620"/>
      <c r="L85" s="596"/>
      <c r="M85" s="620"/>
      <c r="N85" s="596"/>
      <c r="O85" s="597"/>
    </row>
    <row r="86" spans="2:15" ht="19.7" customHeight="1">
      <c r="B86" s="592" t="s">
        <v>50</v>
      </c>
      <c r="C86" s="593" t="s">
        <v>1320</v>
      </c>
      <c r="D86" s="593" t="s">
        <v>1208</v>
      </c>
      <c r="E86" s="594">
        <v>67</v>
      </c>
      <c r="F86" s="595" t="s">
        <v>1209</v>
      </c>
      <c r="G86" s="619"/>
      <c r="H86" s="596"/>
      <c r="I86" s="620"/>
      <c r="J86" s="596"/>
      <c r="K86" s="620"/>
      <c r="L86" s="596"/>
      <c r="M86" s="620"/>
      <c r="N86" s="596"/>
      <c r="O86" s="597"/>
    </row>
    <row r="87" spans="2:15" ht="19.7" customHeight="1">
      <c r="B87" s="598" t="s">
        <v>1321</v>
      </c>
      <c r="C87" s="599" t="s">
        <v>1322</v>
      </c>
      <c r="D87" s="599" t="s">
        <v>50</v>
      </c>
      <c r="E87" s="594"/>
      <c r="F87" s="601" t="s">
        <v>50</v>
      </c>
      <c r="G87" s="619"/>
      <c r="H87" s="602"/>
      <c r="I87" s="619"/>
      <c r="J87" s="596"/>
      <c r="K87" s="619"/>
      <c r="L87" s="596"/>
      <c r="M87" s="619"/>
      <c r="N87" s="602"/>
      <c r="O87" s="603"/>
    </row>
    <row r="88" spans="2:15" ht="19.7" customHeight="1">
      <c r="B88" s="592" t="s">
        <v>50</v>
      </c>
      <c r="C88" s="593" t="s">
        <v>1323</v>
      </c>
      <c r="D88" s="593" t="s">
        <v>1324</v>
      </c>
      <c r="E88" s="594">
        <v>1</v>
      </c>
      <c r="F88" s="595" t="s">
        <v>1029</v>
      </c>
      <c r="G88" s="619"/>
      <c r="H88" s="596"/>
      <c r="I88" s="620"/>
      <c r="J88" s="596"/>
      <c r="K88" s="620"/>
      <c r="L88" s="596"/>
      <c r="M88" s="620"/>
      <c r="N88" s="596"/>
      <c r="O88" s="597"/>
    </row>
    <row r="89" spans="2:15" ht="19.7" customHeight="1">
      <c r="B89" s="592" t="s">
        <v>50</v>
      </c>
      <c r="C89" s="593" t="s">
        <v>1325</v>
      </c>
      <c r="D89" s="593" t="s">
        <v>50</v>
      </c>
      <c r="E89" s="621">
        <v>1.2</v>
      </c>
      <c r="F89" s="595" t="s">
        <v>1286</v>
      </c>
      <c r="G89" s="619"/>
      <c r="H89" s="596"/>
      <c r="I89" s="620"/>
      <c r="J89" s="596"/>
      <c r="K89" s="620"/>
      <c r="L89" s="596"/>
      <c r="M89" s="620"/>
      <c r="N89" s="596"/>
      <c r="O89" s="597"/>
    </row>
    <row r="90" spans="2:15" ht="19.7" customHeight="1">
      <c r="B90" s="592" t="s">
        <v>50</v>
      </c>
      <c r="C90" s="593" t="s">
        <v>50</v>
      </c>
      <c r="D90" s="593" t="s">
        <v>50</v>
      </c>
      <c r="E90" s="594"/>
      <c r="F90" s="595" t="s">
        <v>50</v>
      </c>
      <c r="G90" s="619"/>
      <c r="H90" s="596"/>
      <c r="I90" s="619"/>
      <c r="J90" s="594"/>
      <c r="K90" s="619"/>
      <c r="L90" s="594"/>
      <c r="M90" s="619"/>
      <c r="N90" s="594"/>
      <c r="O90" s="597"/>
    </row>
    <row r="91" spans="2:15" ht="19.7" customHeight="1">
      <c r="B91" s="592" t="s">
        <v>50</v>
      </c>
      <c r="C91" s="593" t="s">
        <v>50</v>
      </c>
      <c r="D91" s="593" t="s">
        <v>50</v>
      </c>
      <c r="E91" s="594"/>
      <c r="F91" s="595" t="s">
        <v>50</v>
      </c>
      <c r="G91" s="619"/>
      <c r="H91" s="596"/>
      <c r="I91" s="619"/>
      <c r="J91" s="594"/>
      <c r="K91" s="619"/>
      <c r="L91" s="594"/>
      <c r="M91" s="619"/>
      <c r="N91" s="594"/>
      <c r="O91" s="597"/>
    </row>
    <row r="92" spans="2:15" ht="19.7" customHeight="1">
      <c r="B92" s="592" t="s">
        <v>50</v>
      </c>
      <c r="C92" s="593" t="s">
        <v>50</v>
      </c>
      <c r="D92" s="593" t="s">
        <v>50</v>
      </c>
      <c r="E92" s="594"/>
      <c r="F92" s="595" t="s">
        <v>50</v>
      </c>
      <c r="G92" s="619"/>
      <c r="H92" s="596"/>
      <c r="I92" s="619"/>
      <c r="J92" s="594"/>
      <c r="K92" s="619"/>
      <c r="L92" s="594"/>
      <c r="M92" s="619"/>
      <c r="N92" s="594"/>
      <c r="O92" s="597"/>
    </row>
    <row r="93" spans="2:15" ht="19.7" customHeight="1">
      <c r="B93" s="598" t="s">
        <v>50</v>
      </c>
      <c r="C93" s="599" t="s">
        <v>1199</v>
      </c>
      <c r="D93" s="599" t="s">
        <v>50</v>
      </c>
      <c r="E93" s="594"/>
      <c r="F93" s="601" t="s">
        <v>50</v>
      </c>
      <c r="G93" s="619"/>
      <c r="H93" s="602"/>
      <c r="I93" s="619"/>
      <c r="J93" s="602"/>
      <c r="K93" s="619"/>
      <c r="L93" s="602"/>
      <c r="M93" s="619"/>
      <c r="N93" s="602"/>
      <c r="O93" s="603"/>
    </row>
    <row r="94" spans="2:15" ht="19.7" customHeight="1">
      <c r="B94" s="598" t="s">
        <v>1200</v>
      </c>
      <c r="C94" s="599" t="s">
        <v>1201</v>
      </c>
      <c r="D94" s="599" t="s">
        <v>50</v>
      </c>
      <c r="E94" s="594"/>
      <c r="F94" s="601" t="s">
        <v>50</v>
      </c>
      <c r="G94" s="619"/>
      <c r="H94" s="602"/>
      <c r="I94" s="619"/>
      <c r="J94" s="596"/>
      <c r="K94" s="619"/>
      <c r="L94" s="596"/>
      <c r="M94" s="619"/>
      <c r="N94" s="602"/>
      <c r="O94" s="597" t="s">
        <v>1326</v>
      </c>
    </row>
    <row r="95" spans="2:15" ht="19.7" customHeight="1">
      <c r="B95" s="592" t="s">
        <v>50</v>
      </c>
      <c r="C95" s="593" t="s">
        <v>1327</v>
      </c>
      <c r="D95" s="593" t="s">
        <v>1328</v>
      </c>
      <c r="E95" s="594">
        <v>35</v>
      </c>
      <c r="F95" s="595" t="s">
        <v>1249</v>
      </c>
      <c r="G95" s="619"/>
      <c r="H95" s="596"/>
      <c r="I95" s="620"/>
      <c r="J95" s="596"/>
      <c r="K95" s="620"/>
      <c r="L95" s="596"/>
      <c r="M95" s="620"/>
      <c r="N95" s="596"/>
      <c r="O95" s="597"/>
    </row>
    <row r="96" spans="2:15" ht="19.7" customHeight="1">
      <c r="B96" s="592" t="s">
        <v>50</v>
      </c>
      <c r="C96" s="593" t="s">
        <v>1327</v>
      </c>
      <c r="D96" s="593" t="s">
        <v>1329</v>
      </c>
      <c r="E96" s="594">
        <v>123</v>
      </c>
      <c r="F96" s="595" t="s">
        <v>1249</v>
      </c>
      <c r="G96" s="619"/>
      <c r="H96" s="596"/>
      <c r="I96" s="620"/>
      <c r="J96" s="596"/>
      <c r="K96" s="620"/>
      <c r="L96" s="596"/>
      <c r="M96" s="620"/>
      <c r="N96" s="596"/>
      <c r="O96" s="597"/>
    </row>
    <row r="97" spans="2:15" ht="19.7" customHeight="1">
      <c r="B97" s="592" t="s">
        <v>50</v>
      </c>
      <c r="C97" s="593" t="s">
        <v>1330</v>
      </c>
      <c r="D97" s="593" t="s">
        <v>1331</v>
      </c>
      <c r="E97" s="594">
        <v>157</v>
      </c>
      <c r="F97" s="595" t="s">
        <v>1249</v>
      </c>
      <c r="G97" s="619"/>
      <c r="H97" s="596"/>
      <c r="I97" s="620"/>
      <c r="J97" s="596"/>
      <c r="K97" s="620"/>
      <c r="L97" s="596"/>
      <c r="M97" s="620"/>
      <c r="N97" s="596"/>
      <c r="O97" s="597"/>
    </row>
    <row r="98" spans="2:15" ht="19.7" customHeight="1">
      <c r="B98" s="592" t="s">
        <v>50</v>
      </c>
      <c r="C98" s="593" t="s">
        <v>1332</v>
      </c>
      <c r="D98" s="593" t="s">
        <v>50</v>
      </c>
      <c r="E98" s="594">
        <v>10</v>
      </c>
      <c r="F98" s="595" t="s">
        <v>1333</v>
      </c>
      <c r="G98" s="619"/>
      <c r="H98" s="596"/>
      <c r="I98" s="619"/>
      <c r="J98" s="594"/>
      <c r="K98" s="619"/>
      <c r="L98" s="594"/>
      <c r="M98" s="619"/>
      <c r="N98" s="594"/>
      <c r="O98" s="597"/>
    </row>
    <row r="99" spans="2:15" ht="19.7" customHeight="1">
      <c r="B99" s="592" t="s">
        <v>50</v>
      </c>
      <c r="C99" s="593" t="s">
        <v>50</v>
      </c>
      <c r="D99" s="593" t="s">
        <v>50</v>
      </c>
      <c r="E99" s="594"/>
      <c r="F99" s="595" t="s">
        <v>50</v>
      </c>
      <c r="G99" s="619"/>
      <c r="H99" s="596"/>
      <c r="I99" s="619"/>
      <c r="J99" s="594"/>
      <c r="K99" s="619"/>
      <c r="L99" s="594"/>
      <c r="M99" s="619"/>
      <c r="N99" s="594"/>
      <c r="O99" s="597"/>
    </row>
    <row r="100" spans="2:15" ht="19.7" customHeight="1">
      <c r="B100" s="592" t="s">
        <v>50</v>
      </c>
      <c r="C100" s="593" t="s">
        <v>50</v>
      </c>
      <c r="D100" s="593" t="s">
        <v>50</v>
      </c>
      <c r="E100" s="594"/>
      <c r="F100" s="595" t="s">
        <v>50</v>
      </c>
      <c r="G100" s="619"/>
      <c r="H100" s="596"/>
      <c r="I100" s="619"/>
      <c r="J100" s="594"/>
      <c r="K100" s="619"/>
      <c r="L100" s="594"/>
      <c r="M100" s="619"/>
      <c r="N100" s="594"/>
      <c r="O100" s="597"/>
    </row>
    <row r="101" spans="2:15" ht="19.7" customHeight="1">
      <c r="B101" s="592" t="s">
        <v>50</v>
      </c>
      <c r="C101" s="593" t="s">
        <v>50</v>
      </c>
      <c r="D101" s="593" t="s">
        <v>50</v>
      </c>
      <c r="E101" s="594"/>
      <c r="F101" s="595" t="s">
        <v>50</v>
      </c>
      <c r="G101" s="619"/>
      <c r="H101" s="596"/>
      <c r="I101" s="619"/>
      <c r="J101" s="594"/>
      <c r="K101" s="619"/>
      <c r="L101" s="594"/>
      <c r="M101" s="619"/>
      <c r="N101" s="594"/>
      <c r="O101" s="597"/>
    </row>
    <row r="102" spans="2:15" ht="19.7" customHeight="1">
      <c r="B102" s="592" t="s">
        <v>50</v>
      </c>
      <c r="C102" s="593" t="s">
        <v>50</v>
      </c>
      <c r="D102" s="593" t="s">
        <v>50</v>
      </c>
      <c r="E102" s="594"/>
      <c r="F102" s="595" t="s">
        <v>50</v>
      </c>
      <c r="G102" s="619"/>
      <c r="H102" s="596"/>
      <c r="I102" s="619"/>
      <c r="J102" s="594"/>
      <c r="K102" s="619"/>
      <c r="L102" s="594"/>
      <c r="M102" s="619"/>
      <c r="N102" s="594"/>
      <c r="O102" s="597"/>
    </row>
    <row r="103" spans="2:15" ht="19.7" customHeight="1">
      <c r="B103" s="592" t="s">
        <v>50</v>
      </c>
      <c r="C103" s="593" t="s">
        <v>50</v>
      </c>
      <c r="D103" s="593" t="s">
        <v>50</v>
      </c>
      <c r="E103" s="594"/>
      <c r="F103" s="595" t="s">
        <v>50</v>
      </c>
      <c r="G103" s="619"/>
      <c r="H103" s="596"/>
      <c r="I103" s="619"/>
      <c r="J103" s="594"/>
      <c r="K103" s="619"/>
      <c r="L103" s="594"/>
      <c r="M103" s="619"/>
      <c r="N103" s="594"/>
      <c r="O103" s="597"/>
    </row>
    <row r="104" spans="2:15" ht="19.7" customHeight="1">
      <c r="B104" s="592" t="s">
        <v>50</v>
      </c>
      <c r="C104" s="593" t="s">
        <v>50</v>
      </c>
      <c r="D104" s="593" t="s">
        <v>50</v>
      </c>
      <c r="E104" s="594"/>
      <c r="F104" s="595" t="s">
        <v>50</v>
      </c>
      <c r="G104" s="619"/>
      <c r="H104" s="596"/>
      <c r="I104" s="619"/>
      <c r="J104" s="594"/>
      <c r="K104" s="619"/>
      <c r="L104" s="594"/>
      <c r="M104" s="619"/>
      <c r="N104" s="594"/>
      <c r="O104" s="597"/>
    </row>
    <row r="105" spans="2:15" ht="19.7" customHeight="1">
      <c r="B105" s="592" t="s">
        <v>50</v>
      </c>
      <c r="C105" s="593" t="s">
        <v>50</v>
      </c>
      <c r="D105" s="593" t="s">
        <v>50</v>
      </c>
      <c r="E105" s="594"/>
      <c r="F105" s="595" t="s">
        <v>50</v>
      </c>
      <c r="G105" s="619"/>
      <c r="H105" s="596"/>
      <c r="I105" s="619"/>
      <c r="J105" s="594"/>
      <c r="K105" s="619"/>
      <c r="L105" s="594"/>
      <c r="M105" s="619"/>
      <c r="N105" s="594"/>
      <c r="O105" s="597"/>
    </row>
    <row r="106" spans="2:15" ht="19.7" customHeight="1">
      <c r="B106" s="592" t="s">
        <v>50</v>
      </c>
      <c r="C106" s="593" t="s">
        <v>50</v>
      </c>
      <c r="D106" s="593" t="s">
        <v>50</v>
      </c>
      <c r="E106" s="594"/>
      <c r="F106" s="595" t="s">
        <v>50</v>
      </c>
      <c r="G106" s="619"/>
      <c r="H106" s="596"/>
      <c r="I106" s="619"/>
      <c r="J106" s="594"/>
      <c r="K106" s="619"/>
      <c r="L106" s="594"/>
      <c r="M106" s="619"/>
      <c r="N106" s="594"/>
      <c r="O106" s="597"/>
    </row>
    <row r="107" spans="2:15" ht="19.7" customHeight="1">
      <c r="B107" s="592" t="s">
        <v>50</v>
      </c>
      <c r="C107" s="593" t="s">
        <v>50</v>
      </c>
      <c r="D107" s="593" t="s">
        <v>50</v>
      </c>
      <c r="E107" s="594"/>
      <c r="F107" s="595" t="s">
        <v>50</v>
      </c>
      <c r="G107" s="619"/>
      <c r="H107" s="596"/>
      <c r="I107" s="619"/>
      <c r="J107" s="594"/>
      <c r="K107" s="619"/>
      <c r="L107" s="594"/>
      <c r="M107" s="619"/>
      <c r="N107" s="594"/>
      <c r="O107" s="597"/>
    </row>
    <row r="108" spans="2:15" ht="19.7" customHeight="1">
      <c r="B108" s="592" t="s">
        <v>50</v>
      </c>
      <c r="C108" s="593" t="s">
        <v>50</v>
      </c>
      <c r="D108" s="593" t="s">
        <v>50</v>
      </c>
      <c r="E108" s="594"/>
      <c r="F108" s="595" t="s">
        <v>50</v>
      </c>
      <c r="G108" s="619"/>
      <c r="H108" s="596"/>
      <c r="I108" s="619"/>
      <c r="J108" s="594"/>
      <c r="K108" s="619"/>
      <c r="L108" s="594"/>
      <c r="M108" s="619"/>
      <c r="N108" s="594"/>
      <c r="O108" s="597"/>
    </row>
    <row r="109" spans="2:15" ht="19.7" customHeight="1">
      <c r="B109" s="622" t="s">
        <v>50</v>
      </c>
      <c r="C109" s="623" t="s">
        <v>50</v>
      </c>
      <c r="D109" s="623" t="s">
        <v>50</v>
      </c>
      <c r="E109" s="606"/>
      <c r="F109" s="625" t="s">
        <v>50</v>
      </c>
      <c r="G109" s="626"/>
      <c r="H109" s="627"/>
      <c r="I109" s="626"/>
      <c r="J109" s="606"/>
      <c r="K109" s="626"/>
      <c r="L109" s="606"/>
      <c r="M109" s="626"/>
      <c r="N109" s="606"/>
      <c r="O109" s="629"/>
    </row>
    <row r="110" spans="2:15" ht="19.7" customHeight="1">
      <c r="B110" s="592" t="s">
        <v>50</v>
      </c>
      <c r="C110" s="593" t="s">
        <v>50</v>
      </c>
      <c r="D110" s="593" t="s">
        <v>50</v>
      </c>
      <c r="E110" s="594"/>
      <c r="F110" s="595"/>
      <c r="G110" s="619"/>
      <c r="H110" s="596"/>
      <c r="I110" s="619"/>
      <c r="J110" s="594"/>
      <c r="K110" s="619"/>
      <c r="L110" s="594"/>
      <c r="M110" s="619"/>
      <c r="N110" s="594"/>
      <c r="O110" s="597"/>
    </row>
    <row r="111" spans="2:15">
      <c r="B111" s="622" t="s">
        <v>50</v>
      </c>
      <c r="C111" s="623" t="s">
        <v>50</v>
      </c>
      <c r="D111" s="623" t="s">
        <v>50</v>
      </c>
      <c r="E111" s="606"/>
      <c r="F111" s="625"/>
      <c r="G111" s="626"/>
      <c r="H111" s="627"/>
      <c r="I111" s="626"/>
      <c r="J111" s="606"/>
      <c r="K111" s="626"/>
      <c r="L111" s="606"/>
      <c r="M111" s="626"/>
      <c r="N111" s="606"/>
      <c r="O111" s="629"/>
    </row>
    <row r="112" spans="2:15">
      <c r="B112" s="608"/>
      <c r="C112" s="608"/>
      <c r="D112" s="608"/>
      <c r="E112" s="608"/>
      <c r="F112" s="608"/>
      <c r="G112" s="608"/>
      <c r="H112" s="608"/>
      <c r="I112" s="608"/>
      <c r="J112" s="608"/>
      <c r="K112" s="608"/>
      <c r="L112" s="608"/>
      <c r="M112" s="608"/>
      <c r="N112" s="608"/>
      <c r="O112" s="608"/>
    </row>
  </sheetData>
  <mergeCells count="12">
    <mergeCell ref="M4:N4"/>
    <mergeCell ref="O4:O5"/>
    <mergeCell ref="B1:O2"/>
    <mergeCell ref="B3:E3"/>
    <mergeCell ref="B4:B5"/>
    <mergeCell ref="C4:C5"/>
    <mergeCell ref="D4:D5"/>
    <mergeCell ref="E4:E5"/>
    <mergeCell ref="F4:F5"/>
    <mergeCell ref="G4:H4"/>
    <mergeCell ref="I4:J4"/>
    <mergeCell ref="K4:L4"/>
  </mergeCells>
  <phoneticPr fontId="1" type="noConversion"/>
  <pageMargins left="0.98425196850393704" right="7.874015748031496E-2" top="0.6692913385826772" bottom="0.59055118110236215" header="0.5" footer="0.5"/>
  <pageSetup paperSize="9" scale="85" orientation="landscape" r:id="rId1"/>
  <headerFooter alignWithMargins="0"/>
  <rowBreaks count="4" manualBreakCount="4">
    <brk id="31" min="1" max="14" man="1"/>
    <brk id="57" min="1" max="14" man="1"/>
    <brk id="83" min="1" max="14" man="1"/>
    <brk id="109" min="1" max="1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0DD67-B8AA-4A79-A0DF-5F73BD492424}">
  <sheetPr>
    <pageSetUpPr fitToPage="1"/>
  </sheetPr>
  <dimension ref="A1:T27"/>
  <sheetViews>
    <sheetView view="pageBreakPreview" zoomScale="75" zoomScaleNormal="75" zoomScaleSheetLayoutView="75" workbookViewId="0">
      <selection activeCell="K17" sqref="K17"/>
    </sheetView>
  </sheetViews>
  <sheetFormatPr defaultRowHeight="16.5"/>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30" customHeight="1">
      <c r="A1" s="2" t="s">
        <v>0</v>
      </c>
      <c r="B1" s="3"/>
      <c r="C1" s="3"/>
      <c r="D1" s="3"/>
      <c r="E1" s="3"/>
      <c r="F1" s="3"/>
      <c r="G1" s="3"/>
      <c r="H1" s="3"/>
      <c r="I1" s="3"/>
      <c r="J1" s="3"/>
      <c r="K1" s="3"/>
      <c r="L1" s="3"/>
      <c r="M1" s="3"/>
    </row>
    <row r="2" spans="1:20" ht="30" customHeight="1">
      <c r="A2" s="4" t="s">
        <v>1334</v>
      </c>
      <c r="B2" s="5"/>
      <c r="C2" s="5"/>
      <c r="D2" s="5"/>
      <c r="E2" s="5"/>
      <c r="F2" s="5"/>
      <c r="G2" s="5"/>
      <c r="H2" s="5"/>
      <c r="I2" s="5"/>
      <c r="J2" s="5"/>
      <c r="K2" s="5"/>
      <c r="L2" s="5"/>
      <c r="M2" s="6"/>
    </row>
    <row r="3" spans="1:20" ht="30" customHeight="1">
      <c r="A3" s="630" t="s">
        <v>1</v>
      </c>
      <c r="B3" s="630" t="s">
        <v>2</v>
      </c>
      <c r="C3" s="630" t="s">
        <v>3</v>
      </c>
      <c r="D3" s="630" t="s">
        <v>4</v>
      </c>
      <c r="E3" s="630" t="s">
        <v>5</v>
      </c>
      <c r="F3" s="630"/>
      <c r="G3" s="630" t="s">
        <v>8</v>
      </c>
      <c r="H3" s="630"/>
      <c r="I3" s="630" t="s">
        <v>9</v>
      </c>
      <c r="J3" s="630"/>
      <c r="K3" s="630" t="s">
        <v>10</v>
      </c>
      <c r="L3" s="630"/>
      <c r="M3" s="630" t="s">
        <v>11</v>
      </c>
      <c r="N3" s="581" t="s">
        <v>12</v>
      </c>
      <c r="O3" s="581" t="s">
        <v>13</v>
      </c>
      <c r="P3" s="581" t="s">
        <v>14</v>
      </c>
      <c r="Q3" s="581" t="s">
        <v>15</v>
      </c>
      <c r="R3" s="581" t="s">
        <v>16</v>
      </c>
      <c r="S3" s="581" t="s">
        <v>17</v>
      </c>
      <c r="T3" s="581" t="s">
        <v>18</v>
      </c>
    </row>
    <row r="4" spans="1:20" ht="30" customHeight="1">
      <c r="A4" s="631"/>
      <c r="B4" s="631"/>
      <c r="C4" s="631"/>
      <c r="D4" s="631"/>
      <c r="E4" s="632" t="s">
        <v>6</v>
      </c>
      <c r="F4" s="632" t="s">
        <v>7</v>
      </c>
      <c r="G4" s="632" t="s">
        <v>6</v>
      </c>
      <c r="H4" s="632" t="s">
        <v>7</v>
      </c>
      <c r="I4" s="632" t="s">
        <v>6</v>
      </c>
      <c r="J4" s="632" t="s">
        <v>7</v>
      </c>
      <c r="K4" s="632" t="s">
        <v>6</v>
      </c>
      <c r="L4" s="632" t="s">
        <v>7</v>
      </c>
      <c r="M4" s="631"/>
      <c r="N4" s="581"/>
      <c r="O4" s="581"/>
      <c r="P4" s="581"/>
      <c r="Q4" s="581"/>
      <c r="R4" s="581"/>
      <c r="S4" s="581"/>
      <c r="T4" s="581"/>
    </row>
    <row r="5" spans="1:20" s="637" customFormat="1" ht="30" customHeight="1">
      <c r="A5" s="633" t="s">
        <v>1335</v>
      </c>
      <c r="B5" s="633" t="s">
        <v>50</v>
      </c>
      <c r="C5" s="633" t="s">
        <v>50</v>
      </c>
      <c r="D5" s="634"/>
      <c r="E5" s="635"/>
      <c r="F5" s="635"/>
      <c r="G5" s="635"/>
      <c r="H5" s="635"/>
      <c r="I5" s="635"/>
      <c r="J5" s="635"/>
      <c r="K5" s="635"/>
      <c r="L5" s="635"/>
      <c r="M5" s="633" t="s">
        <v>50</v>
      </c>
      <c r="N5" s="636" t="s">
        <v>51</v>
      </c>
      <c r="O5" s="636" t="s">
        <v>50</v>
      </c>
      <c r="P5" s="636" t="s">
        <v>50</v>
      </c>
      <c r="Q5" s="636" t="s">
        <v>50</v>
      </c>
      <c r="R5" s="637">
        <v>1</v>
      </c>
      <c r="S5" s="636" t="s">
        <v>50</v>
      </c>
      <c r="T5" s="638"/>
    </row>
    <row r="6" spans="1:20" s="643" customFormat="1" ht="30" customHeight="1">
      <c r="A6" s="639" t="s">
        <v>1336</v>
      </c>
      <c r="B6" s="639" t="s">
        <v>50</v>
      </c>
      <c r="C6" s="639" t="s">
        <v>50</v>
      </c>
      <c r="D6" s="640"/>
      <c r="E6" s="641"/>
      <c r="F6" s="641"/>
      <c r="G6" s="641"/>
      <c r="H6" s="641"/>
      <c r="I6" s="641"/>
      <c r="J6" s="641"/>
      <c r="K6" s="641"/>
      <c r="L6" s="641"/>
      <c r="M6" s="639" t="s">
        <v>50</v>
      </c>
      <c r="N6" s="642" t="s">
        <v>53</v>
      </c>
      <c r="O6" s="642" t="s">
        <v>50</v>
      </c>
      <c r="P6" s="642" t="s">
        <v>51</v>
      </c>
      <c r="Q6" s="642" t="s">
        <v>50</v>
      </c>
      <c r="R6" s="643">
        <v>2</v>
      </c>
      <c r="S6" s="642" t="s">
        <v>50</v>
      </c>
      <c r="T6" s="644"/>
    </row>
    <row r="7" spans="1:20" ht="30" customHeight="1">
      <c r="A7" s="645" t="s">
        <v>1337</v>
      </c>
      <c r="B7" s="645" t="s">
        <v>50</v>
      </c>
      <c r="C7" s="645" t="s">
        <v>50</v>
      </c>
      <c r="D7" s="646">
        <v>1</v>
      </c>
      <c r="E7" s="647">
        <f>'[1]기계설비 공종별내역서'!F27</f>
        <v>0</v>
      </c>
      <c r="F7" s="647">
        <f t="shared" ref="F7:F20" si="0">E7*D7</f>
        <v>0</v>
      </c>
      <c r="G7" s="647">
        <f>'[1]기계설비 공종별내역서'!H27</f>
        <v>0</v>
      </c>
      <c r="H7" s="647">
        <f t="shared" ref="H7:H20" si="1">G7*D7</f>
        <v>0</v>
      </c>
      <c r="I7" s="647">
        <f>'[1]기계설비 공종별내역서'!J27</f>
        <v>0</v>
      </c>
      <c r="J7" s="647">
        <f t="shared" ref="J7:J20" si="2">I7*D7</f>
        <v>0</v>
      </c>
      <c r="K7" s="647">
        <f t="shared" ref="K7:L20" si="3">E7+G7+I7</f>
        <v>0</v>
      </c>
      <c r="L7" s="647">
        <f t="shared" si="3"/>
        <v>0</v>
      </c>
      <c r="M7" s="645" t="s">
        <v>50</v>
      </c>
      <c r="N7" s="1" t="s">
        <v>55</v>
      </c>
      <c r="O7" s="1" t="s">
        <v>50</v>
      </c>
      <c r="P7" s="1" t="s">
        <v>53</v>
      </c>
      <c r="Q7" s="1" t="s">
        <v>50</v>
      </c>
      <c r="R7">
        <v>3</v>
      </c>
      <c r="S7" s="1" t="s">
        <v>50</v>
      </c>
      <c r="T7" s="8"/>
    </row>
    <row r="8" spans="1:20" ht="30" customHeight="1">
      <c r="A8" s="645" t="s">
        <v>1338</v>
      </c>
      <c r="B8" s="645" t="s">
        <v>50</v>
      </c>
      <c r="C8" s="645" t="s">
        <v>50</v>
      </c>
      <c r="D8" s="646">
        <v>1</v>
      </c>
      <c r="E8" s="647">
        <f>'[1]기계설비 공종별내역서'!F51</f>
        <v>0</v>
      </c>
      <c r="F8" s="647">
        <f t="shared" si="0"/>
        <v>0</v>
      </c>
      <c r="G8" s="647">
        <f>'[1]기계설비 공종별내역서'!H51</f>
        <v>0</v>
      </c>
      <c r="H8" s="647">
        <f t="shared" si="1"/>
        <v>0</v>
      </c>
      <c r="I8" s="647">
        <f>'[1]기계설비 공종별내역서'!J51</f>
        <v>0</v>
      </c>
      <c r="J8" s="647">
        <f t="shared" si="2"/>
        <v>0</v>
      </c>
      <c r="K8" s="647">
        <f t="shared" si="3"/>
        <v>0</v>
      </c>
      <c r="L8" s="647">
        <f t="shared" si="3"/>
        <v>0</v>
      </c>
      <c r="M8" s="645" t="s">
        <v>50</v>
      </c>
      <c r="N8" s="1" t="s">
        <v>123</v>
      </c>
      <c r="O8" s="1" t="s">
        <v>50</v>
      </c>
      <c r="P8" s="1" t="s">
        <v>53</v>
      </c>
      <c r="Q8" s="1" t="s">
        <v>50</v>
      </c>
      <c r="R8">
        <v>3</v>
      </c>
      <c r="S8" s="1" t="s">
        <v>50</v>
      </c>
      <c r="T8" s="8"/>
    </row>
    <row r="9" spans="1:20" ht="30" customHeight="1">
      <c r="A9" s="645" t="s">
        <v>1339</v>
      </c>
      <c r="B9" s="645" t="s">
        <v>50</v>
      </c>
      <c r="C9" s="645" t="s">
        <v>50</v>
      </c>
      <c r="D9" s="646">
        <v>1</v>
      </c>
      <c r="E9" s="647">
        <f>F10+F11+F12</f>
        <v>0</v>
      </c>
      <c r="F9" s="647">
        <f t="shared" si="0"/>
        <v>0</v>
      </c>
      <c r="G9" s="647">
        <f>H10+H11+H12</f>
        <v>0</v>
      </c>
      <c r="H9" s="647">
        <f t="shared" si="1"/>
        <v>0</v>
      </c>
      <c r="I9" s="647">
        <f>J10+J11+J12</f>
        <v>0</v>
      </c>
      <c r="J9" s="647">
        <f t="shared" si="2"/>
        <v>0</v>
      </c>
      <c r="K9" s="647">
        <f t="shared" si="3"/>
        <v>0</v>
      </c>
      <c r="L9" s="647">
        <f t="shared" si="3"/>
        <v>0</v>
      </c>
      <c r="M9" s="645" t="s">
        <v>50</v>
      </c>
      <c r="N9" s="1" t="s">
        <v>176</v>
      </c>
      <c r="O9" s="1" t="s">
        <v>50</v>
      </c>
      <c r="P9" s="1" t="s">
        <v>53</v>
      </c>
      <c r="Q9" s="1" t="s">
        <v>50</v>
      </c>
      <c r="R9">
        <v>3</v>
      </c>
      <c r="S9" s="1" t="s">
        <v>50</v>
      </c>
      <c r="T9" s="8"/>
    </row>
    <row r="10" spans="1:20" ht="30" customHeight="1">
      <c r="A10" s="645" t="s">
        <v>1340</v>
      </c>
      <c r="B10" s="645" t="s">
        <v>50</v>
      </c>
      <c r="C10" s="645" t="s">
        <v>50</v>
      </c>
      <c r="D10" s="646">
        <v>1</v>
      </c>
      <c r="E10" s="647">
        <f>'[1]기계설비 공종별내역서'!F75</f>
        <v>0</v>
      </c>
      <c r="F10" s="647">
        <f t="shared" si="0"/>
        <v>0</v>
      </c>
      <c r="G10" s="647">
        <f>'[1]기계설비 공종별내역서'!H75</f>
        <v>0</v>
      </c>
      <c r="H10" s="647">
        <f t="shared" si="1"/>
        <v>0</v>
      </c>
      <c r="I10" s="647">
        <f>'[1]기계설비 공종별내역서'!J75</f>
        <v>0</v>
      </c>
      <c r="J10" s="647">
        <f t="shared" si="2"/>
        <v>0</v>
      </c>
      <c r="K10" s="647">
        <f t="shared" si="3"/>
        <v>0</v>
      </c>
      <c r="L10" s="647">
        <f t="shared" si="3"/>
        <v>0</v>
      </c>
      <c r="M10" s="645" t="s">
        <v>50</v>
      </c>
      <c r="N10" s="1" t="s">
        <v>1341</v>
      </c>
      <c r="O10" s="1" t="s">
        <v>50</v>
      </c>
      <c r="P10" s="1" t="s">
        <v>176</v>
      </c>
      <c r="Q10" s="1" t="s">
        <v>50</v>
      </c>
      <c r="R10">
        <v>4</v>
      </c>
      <c r="S10" s="1" t="s">
        <v>50</v>
      </c>
      <c r="T10" s="8"/>
    </row>
    <row r="11" spans="1:20" ht="30" customHeight="1">
      <c r="A11" s="645" t="s">
        <v>1342</v>
      </c>
      <c r="B11" s="645" t="s">
        <v>50</v>
      </c>
      <c r="C11" s="645" t="s">
        <v>50</v>
      </c>
      <c r="D11" s="646">
        <v>1</v>
      </c>
      <c r="E11" s="647">
        <f>'[1]기계설비 공종별내역서'!F147</f>
        <v>0</v>
      </c>
      <c r="F11" s="647">
        <f t="shared" si="0"/>
        <v>0</v>
      </c>
      <c r="G11" s="647">
        <f>'[1]기계설비 공종별내역서'!H147</f>
        <v>0</v>
      </c>
      <c r="H11" s="647">
        <f t="shared" si="1"/>
        <v>0</v>
      </c>
      <c r="I11" s="647">
        <f>'[1]기계설비 공종별내역서'!J147</f>
        <v>0</v>
      </c>
      <c r="J11" s="647">
        <f t="shared" si="2"/>
        <v>0</v>
      </c>
      <c r="K11" s="647">
        <f t="shared" si="3"/>
        <v>0</v>
      </c>
      <c r="L11" s="647">
        <f t="shared" si="3"/>
        <v>0</v>
      </c>
      <c r="M11" s="645" t="s">
        <v>50</v>
      </c>
      <c r="N11" s="1" t="s">
        <v>1343</v>
      </c>
      <c r="O11" s="1" t="s">
        <v>50</v>
      </c>
      <c r="P11" s="1" t="s">
        <v>176</v>
      </c>
      <c r="Q11" s="1" t="s">
        <v>50</v>
      </c>
      <c r="R11">
        <v>4</v>
      </c>
      <c r="S11" s="1" t="s">
        <v>50</v>
      </c>
      <c r="T11" s="8"/>
    </row>
    <row r="12" spans="1:20" ht="30" customHeight="1">
      <c r="A12" s="645" t="s">
        <v>1344</v>
      </c>
      <c r="B12" s="645" t="s">
        <v>50</v>
      </c>
      <c r="C12" s="645" t="s">
        <v>50</v>
      </c>
      <c r="D12" s="646">
        <v>1</v>
      </c>
      <c r="E12" s="647">
        <f>'[1]기계설비 공종별내역서'!F243</f>
        <v>0</v>
      </c>
      <c r="F12" s="647">
        <f t="shared" si="0"/>
        <v>0</v>
      </c>
      <c r="G12" s="647">
        <f>'[1]기계설비 공종별내역서'!H243</f>
        <v>0</v>
      </c>
      <c r="H12" s="647">
        <f t="shared" si="1"/>
        <v>0</v>
      </c>
      <c r="I12" s="647">
        <f>'[1]기계설비 공종별내역서'!J243</f>
        <v>0</v>
      </c>
      <c r="J12" s="647">
        <f t="shared" si="2"/>
        <v>0</v>
      </c>
      <c r="K12" s="647">
        <f t="shared" si="3"/>
        <v>0</v>
      </c>
      <c r="L12" s="647">
        <f t="shared" si="3"/>
        <v>0</v>
      </c>
      <c r="M12" s="645" t="s">
        <v>50</v>
      </c>
      <c r="N12" s="1" t="s">
        <v>1345</v>
      </c>
      <c r="O12" s="1" t="s">
        <v>50</v>
      </c>
      <c r="P12" s="1" t="s">
        <v>176</v>
      </c>
      <c r="Q12" s="1" t="s">
        <v>50</v>
      </c>
      <c r="R12">
        <v>4</v>
      </c>
      <c r="S12" s="1" t="s">
        <v>50</v>
      </c>
      <c r="T12" s="8"/>
    </row>
    <row r="13" spans="1:20" ht="30" customHeight="1">
      <c r="A13" s="645" t="s">
        <v>1346</v>
      </c>
      <c r="B13" s="645" t="s">
        <v>50</v>
      </c>
      <c r="C13" s="645" t="s">
        <v>50</v>
      </c>
      <c r="D13" s="646">
        <v>1</v>
      </c>
      <c r="E13" s="647">
        <f>'[1]기계설비 공종별내역서'!F267</f>
        <v>0</v>
      </c>
      <c r="F13" s="647">
        <f t="shared" si="0"/>
        <v>0</v>
      </c>
      <c r="G13" s="647">
        <f>'[1]기계설비 공종별내역서'!H267</f>
        <v>0</v>
      </c>
      <c r="H13" s="647">
        <f t="shared" si="1"/>
        <v>0</v>
      </c>
      <c r="I13" s="647">
        <f>'[1]기계설비 공종별내역서'!J267</f>
        <v>0</v>
      </c>
      <c r="J13" s="647">
        <f t="shared" si="2"/>
        <v>0</v>
      </c>
      <c r="K13" s="647">
        <f t="shared" si="3"/>
        <v>0</v>
      </c>
      <c r="L13" s="647">
        <f t="shared" si="3"/>
        <v>0</v>
      </c>
      <c r="M13" s="645" t="s">
        <v>50</v>
      </c>
      <c r="N13" s="1" t="s">
        <v>249</v>
      </c>
      <c r="O13" s="1" t="s">
        <v>50</v>
      </c>
      <c r="P13" s="1" t="s">
        <v>53</v>
      </c>
      <c r="Q13" s="1" t="s">
        <v>50</v>
      </c>
      <c r="R13">
        <v>3</v>
      </c>
      <c r="S13" s="1" t="s">
        <v>50</v>
      </c>
      <c r="T13" s="8"/>
    </row>
    <row r="14" spans="1:20" ht="30" customHeight="1">
      <c r="A14" s="645" t="s">
        <v>1347</v>
      </c>
      <c r="B14" s="645" t="s">
        <v>50</v>
      </c>
      <c r="C14" s="645" t="s">
        <v>50</v>
      </c>
      <c r="D14" s="646">
        <v>1</v>
      </c>
      <c r="E14" s="647">
        <f>'[1]기계설비 공종별내역서'!F291</f>
        <v>0</v>
      </c>
      <c r="F14" s="647">
        <f t="shared" si="0"/>
        <v>0</v>
      </c>
      <c r="G14" s="647">
        <f>'[1]기계설비 공종별내역서'!H291</f>
        <v>0</v>
      </c>
      <c r="H14" s="647">
        <f t="shared" si="1"/>
        <v>0</v>
      </c>
      <c r="I14" s="647">
        <f>'[1]기계설비 공종별내역서'!J291</f>
        <v>0</v>
      </c>
      <c r="J14" s="647">
        <f t="shared" si="2"/>
        <v>0</v>
      </c>
      <c r="K14" s="647">
        <f t="shared" si="3"/>
        <v>0</v>
      </c>
      <c r="L14" s="647">
        <f t="shared" si="3"/>
        <v>0</v>
      </c>
      <c r="M14" s="645" t="s">
        <v>50</v>
      </c>
      <c r="N14" s="1" t="s">
        <v>294</v>
      </c>
      <c r="O14" s="1" t="s">
        <v>50</v>
      </c>
      <c r="P14" s="1" t="s">
        <v>53</v>
      </c>
      <c r="Q14" s="1" t="s">
        <v>50</v>
      </c>
      <c r="R14">
        <v>3</v>
      </c>
      <c r="S14" s="1" t="s">
        <v>50</v>
      </c>
      <c r="T14" s="8"/>
    </row>
    <row r="15" spans="1:20" ht="30" customHeight="1">
      <c r="A15" s="645" t="s">
        <v>1348</v>
      </c>
      <c r="B15" s="645" t="s">
        <v>50</v>
      </c>
      <c r="C15" s="645" t="s">
        <v>50</v>
      </c>
      <c r="D15" s="646">
        <v>1</v>
      </c>
      <c r="E15" s="647">
        <f>'[1]기계설비 공종별내역서'!F315</f>
        <v>0</v>
      </c>
      <c r="F15" s="647">
        <f t="shared" si="0"/>
        <v>0</v>
      </c>
      <c r="G15" s="647">
        <f>'[1]기계설비 공종별내역서'!H315</f>
        <v>0</v>
      </c>
      <c r="H15" s="647">
        <f t="shared" si="1"/>
        <v>0</v>
      </c>
      <c r="I15" s="647">
        <f>'[1]기계설비 공종별내역서'!J315</f>
        <v>0</v>
      </c>
      <c r="J15" s="647">
        <f t="shared" si="2"/>
        <v>0</v>
      </c>
      <c r="K15" s="647">
        <f t="shared" si="3"/>
        <v>0</v>
      </c>
      <c r="L15" s="647">
        <f t="shared" si="3"/>
        <v>0</v>
      </c>
      <c r="M15" s="645" t="s">
        <v>50</v>
      </c>
      <c r="N15" s="1" t="s">
        <v>338</v>
      </c>
      <c r="O15" s="1" t="s">
        <v>50</v>
      </c>
      <c r="P15" s="1" t="s">
        <v>53</v>
      </c>
      <c r="Q15" s="1" t="s">
        <v>50</v>
      </c>
      <c r="R15">
        <v>3</v>
      </c>
      <c r="S15" s="1" t="s">
        <v>50</v>
      </c>
      <c r="T15" s="8"/>
    </row>
    <row r="16" spans="1:20" ht="30" customHeight="1">
      <c r="A16" s="645" t="s">
        <v>1349</v>
      </c>
      <c r="B16" s="645" t="s">
        <v>50</v>
      </c>
      <c r="C16" s="645" t="s">
        <v>50</v>
      </c>
      <c r="D16" s="646">
        <v>1</v>
      </c>
      <c r="E16" s="647">
        <f>'[1]기계설비 공종별내역서'!F363</f>
        <v>0</v>
      </c>
      <c r="F16" s="647">
        <f t="shared" si="0"/>
        <v>0</v>
      </c>
      <c r="G16" s="647">
        <f>'[1]기계설비 공종별내역서'!H363</f>
        <v>0</v>
      </c>
      <c r="H16" s="647">
        <f t="shared" si="1"/>
        <v>0</v>
      </c>
      <c r="I16" s="647">
        <f>'[1]기계설비 공종별내역서'!J363</f>
        <v>0</v>
      </c>
      <c r="J16" s="647">
        <f t="shared" si="2"/>
        <v>0</v>
      </c>
      <c r="K16" s="647">
        <f t="shared" si="3"/>
        <v>0</v>
      </c>
      <c r="L16" s="647">
        <f t="shared" si="3"/>
        <v>0</v>
      </c>
      <c r="M16" s="645" t="s">
        <v>50</v>
      </c>
      <c r="N16" s="1" t="s">
        <v>360</v>
      </c>
      <c r="O16" s="1" t="s">
        <v>50</v>
      </c>
      <c r="P16" s="1" t="s">
        <v>53</v>
      </c>
      <c r="Q16" s="1" t="s">
        <v>50</v>
      </c>
      <c r="R16">
        <v>3</v>
      </c>
      <c r="S16" s="1" t="s">
        <v>50</v>
      </c>
      <c r="T16" s="8"/>
    </row>
    <row r="17" spans="1:20" s="651" customFormat="1" ht="30" customHeight="1">
      <c r="A17" s="648" t="s">
        <v>1350</v>
      </c>
      <c r="B17" s="649"/>
      <c r="C17" s="649"/>
      <c r="D17" s="649"/>
      <c r="E17" s="649"/>
      <c r="F17" s="650">
        <f>F7+F8+F9+F13+F14+F15+F16</f>
        <v>0</v>
      </c>
      <c r="G17" s="649"/>
      <c r="H17" s="650">
        <f>H7+H8+H9+H13+H14+H15+H16</f>
        <v>0</v>
      </c>
      <c r="I17" s="649"/>
      <c r="J17" s="650">
        <f>J7+J8+J9+J13+J14+J15+J16</f>
        <v>0</v>
      </c>
      <c r="K17" s="649"/>
      <c r="L17" s="650">
        <f>F17+H17+J17</f>
        <v>0</v>
      </c>
      <c r="M17" s="649"/>
      <c r="T17" s="652"/>
    </row>
    <row r="18" spans="1:20" ht="30" customHeight="1">
      <c r="A18" s="645"/>
      <c r="B18" s="645"/>
      <c r="C18" s="645"/>
      <c r="D18" s="646"/>
      <c r="E18" s="647"/>
      <c r="F18" s="647"/>
      <c r="G18" s="647"/>
      <c r="H18" s="647"/>
      <c r="I18" s="647"/>
      <c r="J18" s="647"/>
      <c r="K18" s="647"/>
      <c r="L18" s="647"/>
      <c r="M18" s="645"/>
      <c r="N18" s="1"/>
      <c r="O18" s="1"/>
      <c r="P18" s="1"/>
      <c r="Q18" s="1"/>
      <c r="S18" s="1"/>
      <c r="T18" s="8"/>
    </row>
    <row r="19" spans="1:20" s="643" customFormat="1" ht="30" customHeight="1">
      <c r="A19" s="639" t="s">
        <v>1351</v>
      </c>
      <c r="B19" s="639" t="s">
        <v>50</v>
      </c>
      <c r="C19" s="639" t="s">
        <v>50</v>
      </c>
      <c r="D19" s="640"/>
      <c r="E19" s="641"/>
      <c r="F19" s="641"/>
      <c r="G19" s="641"/>
      <c r="H19" s="641"/>
      <c r="I19" s="641"/>
      <c r="J19" s="641"/>
      <c r="K19" s="641"/>
      <c r="L19" s="641"/>
      <c r="M19" s="639" t="s">
        <v>1352</v>
      </c>
      <c r="N19" s="642" t="s">
        <v>1353</v>
      </c>
      <c r="O19" s="642" t="s">
        <v>50</v>
      </c>
      <c r="P19" s="642" t="s">
        <v>51</v>
      </c>
      <c r="Q19" s="642" t="s">
        <v>50</v>
      </c>
      <c r="R19" s="643">
        <v>2</v>
      </c>
      <c r="S19" s="642" t="s">
        <v>50</v>
      </c>
      <c r="T19" s="644"/>
    </row>
    <row r="20" spans="1:20" ht="30" customHeight="1">
      <c r="A20" s="645" t="s">
        <v>1354</v>
      </c>
      <c r="B20" s="645" t="s">
        <v>50</v>
      </c>
      <c r="C20" s="645" t="s">
        <v>50</v>
      </c>
      <c r="D20" s="646">
        <v>1</v>
      </c>
      <c r="E20" s="647">
        <f>'[1]기계설비 공종별내역서'!F387</f>
        <v>0</v>
      </c>
      <c r="F20" s="647">
        <f t="shared" si="0"/>
        <v>0</v>
      </c>
      <c r="G20" s="647">
        <f>'[1]기계설비 공종별내역서'!H387</f>
        <v>0</v>
      </c>
      <c r="H20" s="647">
        <f t="shared" si="1"/>
        <v>0</v>
      </c>
      <c r="I20" s="647">
        <f>'[1]기계설비 공종별내역서'!J387</f>
        <v>0</v>
      </c>
      <c r="J20" s="647">
        <f t="shared" si="2"/>
        <v>0</v>
      </c>
      <c r="K20" s="647">
        <f t="shared" si="3"/>
        <v>0</v>
      </c>
      <c r="L20" s="647">
        <f t="shared" si="3"/>
        <v>0</v>
      </c>
      <c r="M20" s="645" t="s">
        <v>50</v>
      </c>
      <c r="N20" s="1" t="s">
        <v>1355</v>
      </c>
      <c r="O20" s="1" t="s">
        <v>50</v>
      </c>
      <c r="P20" s="1" t="s">
        <v>1353</v>
      </c>
      <c r="Q20" s="1" t="s">
        <v>50</v>
      </c>
      <c r="R20">
        <v>3</v>
      </c>
      <c r="S20" s="1" t="s">
        <v>50</v>
      </c>
      <c r="T20" s="8"/>
    </row>
    <row r="21" spans="1:20" s="651" customFormat="1" ht="30" customHeight="1">
      <c r="A21" s="648" t="s">
        <v>1350</v>
      </c>
      <c r="B21" s="649"/>
      <c r="C21" s="649"/>
      <c r="D21" s="649"/>
      <c r="E21" s="649"/>
      <c r="F21" s="650">
        <f>F20</f>
        <v>0</v>
      </c>
      <c r="G21" s="649"/>
      <c r="H21" s="650">
        <f>H20</f>
        <v>0</v>
      </c>
      <c r="I21" s="649"/>
      <c r="J21" s="650">
        <f>J20</f>
        <v>0</v>
      </c>
      <c r="K21" s="649"/>
      <c r="L21" s="650">
        <f>F21+H21+J21</f>
        <v>0</v>
      </c>
      <c r="M21" s="649"/>
      <c r="T21" s="652"/>
    </row>
    <row r="22" spans="1:20" ht="30" customHeight="1">
      <c r="A22" s="646"/>
      <c r="B22" s="646"/>
      <c r="C22" s="646"/>
      <c r="D22" s="646"/>
      <c r="E22" s="646"/>
      <c r="F22" s="646"/>
      <c r="G22" s="646"/>
      <c r="H22" s="646"/>
      <c r="I22" s="646"/>
      <c r="J22" s="646"/>
      <c r="K22" s="646"/>
      <c r="L22" s="646"/>
      <c r="M22" s="646"/>
      <c r="T22" s="8"/>
    </row>
    <row r="23" spans="1:20" ht="30" customHeight="1">
      <c r="A23" s="646"/>
      <c r="B23" s="646"/>
      <c r="C23" s="646"/>
      <c r="D23" s="646"/>
      <c r="E23" s="646"/>
      <c r="F23" s="646"/>
      <c r="G23" s="646"/>
      <c r="H23" s="646"/>
      <c r="I23" s="646"/>
      <c r="J23" s="646"/>
      <c r="K23" s="646"/>
      <c r="L23" s="646"/>
      <c r="M23" s="646"/>
      <c r="T23" s="8"/>
    </row>
    <row r="24" spans="1:20" ht="30" customHeight="1">
      <c r="A24" s="646"/>
      <c r="B24" s="646"/>
      <c r="C24" s="646"/>
      <c r="D24" s="646"/>
      <c r="E24" s="646"/>
      <c r="F24" s="646"/>
      <c r="G24" s="646"/>
      <c r="H24" s="646"/>
      <c r="I24" s="646"/>
      <c r="J24" s="646"/>
      <c r="K24" s="646"/>
      <c r="L24" s="646"/>
      <c r="M24" s="646"/>
      <c r="T24" s="8"/>
    </row>
    <row r="25" spans="1:20" ht="30" customHeight="1">
      <c r="A25" s="646"/>
      <c r="B25" s="646"/>
      <c r="C25" s="646"/>
      <c r="D25" s="646"/>
      <c r="E25" s="646"/>
      <c r="F25" s="646"/>
      <c r="G25" s="646"/>
      <c r="H25" s="646"/>
      <c r="I25" s="646"/>
      <c r="J25" s="646"/>
      <c r="K25" s="646"/>
      <c r="L25" s="646"/>
      <c r="M25" s="646"/>
      <c r="T25" s="8"/>
    </row>
    <row r="26" spans="1:20" ht="30" customHeight="1">
      <c r="A26" s="646"/>
      <c r="B26" s="646"/>
      <c r="C26" s="646"/>
      <c r="D26" s="646"/>
      <c r="E26" s="646"/>
      <c r="F26" s="646"/>
      <c r="G26" s="646"/>
      <c r="H26" s="646"/>
      <c r="I26" s="646"/>
      <c r="J26" s="646"/>
      <c r="K26" s="646"/>
      <c r="L26" s="646"/>
      <c r="M26" s="646"/>
      <c r="T26" s="8"/>
    </row>
    <row r="27" spans="1:20" s="656" customFormat="1" ht="30" customHeight="1">
      <c r="A27" s="653" t="s">
        <v>120</v>
      </c>
      <c r="B27" s="654"/>
      <c r="C27" s="654"/>
      <c r="D27" s="654"/>
      <c r="E27" s="654"/>
      <c r="F27" s="655">
        <f>F17+F21</f>
        <v>0</v>
      </c>
      <c r="G27" s="654"/>
      <c r="H27" s="655">
        <f>H17+H21</f>
        <v>0</v>
      </c>
      <c r="I27" s="654"/>
      <c r="J27" s="655">
        <f>J17+J21</f>
        <v>0</v>
      </c>
      <c r="K27" s="654"/>
      <c r="L27" s="655">
        <f>F27+H27+J27</f>
        <v>0</v>
      </c>
      <c r="M27" s="654"/>
      <c r="T27" s="657"/>
    </row>
  </sheetData>
  <mergeCells count="16">
    <mergeCell ref="Q3:Q4"/>
    <mergeCell ref="R3:R4"/>
    <mergeCell ref="S3:S4"/>
    <mergeCell ref="T3:T4"/>
    <mergeCell ref="I3:J3"/>
    <mergeCell ref="K3:L3"/>
    <mergeCell ref="M3:M4"/>
    <mergeCell ref="N3:N4"/>
    <mergeCell ref="O3:O4"/>
    <mergeCell ref="P3:P4"/>
    <mergeCell ref="A3:A4"/>
    <mergeCell ref="B3:B4"/>
    <mergeCell ref="C3:C4"/>
    <mergeCell ref="D3:D4"/>
    <mergeCell ref="E3:F3"/>
    <mergeCell ref="G3:H3"/>
  </mergeCells>
  <phoneticPr fontId="1" type="noConversion"/>
  <pageMargins left="0.78740157480314954" right="0" top="0.39370078740157477" bottom="0.39370078740157477" header="0" footer="0"/>
  <pageSetup paperSize="9" scale="65"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27955-5C82-48C8-BA88-B614AEF79D85}">
  <sheetPr>
    <pageSetUpPr fitToPage="1"/>
  </sheetPr>
  <dimension ref="A1:AV387"/>
  <sheetViews>
    <sheetView tabSelected="1" view="pageBreakPreview" zoomScaleNormal="100" zoomScaleSheetLayoutView="100" workbookViewId="0">
      <pane ySplit="3" topLeftCell="A374" activePane="bottomLeft" state="frozen"/>
      <selection activeCell="B18" sqref="B18"/>
      <selection pane="bottomLeft" activeCell="G377" sqref="G377"/>
    </sheetView>
  </sheetViews>
  <sheetFormatPr defaultRowHeight="16.5"/>
  <cols>
    <col min="1" max="2" width="30.625" customWidth="1"/>
    <col min="3" max="3" width="4.625" style="664" customWidth="1"/>
    <col min="4" max="4" width="8.625" customWidth="1"/>
    <col min="5" max="12" width="13.625" customWidth="1"/>
    <col min="13" max="13" width="12.625" style="664"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c r="A1" s="4" t="s">
        <v>1356</v>
      </c>
      <c r="B1" s="5"/>
      <c r="C1" s="658"/>
      <c r="D1" s="5"/>
      <c r="E1" s="5"/>
      <c r="F1" s="5"/>
      <c r="G1" s="5"/>
      <c r="H1" s="5"/>
      <c r="I1" s="5"/>
      <c r="J1" s="5"/>
      <c r="K1" s="5"/>
      <c r="L1" s="5"/>
      <c r="M1" s="659"/>
    </row>
    <row r="2" spans="1:48" ht="30" customHeight="1">
      <c r="A2" s="630" t="s">
        <v>1</v>
      </c>
      <c r="B2" s="630" t="s">
        <v>2</v>
      </c>
      <c r="C2" s="630" t="s">
        <v>3</v>
      </c>
      <c r="D2" s="630" t="s">
        <v>4</v>
      </c>
      <c r="E2" s="630" t="s">
        <v>5</v>
      </c>
      <c r="F2" s="630"/>
      <c r="G2" s="630" t="s">
        <v>8</v>
      </c>
      <c r="H2" s="630"/>
      <c r="I2" s="630" t="s">
        <v>9</v>
      </c>
      <c r="J2" s="630"/>
      <c r="K2" s="630" t="s">
        <v>10</v>
      </c>
      <c r="L2" s="630"/>
      <c r="M2" s="630" t="s">
        <v>11</v>
      </c>
      <c r="N2" s="581" t="s">
        <v>19</v>
      </c>
      <c r="O2" s="581" t="s">
        <v>13</v>
      </c>
      <c r="P2" s="581" t="s">
        <v>20</v>
      </c>
      <c r="Q2" s="581" t="s">
        <v>12</v>
      </c>
      <c r="R2" s="581" t="s">
        <v>21</v>
      </c>
      <c r="S2" s="581" t="s">
        <v>22</v>
      </c>
      <c r="T2" s="581" t="s">
        <v>23</v>
      </c>
      <c r="U2" s="581" t="s">
        <v>24</v>
      </c>
      <c r="V2" s="581" t="s">
        <v>25</v>
      </c>
      <c r="W2" s="581" t="s">
        <v>26</v>
      </c>
      <c r="X2" s="581" t="s">
        <v>27</v>
      </c>
      <c r="Y2" s="581" t="s">
        <v>28</v>
      </c>
      <c r="Z2" s="581" t="s">
        <v>29</v>
      </c>
      <c r="AA2" s="581" t="s">
        <v>30</v>
      </c>
      <c r="AB2" s="581" t="s">
        <v>31</v>
      </c>
      <c r="AC2" s="581" t="s">
        <v>32</v>
      </c>
      <c r="AD2" s="581" t="s">
        <v>33</v>
      </c>
      <c r="AE2" s="581" t="s">
        <v>34</v>
      </c>
      <c r="AF2" s="581" t="s">
        <v>35</v>
      </c>
      <c r="AG2" s="581" t="s">
        <v>36</v>
      </c>
      <c r="AH2" s="581" t="s">
        <v>37</v>
      </c>
      <c r="AI2" s="581" t="s">
        <v>38</v>
      </c>
      <c r="AJ2" s="581" t="s">
        <v>39</v>
      </c>
      <c r="AK2" s="581" t="s">
        <v>40</v>
      </c>
      <c r="AL2" s="581" t="s">
        <v>41</v>
      </c>
      <c r="AM2" s="581" t="s">
        <v>42</v>
      </c>
      <c r="AN2" s="581" t="s">
        <v>43</v>
      </c>
      <c r="AO2" s="581" t="s">
        <v>44</v>
      </c>
      <c r="AP2" s="581" t="s">
        <v>45</v>
      </c>
      <c r="AQ2" s="581" t="s">
        <v>46</v>
      </c>
      <c r="AR2" s="581" t="s">
        <v>47</v>
      </c>
      <c r="AS2" s="581" t="s">
        <v>15</v>
      </c>
      <c r="AT2" s="581" t="s">
        <v>16</v>
      </c>
      <c r="AU2" s="581" t="s">
        <v>48</v>
      </c>
      <c r="AV2" s="581" t="s">
        <v>49</v>
      </c>
    </row>
    <row r="3" spans="1:48" ht="30" customHeight="1">
      <c r="A3" s="630"/>
      <c r="B3" s="630"/>
      <c r="C3" s="630"/>
      <c r="D3" s="630"/>
      <c r="E3" s="660" t="s">
        <v>6</v>
      </c>
      <c r="F3" s="660" t="s">
        <v>7</v>
      </c>
      <c r="G3" s="660" t="s">
        <v>6</v>
      </c>
      <c r="H3" s="660" t="s">
        <v>7</v>
      </c>
      <c r="I3" s="660" t="s">
        <v>6</v>
      </c>
      <c r="J3" s="660" t="s">
        <v>7</v>
      </c>
      <c r="K3" s="660" t="s">
        <v>6</v>
      </c>
      <c r="L3" s="660" t="s">
        <v>7</v>
      </c>
      <c r="M3" s="630"/>
      <c r="N3" s="581"/>
      <c r="O3" s="581"/>
      <c r="P3" s="581"/>
      <c r="Q3" s="581"/>
      <c r="R3" s="581"/>
      <c r="S3" s="581"/>
      <c r="T3" s="581"/>
      <c r="U3" s="581"/>
      <c r="V3" s="581"/>
      <c r="W3" s="581"/>
      <c r="X3" s="581"/>
      <c r="Y3" s="581"/>
      <c r="Z3" s="581"/>
      <c r="AA3" s="581"/>
      <c r="AB3" s="581"/>
      <c r="AC3" s="581"/>
      <c r="AD3" s="581"/>
      <c r="AE3" s="581"/>
      <c r="AF3" s="581"/>
      <c r="AG3" s="581"/>
      <c r="AH3" s="581"/>
      <c r="AI3" s="581"/>
      <c r="AJ3" s="581"/>
      <c r="AK3" s="581"/>
      <c r="AL3" s="581"/>
      <c r="AM3" s="581"/>
      <c r="AN3" s="581"/>
      <c r="AO3" s="581"/>
      <c r="AP3" s="581"/>
      <c r="AQ3" s="581"/>
      <c r="AR3" s="581"/>
      <c r="AS3" s="581"/>
      <c r="AT3" s="581"/>
      <c r="AU3" s="581"/>
      <c r="AV3" s="581"/>
    </row>
    <row r="4" spans="1:48" ht="30" customHeight="1">
      <c r="A4" s="661" t="s">
        <v>1337</v>
      </c>
      <c r="B4" s="661" t="s">
        <v>50</v>
      </c>
      <c r="C4" s="662"/>
      <c r="D4" s="646"/>
      <c r="E4" s="647"/>
      <c r="F4" s="647"/>
      <c r="G4" s="647"/>
      <c r="H4" s="647"/>
      <c r="I4" s="647"/>
      <c r="J4" s="647"/>
      <c r="K4" s="647"/>
      <c r="L4" s="647"/>
      <c r="M4" s="662"/>
      <c r="Q4" s="1" t="s">
        <v>55</v>
      </c>
    </row>
    <row r="5" spans="1:48" ht="30" customHeight="1">
      <c r="A5" s="661" t="s">
        <v>1357</v>
      </c>
      <c r="B5" s="661" t="s">
        <v>1358</v>
      </c>
      <c r="C5" s="663" t="s">
        <v>1359</v>
      </c>
      <c r="D5" s="646">
        <v>2</v>
      </c>
      <c r="E5" s="647"/>
      <c r="F5" s="647"/>
      <c r="G5" s="647"/>
      <c r="H5" s="647"/>
      <c r="I5" s="647"/>
      <c r="J5" s="647"/>
      <c r="K5" s="647"/>
      <c r="L5" s="647"/>
      <c r="M5" s="663"/>
      <c r="N5" s="1" t="s">
        <v>1360</v>
      </c>
      <c r="O5" s="1" t="s">
        <v>50</v>
      </c>
      <c r="P5" s="1" t="s">
        <v>50</v>
      </c>
      <c r="Q5" s="1" t="s">
        <v>55</v>
      </c>
      <c r="R5" s="1" t="s">
        <v>61</v>
      </c>
      <c r="S5" s="1" t="s">
        <v>61</v>
      </c>
      <c r="T5" s="1" t="s">
        <v>60</v>
      </c>
      <c r="AR5" s="1" t="s">
        <v>50</v>
      </c>
      <c r="AS5" s="1" t="s">
        <v>50</v>
      </c>
      <c r="AU5" s="1" t="s">
        <v>1361</v>
      </c>
      <c r="AV5">
        <v>7</v>
      </c>
    </row>
    <row r="6" spans="1:48" ht="30" customHeight="1">
      <c r="A6" s="661" t="s">
        <v>1362</v>
      </c>
      <c r="B6" s="661" t="s">
        <v>1363</v>
      </c>
      <c r="C6" s="663" t="s">
        <v>1359</v>
      </c>
      <c r="D6" s="646">
        <v>8</v>
      </c>
      <c r="E6" s="647"/>
      <c r="F6" s="647"/>
      <c r="G6" s="647"/>
      <c r="H6" s="647"/>
      <c r="I6" s="647"/>
      <c r="J6" s="647"/>
      <c r="K6" s="647"/>
      <c r="L6" s="647"/>
      <c r="M6" s="663"/>
      <c r="N6" s="1" t="s">
        <v>1364</v>
      </c>
      <c r="O6" s="1" t="s">
        <v>50</v>
      </c>
      <c r="P6" s="1" t="s">
        <v>50</v>
      </c>
      <c r="Q6" s="1" t="s">
        <v>55</v>
      </c>
      <c r="R6" s="1" t="s">
        <v>61</v>
      </c>
      <c r="S6" s="1" t="s">
        <v>61</v>
      </c>
      <c r="T6" s="1" t="s">
        <v>60</v>
      </c>
      <c r="AR6" s="1" t="s">
        <v>50</v>
      </c>
      <c r="AS6" s="1" t="s">
        <v>50</v>
      </c>
      <c r="AU6" s="1" t="s">
        <v>1365</v>
      </c>
      <c r="AV6">
        <v>8</v>
      </c>
    </row>
    <row r="7" spans="1:48" ht="30" customHeight="1">
      <c r="A7" s="661" t="s">
        <v>1366</v>
      </c>
      <c r="B7" s="661" t="s">
        <v>1367</v>
      </c>
      <c r="C7" s="663" t="s">
        <v>1359</v>
      </c>
      <c r="D7" s="646">
        <v>5</v>
      </c>
      <c r="E7" s="647"/>
      <c r="F7" s="647"/>
      <c r="G7" s="647"/>
      <c r="H7" s="647"/>
      <c r="I7" s="647"/>
      <c r="J7" s="647"/>
      <c r="K7" s="647"/>
      <c r="L7" s="647"/>
      <c r="M7" s="663"/>
      <c r="N7" s="1" t="s">
        <v>1368</v>
      </c>
      <c r="O7" s="1" t="s">
        <v>50</v>
      </c>
      <c r="P7" s="1" t="s">
        <v>50</v>
      </c>
      <c r="Q7" s="1" t="s">
        <v>55</v>
      </c>
      <c r="R7" s="1" t="s">
        <v>61</v>
      </c>
      <c r="S7" s="1" t="s">
        <v>61</v>
      </c>
      <c r="T7" s="1" t="s">
        <v>60</v>
      </c>
      <c r="AR7" s="1" t="s">
        <v>50</v>
      </c>
      <c r="AS7" s="1" t="s">
        <v>50</v>
      </c>
      <c r="AU7" s="1" t="s">
        <v>1369</v>
      </c>
      <c r="AV7">
        <v>9</v>
      </c>
    </row>
    <row r="8" spans="1:48" ht="30" customHeight="1">
      <c r="A8" s="661" t="s">
        <v>1370</v>
      </c>
      <c r="B8" s="661" t="s">
        <v>1371</v>
      </c>
      <c r="C8" s="663" t="s">
        <v>1359</v>
      </c>
      <c r="D8" s="646">
        <v>4</v>
      </c>
      <c r="E8" s="647"/>
      <c r="F8" s="647"/>
      <c r="G8" s="647"/>
      <c r="H8" s="647"/>
      <c r="I8" s="647"/>
      <c r="J8" s="647"/>
      <c r="K8" s="647"/>
      <c r="L8" s="647"/>
      <c r="M8" s="663"/>
      <c r="N8" s="1" t="s">
        <v>1372</v>
      </c>
      <c r="O8" s="1" t="s">
        <v>50</v>
      </c>
      <c r="P8" s="1" t="s">
        <v>50</v>
      </c>
      <c r="Q8" s="1" t="s">
        <v>55</v>
      </c>
      <c r="R8" s="1" t="s">
        <v>61</v>
      </c>
      <c r="S8" s="1" t="s">
        <v>61</v>
      </c>
      <c r="T8" s="1" t="s">
        <v>60</v>
      </c>
      <c r="AR8" s="1" t="s">
        <v>50</v>
      </c>
      <c r="AS8" s="1" t="s">
        <v>50</v>
      </c>
      <c r="AU8" s="1" t="s">
        <v>1373</v>
      </c>
      <c r="AV8">
        <v>10</v>
      </c>
    </row>
    <row r="9" spans="1:48" ht="30" customHeight="1">
      <c r="A9" s="661" t="s">
        <v>1374</v>
      </c>
      <c r="B9" s="661" t="s">
        <v>1375</v>
      </c>
      <c r="C9" s="663" t="s">
        <v>1359</v>
      </c>
      <c r="D9" s="646">
        <v>2</v>
      </c>
      <c r="E9" s="647"/>
      <c r="F9" s="647"/>
      <c r="G9" s="647"/>
      <c r="H9" s="647"/>
      <c r="I9" s="647"/>
      <c r="J9" s="647"/>
      <c r="K9" s="647"/>
      <c r="L9" s="647"/>
      <c r="M9" s="663"/>
      <c r="N9" s="1" t="s">
        <v>1376</v>
      </c>
      <c r="O9" s="1" t="s">
        <v>50</v>
      </c>
      <c r="P9" s="1" t="s">
        <v>50</v>
      </c>
      <c r="Q9" s="1" t="s">
        <v>55</v>
      </c>
      <c r="R9" s="1" t="s">
        <v>60</v>
      </c>
      <c r="S9" s="1" t="s">
        <v>61</v>
      </c>
      <c r="T9" s="1" t="s">
        <v>61</v>
      </c>
      <c r="AR9" s="1" t="s">
        <v>50</v>
      </c>
      <c r="AS9" s="1" t="s">
        <v>50</v>
      </c>
      <c r="AU9" s="1" t="s">
        <v>1377</v>
      </c>
      <c r="AV9">
        <v>5</v>
      </c>
    </row>
    <row r="10" spans="1:48" ht="30" customHeight="1">
      <c r="A10" s="661" t="s">
        <v>1378</v>
      </c>
      <c r="B10" s="661" t="s">
        <v>1379</v>
      </c>
      <c r="C10" s="663" t="s">
        <v>1359</v>
      </c>
      <c r="D10" s="646">
        <v>8</v>
      </c>
      <c r="E10" s="647"/>
      <c r="F10" s="647"/>
      <c r="G10" s="647"/>
      <c r="H10" s="647"/>
      <c r="I10" s="647"/>
      <c r="J10" s="647"/>
      <c r="K10" s="647"/>
      <c r="L10" s="647"/>
      <c r="M10" s="663"/>
      <c r="N10" s="1" t="s">
        <v>1380</v>
      </c>
      <c r="O10" s="1" t="s">
        <v>50</v>
      </c>
      <c r="P10" s="1" t="s">
        <v>50</v>
      </c>
      <c r="Q10" s="1" t="s">
        <v>55</v>
      </c>
      <c r="R10" s="1" t="s">
        <v>60</v>
      </c>
      <c r="S10" s="1" t="s">
        <v>61</v>
      </c>
      <c r="T10" s="1" t="s">
        <v>61</v>
      </c>
      <c r="AR10" s="1" t="s">
        <v>50</v>
      </c>
      <c r="AS10" s="1" t="s">
        <v>50</v>
      </c>
      <c r="AU10" s="1" t="s">
        <v>1381</v>
      </c>
      <c r="AV10">
        <v>4</v>
      </c>
    </row>
    <row r="11" spans="1:48" ht="30" customHeight="1">
      <c r="A11" s="661" t="s">
        <v>1382</v>
      </c>
      <c r="B11" s="661" t="s">
        <v>1383</v>
      </c>
      <c r="C11" s="663" t="s">
        <v>1359</v>
      </c>
      <c r="D11" s="646">
        <v>5</v>
      </c>
      <c r="E11" s="647"/>
      <c r="F11" s="647"/>
      <c r="G11" s="647"/>
      <c r="H11" s="647"/>
      <c r="I11" s="647"/>
      <c r="J11" s="647"/>
      <c r="K11" s="647"/>
      <c r="L11" s="647"/>
      <c r="M11" s="663"/>
      <c r="N11" s="1" t="s">
        <v>1384</v>
      </c>
      <c r="O11" s="1" t="s">
        <v>50</v>
      </c>
      <c r="P11" s="1" t="s">
        <v>50</v>
      </c>
      <c r="Q11" s="1" t="s">
        <v>55</v>
      </c>
      <c r="R11" s="1" t="s">
        <v>60</v>
      </c>
      <c r="S11" s="1" t="s">
        <v>61</v>
      </c>
      <c r="T11" s="1" t="s">
        <v>61</v>
      </c>
      <c r="AR11" s="1" t="s">
        <v>50</v>
      </c>
      <c r="AS11" s="1" t="s">
        <v>50</v>
      </c>
      <c r="AU11" s="1" t="s">
        <v>1385</v>
      </c>
      <c r="AV11">
        <v>6</v>
      </c>
    </row>
    <row r="12" spans="1:48" ht="30" customHeight="1">
      <c r="A12" s="646"/>
      <c r="B12" s="646"/>
      <c r="C12" s="662"/>
      <c r="D12" s="646"/>
      <c r="E12" s="647"/>
      <c r="F12" s="647"/>
      <c r="G12" s="647"/>
      <c r="H12" s="647"/>
      <c r="I12" s="647"/>
      <c r="J12" s="647"/>
      <c r="K12" s="647"/>
      <c r="L12" s="647"/>
      <c r="M12" s="662"/>
      <c r="Q12" s="1" t="s">
        <v>55</v>
      </c>
    </row>
    <row r="13" spans="1:48" ht="30" customHeight="1">
      <c r="A13" s="646"/>
      <c r="B13" s="646"/>
      <c r="C13" s="662"/>
      <c r="D13" s="646"/>
      <c r="E13" s="647"/>
      <c r="F13" s="647"/>
      <c r="G13" s="647"/>
      <c r="H13" s="647"/>
      <c r="I13" s="647"/>
      <c r="J13" s="647"/>
      <c r="K13" s="647"/>
      <c r="L13" s="647"/>
      <c r="M13" s="662"/>
      <c r="Q13" s="1" t="s">
        <v>55</v>
      </c>
    </row>
    <row r="14" spans="1:48" ht="30" customHeight="1">
      <c r="A14" s="646"/>
      <c r="B14" s="646"/>
      <c r="C14" s="662"/>
      <c r="D14" s="646"/>
      <c r="E14" s="647"/>
      <c r="F14" s="647"/>
      <c r="G14" s="647"/>
      <c r="H14" s="647"/>
      <c r="I14" s="647"/>
      <c r="J14" s="647"/>
      <c r="K14" s="647"/>
      <c r="L14" s="647"/>
      <c r="M14" s="662"/>
      <c r="Q14" s="1" t="s">
        <v>55</v>
      </c>
    </row>
    <row r="15" spans="1:48" ht="30" customHeight="1">
      <c r="A15" s="646"/>
      <c r="B15" s="646"/>
      <c r="C15" s="662"/>
      <c r="D15" s="646"/>
      <c r="E15" s="647"/>
      <c r="F15" s="647"/>
      <c r="G15" s="647"/>
      <c r="H15" s="647"/>
      <c r="I15" s="647"/>
      <c r="J15" s="647"/>
      <c r="K15" s="647"/>
      <c r="L15" s="647"/>
      <c r="M15" s="662"/>
      <c r="Q15" s="1" t="s">
        <v>55</v>
      </c>
    </row>
    <row r="16" spans="1:48" ht="30" customHeight="1">
      <c r="A16" s="646"/>
      <c r="B16" s="646"/>
      <c r="C16" s="662"/>
      <c r="D16" s="646"/>
      <c r="E16" s="647"/>
      <c r="F16" s="647"/>
      <c r="G16" s="647"/>
      <c r="H16" s="647"/>
      <c r="I16" s="647"/>
      <c r="J16" s="647"/>
      <c r="K16" s="647"/>
      <c r="L16" s="647"/>
      <c r="M16" s="662"/>
      <c r="Q16" s="1" t="s">
        <v>55</v>
      </c>
    </row>
    <row r="17" spans="1:48" ht="30" customHeight="1">
      <c r="A17" s="646"/>
      <c r="B17" s="646"/>
      <c r="C17" s="662"/>
      <c r="D17" s="646"/>
      <c r="E17" s="647"/>
      <c r="F17" s="647"/>
      <c r="G17" s="647"/>
      <c r="H17" s="647"/>
      <c r="I17" s="647"/>
      <c r="J17" s="647"/>
      <c r="K17" s="647"/>
      <c r="L17" s="647"/>
      <c r="M17" s="662"/>
      <c r="Q17" s="1" t="s">
        <v>55</v>
      </c>
    </row>
    <row r="18" spans="1:48" ht="30" customHeight="1">
      <c r="A18" s="646"/>
      <c r="B18" s="646"/>
      <c r="C18" s="662"/>
      <c r="D18" s="646"/>
      <c r="E18" s="647"/>
      <c r="F18" s="647"/>
      <c r="G18" s="647"/>
      <c r="H18" s="647"/>
      <c r="I18" s="647"/>
      <c r="J18" s="647"/>
      <c r="K18" s="647"/>
      <c r="L18" s="647"/>
      <c r="M18" s="662"/>
      <c r="Q18" s="1" t="s">
        <v>55</v>
      </c>
    </row>
    <row r="19" spans="1:48" ht="30" customHeight="1">
      <c r="A19" s="646"/>
      <c r="B19" s="646"/>
      <c r="C19" s="662"/>
      <c r="D19" s="646"/>
      <c r="E19" s="647"/>
      <c r="F19" s="647"/>
      <c r="G19" s="647"/>
      <c r="H19" s="647"/>
      <c r="I19" s="647"/>
      <c r="J19" s="647"/>
      <c r="K19" s="647"/>
      <c r="L19" s="647"/>
      <c r="M19" s="662"/>
      <c r="Q19" s="1" t="s">
        <v>55</v>
      </c>
    </row>
    <row r="20" spans="1:48" ht="30" customHeight="1">
      <c r="A20" s="646"/>
      <c r="B20" s="646"/>
      <c r="C20" s="662"/>
      <c r="D20" s="646"/>
      <c r="E20" s="647"/>
      <c r="F20" s="647"/>
      <c r="G20" s="647"/>
      <c r="H20" s="647"/>
      <c r="I20" s="647"/>
      <c r="J20" s="647"/>
      <c r="K20" s="647"/>
      <c r="L20" s="647"/>
      <c r="M20" s="662"/>
      <c r="Q20" s="1" t="s">
        <v>55</v>
      </c>
    </row>
    <row r="21" spans="1:48" ht="30" customHeight="1">
      <c r="A21" s="646"/>
      <c r="B21" s="646"/>
      <c r="C21" s="662"/>
      <c r="D21" s="646"/>
      <c r="E21" s="647"/>
      <c r="F21" s="647"/>
      <c r="G21" s="647"/>
      <c r="H21" s="647"/>
      <c r="I21" s="647"/>
      <c r="J21" s="647"/>
      <c r="K21" s="647"/>
      <c r="L21" s="647"/>
      <c r="M21" s="662"/>
      <c r="Q21" s="1" t="s">
        <v>55</v>
      </c>
    </row>
    <row r="22" spans="1:48" ht="30" customHeight="1">
      <c r="A22" s="646"/>
      <c r="B22" s="646"/>
      <c r="C22" s="662"/>
      <c r="D22" s="646"/>
      <c r="E22" s="647"/>
      <c r="F22" s="647"/>
      <c r="G22" s="647"/>
      <c r="H22" s="647"/>
      <c r="I22" s="647"/>
      <c r="J22" s="647"/>
      <c r="K22" s="647"/>
      <c r="L22" s="647"/>
      <c r="M22" s="662"/>
      <c r="Q22" s="1" t="s">
        <v>55</v>
      </c>
    </row>
    <row r="23" spans="1:48" ht="30" customHeight="1">
      <c r="A23" s="646"/>
      <c r="B23" s="646"/>
      <c r="C23" s="662"/>
      <c r="D23" s="646"/>
      <c r="E23" s="647"/>
      <c r="F23" s="647"/>
      <c r="G23" s="647"/>
      <c r="H23" s="647"/>
      <c r="I23" s="647"/>
      <c r="J23" s="647"/>
      <c r="K23" s="647"/>
      <c r="L23" s="647"/>
      <c r="M23" s="662"/>
      <c r="Q23" s="1" t="s">
        <v>55</v>
      </c>
    </row>
    <row r="24" spans="1:48" ht="30" customHeight="1">
      <c r="A24" s="646"/>
      <c r="B24" s="646"/>
      <c r="C24" s="662"/>
      <c r="D24" s="646"/>
      <c r="E24" s="647"/>
      <c r="F24" s="647"/>
      <c r="G24" s="647"/>
      <c r="H24" s="647"/>
      <c r="I24" s="647"/>
      <c r="J24" s="647"/>
      <c r="K24" s="647"/>
      <c r="L24" s="647"/>
      <c r="M24" s="662"/>
      <c r="Q24" s="1" t="s">
        <v>55</v>
      </c>
    </row>
    <row r="25" spans="1:48" ht="30" customHeight="1">
      <c r="A25" s="646"/>
      <c r="B25" s="646"/>
      <c r="C25" s="662"/>
      <c r="D25" s="646"/>
      <c r="E25" s="647"/>
      <c r="F25" s="647"/>
      <c r="G25" s="647"/>
      <c r="H25" s="647"/>
      <c r="I25" s="647"/>
      <c r="J25" s="647"/>
      <c r="K25" s="647"/>
      <c r="L25" s="647"/>
      <c r="M25" s="662"/>
      <c r="Q25" s="1" t="s">
        <v>55</v>
      </c>
    </row>
    <row r="26" spans="1:48" ht="30" customHeight="1">
      <c r="A26" s="646"/>
      <c r="B26" s="646"/>
      <c r="C26" s="662"/>
      <c r="D26" s="646"/>
      <c r="E26" s="647"/>
      <c r="F26" s="647"/>
      <c r="G26" s="647"/>
      <c r="H26" s="647"/>
      <c r="I26" s="647"/>
      <c r="J26" s="647"/>
      <c r="K26" s="647"/>
      <c r="L26" s="647"/>
      <c r="M26" s="662"/>
      <c r="Q26" s="1" t="s">
        <v>55</v>
      </c>
    </row>
    <row r="27" spans="1:48" ht="30" customHeight="1">
      <c r="A27" s="661" t="s">
        <v>120</v>
      </c>
      <c r="B27" s="646"/>
      <c r="C27" s="662"/>
      <c r="D27" s="646"/>
      <c r="E27" s="647"/>
      <c r="F27" s="647">
        <f>SUMIF(Q5:Q26,"010101",F5:F26)</f>
        <v>0</v>
      </c>
      <c r="G27" s="647"/>
      <c r="H27" s="647">
        <f>SUMIF(Q5:Q26,"010101",H5:H26)</f>
        <v>0</v>
      </c>
      <c r="I27" s="647"/>
      <c r="J27" s="647">
        <f>SUMIF(Q5:Q26,"010101",J5:J26)</f>
        <v>0</v>
      </c>
      <c r="K27" s="647"/>
      <c r="L27" s="647">
        <f>SUMIF(Q5:Q26,"010101",L5:L26)</f>
        <v>0</v>
      </c>
      <c r="M27" s="662"/>
      <c r="N27" t="s">
        <v>121</v>
      </c>
    </row>
    <row r="28" spans="1:48" ht="30" customHeight="1">
      <c r="A28" s="661" t="s">
        <v>1338</v>
      </c>
      <c r="B28" s="661" t="s">
        <v>50</v>
      </c>
      <c r="C28" s="662"/>
      <c r="D28" s="646"/>
      <c r="E28" s="647"/>
      <c r="F28" s="647"/>
      <c r="G28" s="647"/>
      <c r="H28" s="647"/>
      <c r="I28" s="647"/>
      <c r="J28" s="647"/>
      <c r="K28" s="647"/>
      <c r="L28" s="647"/>
      <c r="M28" s="662"/>
      <c r="Q28" s="1" t="s">
        <v>123</v>
      </c>
    </row>
    <row r="29" spans="1:48" ht="30" customHeight="1">
      <c r="A29" s="661" t="s">
        <v>1386</v>
      </c>
      <c r="B29" s="661" t="s">
        <v>1387</v>
      </c>
      <c r="C29" s="663" t="s">
        <v>68</v>
      </c>
      <c r="D29" s="646">
        <v>77</v>
      </c>
      <c r="E29" s="647"/>
      <c r="F29" s="647"/>
      <c r="G29" s="647"/>
      <c r="H29" s="647"/>
      <c r="I29" s="647"/>
      <c r="J29" s="647"/>
      <c r="K29" s="647"/>
      <c r="L29" s="647"/>
      <c r="M29" s="663"/>
      <c r="N29" s="1" t="s">
        <v>1388</v>
      </c>
      <c r="O29" s="1" t="s">
        <v>50</v>
      </c>
      <c r="P29" s="1" t="s">
        <v>50</v>
      </c>
      <c r="Q29" s="1" t="s">
        <v>123</v>
      </c>
      <c r="R29" s="1" t="s">
        <v>60</v>
      </c>
      <c r="S29" s="1" t="s">
        <v>61</v>
      </c>
      <c r="T29" s="1" t="s">
        <v>61</v>
      </c>
      <c r="AR29" s="1" t="s">
        <v>50</v>
      </c>
      <c r="AS29" s="1" t="s">
        <v>50</v>
      </c>
      <c r="AU29" s="1" t="s">
        <v>1389</v>
      </c>
      <c r="AV29">
        <v>12</v>
      </c>
    </row>
    <row r="30" spans="1:48" ht="30" customHeight="1">
      <c r="A30" s="661" t="s">
        <v>1390</v>
      </c>
      <c r="B30" s="661" t="s">
        <v>1391</v>
      </c>
      <c r="C30" s="663" t="s">
        <v>470</v>
      </c>
      <c r="D30" s="646">
        <v>1</v>
      </c>
      <c r="E30" s="647"/>
      <c r="F30" s="647"/>
      <c r="G30" s="647"/>
      <c r="H30" s="647"/>
      <c r="I30" s="647"/>
      <c r="J30" s="647"/>
      <c r="K30" s="647"/>
      <c r="L30" s="647"/>
      <c r="M30" s="663"/>
      <c r="N30" s="1" t="s">
        <v>1392</v>
      </c>
      <c r="O30" s="1" t="s">
        <v>50</v>
      </c>
      <c r="P30" s="1" t="s">
        <v>50</v>
      </c>
      <c r="Q30" s="1" t="s">
        <v>123</v>
      </c>
      <c r="R30" s="1" t="s">
        <v>61</v>
      </c>
      <c r="S30" s="1" t="s">
        <v>61</v>
      </c>
      <c r="T30" s="1" t="s">
        <v>60</v>
      </c>
      <c r="AR30" s="1" t="s">
        <v>50</v>
      </c>
      <c r="AS30" s="1" t="s">
        <v>50</v>
      </c>
      <c r="AU30" s="1" t="s">
        <v>1393</v>
      </c>
      <c r="AV30">
        <v>13</v>
      </c>
    </row>
    <row r="31" spans="1:48" ht="30" customHeight="1">
      <c r="A31" s="661" t="s">
        <v>1390</v>
      </c>
      <c r="B31" s="661" t="s">
        <v>1394</v>
      </c>
      <c r="C31" s="663" t="s">
        <v>470</v>
      </c>
      <c r="D31" s="646">
        <v>3</v>
      </c>
      <c r="E31" s="647"/>
      <c r="F31" s="647"/>
      <c r="G31" s="647"/>
      <c r="H31" s="647"/>
      <c r="I31" s="647"/>
      <c r="J31" s="647"/>
      <c r="K31" s="647"/>
      <c r="L31" s="647"/>
      <c r="M31" s="663"/>
      <c r="N31" s="1" t="s">
        <v>1395</v>
      </c>
      <c r="O31" s="1" t="s">
        <v>50</v>
      </c>
      <c r="P31" s="1" t="s">
        <v>50</v>
      </c>
      <c r="Q31" s="1" t="s">
        <v>123</v>
      </c>
      <c r="R31" s="1" t="s">
        <v>61</v>
      </c>
      <c r="S31" s="1" t="s">
        <v>61</v>
      </c>
      <c r="T31" s="1" t="s">
        <v>60</v>
      </c>
      <c r="AR31" s="1" t="s">
        <v>50</v>
      </c>
      <c r="AS31" s="1" t="s">
        <v>50</v>
      </c>
      <c r="AU31" s="1" t="s">
        <v>1396</v>
      </c>
      <c r="AV31">
        <v>14</v>
      </c>
    </row>
    <row r="32" spans="1:48" ht="30" customHeight="1">
      <c r="A32" s="661" t="s">
        <v>1390</v>
      </c>
      <c r="B32" s="661" t="s">
        <v>1397</v>
      </c>
      <c r="C32" s="663" t="s">
        <v>470</v>
      </c>
      <c r="D32" s="646">
        <v>3</v>
      </c>
      <c r="E32" s="647"/>
      <c r="F32" s="647"/>
      <c r="G32" s="647"/>
      <c r="H32" s="647"/>
      <c r="I32" s="647"/>
      <c r="J32" s="647"/>
      <c r="K32" s="647"/>
      <c r="L32" s="647"/>
      <c r="M32" s="663"/>
      <c r="N32" s="1" t="s">
        <v>1398</v>
      </c>
      <c r="O32" s="1" t="s">
        <v>50</v>
      </c>
      <c r="P32" s="1" t="s">
        <v>50</v>
      </c>
      <c r="Q32" s="1" t="s">
        <v>123</v>
      </c>
      <c r="R32" s="1" t="s">
        <v>61</v>
      </c>
      <c r="S32" s="1" t="s">
        <v>61</v>
      </c>
      <c r="T32" s="1" t="s">
        <v>60</v>
      </c>
      <c r="AR32" s="1" t="s">
        <v>50</v>
      </c>
      <c r="AS32" s="1" t="s">
        <v>50</v>
      </c>
      <c r="AU32" s="1" t="s">
        <v>1399</v>
      </c>
      <c r="AV32">
        <v>15</v>
      </c>
    </row>
    <row r="33" spans="1:48" ht="30" customHeight="1">
      <c r="A33" s="661" t="s">
        <v>1390</v>
      </c>
      <c r="B33" s="661" t="s">
        <v>1400</v>
      </c>
      <c r="C33" s="663" t="s">
        <v>470</v>
      </c>
      <c r="D33" s="646">
        <v>1</v>
      </c>
      <c r="E33" s="647"/>
      <c r="F33" s="647"/>
      <c r="G33" s="647"/>
      <c r="H33" s="647"/>
      <c r="I33" s="647"/>
      <c r="J33" s="647"/>
      <c r="K33" s="647"/>
      <c r="L33" s="647"/>
      <c r="M33" s="663"/>
      <c r="N33" s="1" t="s">
        <v>1401</v>
      </c>
      <c r="O33" s="1" t="s">
        <v>50</v>
      </c>
      <c r="P33" s="1" t="s">
        <v>50</v>
      </c>
      <c r="Q33" s="1" t="s">
        <v>123</v>
      </c>
      <c r="R33" s="1" t="s">
        <v>61</v>
      </c>
      <c r="S33" s="1" t="s">
        <v>61</v>
      </c>
      <c r="T33" s="1" t="s">
        <v>60</v>
      </c>
      <c r="AR33" s="1" t="s">
        <v>50</v>
      </c>
      <c r="AS33" s="1" t="s">
        <v>50</v>
      </c>
      <c r="AU33" s="1" t="s">
        <v>1402</v>
      </c>
      <c r="AV33">
        <v>16</v>
      </c>
    </row>
    <row r="34" spans="1:48" ht="30" customHeight="1">
      <c r="A34" s="661" t="s">
        <v>1403</v>
      </c>
      <c r="B34" s="661" t="s">
        <v>1404</v>
      </c>
      <c r="C34" s="663" t="s">
        <v>58</v>
      </c>
      <c r="D34" s="646">
        <v>19</v>
      </c>
      <c r="E34" s="647"/>
      <c r="F34" s="647"/>
      <c r="G34" s="647"/>
      <c r="H34" s="647"/>
      <c r="I34" s="647"/>
      <c r="J34" s="647"/>
      <c r="K34" s="647"/>
      <c r="L34" s="647"/>
      <c r="M34" s="663"/>
      <c r="N34" s="1" t="s">
        <v>1405</v>
      </c>
      <c r="O34" s="1" t="s">
        <v>50</v>
      </c>
      <c r="P34" s="1" t="s">
        <v>50</v>
      </c>
      <c r="Q34" s="1" t="s">
        <v>123</v>
      </c>
      <c r="R34" s="1" t="s">
        <v>60</v>
      </c>
      <c r="S34" s="1" t="s">
        <v>61</v>
      </c>
      <c r="T34" s="1" t="s">
        <v>61</v>
      </c>
      <c r="AR34" s="1" t="s">
        <v>50</v>
      </c>
      <c r="AS34" s="1" t="s">
        <v>50</v>
      </c>
      <c r="AU34" s="1" t="s">
        <v>1406</v>
      </c>
      <c r="AV34">
        <v>17</v>
      </c>
    </row>
    <row r="35" spans="1:48" ht="30" customHeight="1">
      <c r="A35" s="661" t="s">
        <v>1403</v>
      </c>
      <c r="B35" s="661" t="s">
        <v>1407</v>
      </c>
      <c r="C35" s="663" t="s">
        <v>58</v>
      </c>
      <c r="D35" s="646">
        <v>5</v>
      </c>
      <c r="E35" s="647"/>
      <c r="F35" s="647"/>
      <c r="G35" s="647"/>
      <c r="H35" s="647"/>
      <c r="I35" s="647"/>
      <c r="J35" s="647"/>
      <c r="K35" s="647"/>
      <c r="L35" s="647"/>
      <c r="M35" s="663"/>
      <c r="N35" s="1" t="s">
        <v>1408</v>
      </c>
      <c r="O35" s="1" t="s">
        <v>50</v>
      </c>
      <c r="P35" s="1" t="s">
        <v>50</v>
      </c>
      <c r="Q35" s="1" t="s">
        <v>123</v>
      </c>
      <c r="R35" s="1" t="s">
        <v>60</v>
      </c>
      <c r="S35" s="1" t="s">
        <v>61</v>
      </c>
      <c r="T35" s="1" t="s">
        <v>61</v>
      </c>
      <c r="AR35" s="1" t="s">
        <v>50</v>
      </c>
      <c r="AS35" s="1" t="s">
        <v>50</v>
      </c>
      <c r="AU35" s="1" t="s">
        <v>1409</v>
      </c>
      <c r="AV35">
        <v>18</v>
      </c>
    </row>
    <row r="36" spans="1:48" ht="30" customHeight="1">
      <c r="A36" s="661" t="s">
        <v>1410</v>
      </c>
      <c r="B36" s="661" t="s">
        <v>1411</v>
      </c>
      <c r="C36" s="663" t="s">
        <v>470</v>
      </c>
      <c r="D36" s="646">
        <v>1</v>
      </c>
      <c r="E36" s="647"/>
      <c r="F36" s="647"/>
      <c r="G36" s="647"/>
      <c r="H36" s="647"/>
      <c r="I36" s="647"/>
      <c r="J36" s="647"/>
      <c r="K36" s="647"/>
      <c r="L36" s="647"/>
      <c r="M36" s="663"/>
      <c r="N36" s="1" t="s">
        <v>1412</v>
      </c>
      <c r="O36" s="1" t="s">
        <v>50</v>
      </c>
      <c r="P36" s="1" t="s">
        <v>50</v>
      </c>
      <c r="Q36" s="1" t="s">
        <v>123</v>
      </c>
      <c r="R36" s="1" t="s">
        <v>60</v>
      </c>
      <c r="S36" s="1" t="s">
        <v>61</v>
      </c>
      <c r="T36" s="1" t="s">
        <v>61</v>
      </c>
      <c r="AR36" s="1" t="s">
        <v>50</v>
      </c>
      <c r="AS36" s="1" t="s">
        <v>50</v>
      </c>
      <c r="AU36" s="1" t="s">
        <v>1413</v>
      </c>
      <c r="AV36">
        <v>19</v>
      </c>
    </row>
    <row r="37" spans="1:48" ht="30" customHeight="1">
      <c r="A37" s="646"/>
      <c r="B37" s="646"/>
      <c r="C37" s="662"/>
      <c r="D37" s="646"/>
      <c r="E37" s="647"/>
      <c r="F37" s="647"/>
      <c r="G37" s="647"/>
      <c r="H37" s="647"/>
      <c r="I37" s="647"/>
      <c r="J37" s="647"/>
      <c r="K37" s="647"/>
      <c r="L37" s="647"/>
      <c r="M37" s="662"/>
      <c r="Q37" s="1" t="s">
        <v>123</v>
      </c>
    </row>
    <row r="38" spans="1:48" ht="30" customHeight="1">
      <c r="A38" s="646"/>
      <c r="B38" s="646"/>
      <c r="C38" s="662"/>
      <c r="D38" s="646"/>
      <c r="E38" s="647"/>
      <c r="F38" s="647"/>
      <c r="G38" s="647"/>
      <c r="H38" s="647"/>
      <c r="I38" s="647"/>
      <c r="J38" s="647"/>
      <c r="K38" s="647"/>
      <c r="L38" s="647"/>
      <c r="M38" s="662"/>
      <c r="Q38" s="1" t="s">
        <v>123</v>
      </c>
    </row>
    <row r="39" spans="1:48" ht="30" customHeight="1">
      <c r="A39" s="646"/>
      <c r="B39" s="646"/>
      <c r="C39" s="662"/>
      <c r="D39" s="646"/>
      <c r="E39" s="647"/>
      <c r="F39" s="647"/>
      <c r="G39" s="647"/>
      <c r="H39" s="647"/>
      <c r="I39" s="647"/>
      <c r="J39" s="647"/>
      <c r="K39" s="647"/>
      <c r="L39" s="647"/>
      <c r="M39" s="662"/>
      <c r="Q39" s="1" t="s">
        <v>123</v>
      </c>
    </row>
    <row r="40" spans="1:48" ht="30" customHeight="1">
      <c r="A40" s="646"/>
      <c r="B40" s="646"/>
      <c r="C40" s="662"/>
      <c r="D40" s="646"/>
      <c r="E40" s="647"/>
      <c r="F40" s="647"/>
      <c r="G40" s="647"/>
      <c r="H40" s="647"/>
      <c r="I40" s="647"/>
      <c r="J40" s="647"/>
      <c r="K40" s="647"/>
      <c r="L40" s="647"/>
      <c r="M40" s="662"/>
      <c r="Q40" s="1" t="s">
        <v>123</v>
      </c>
    </row>
    <row r="41" spans="1:48" ht="30" customHeight="1">
      <c r="A41" s="646"/>
      <c r="B41" s="646"/>
      <c r="C41" s="662"/>
      <c r="D41" s="646"/>
      <c r="E41" s="647"/>
      <c r="F41" s="647"/>
      <c r="G41" s="647"/>
      <c r="H41" s="647"/>
      <c r="I41" s="647"/>
      <c r="J41" s="647"/>
      <c r="K41" s="647"/>
      <c r="L41" s="647"/>
      <c r="M41" s="662"/>
      <c r="Q41" s="1" t="s">
        <v>123</v>
      </c>
    </row>
    <row r="42" spans="1:48" ht="30" customHeight="1">
      <c r="A42" s="646"/>
      <c r="B42" s="646"/>
      <c r="C42" s="662"/>
      <c r="D42" s="646"/>
      <c r="E42" s="647"/>
      <c r="F42" s="647"/>
      <c r="G42" s="647"/>
      <c r="H42" s="647"/>
      <c r="I42" s="647"/>
      <c r="J42" s="647"/>
      <c r="K42" s="647"/>
      <c r="L42" s="647"/>
      <c r="M42" s="662"/>
      <c r="Q42" s="1" t="s">
        <v>123</v>
      </c>
    </row>
    <row r="43" spans="1:48" ht="30" customHeight="1">
      <c r="A43" s="646"/>
      <c r="B43" s="646"/>
      <c r="C43" s="662"/>
      <c r="D43" s="646"/>
      <c r="E43" s="647"/>
      <c r="F43" s="647"/>
      <c r="G43" s="647"/>
      <c r="H43" s="647"/>
      <c r="I43" s="647"/>
      <c r="J43" s="647"/>
      <c r="K43" s="647"/>
      <c r="L43" s="647"/>
      <c r="M43" s="662"/>
      <c r="Q43" s="1" t="s">
        <v>123</v>
      </c>
    </row>
    <row r="44" spans="1:48" ht="30" customHeight="1">
      <c r="A44" s="646"/>
      <c r="B44" s="646"/>
      <c r="C44" s="662"/>
      <c r="D44" s="646"/>
      <c r="E44" s="647"/>
      <c r="F44" s="647"/>
      <c r="G44" s="647"/>
      <c r="H44" s="647"/>
      <c r="I44" s="647"/>
      <c r="J44" s="647"/>
      <c r="K44" s="647"/>
      <c r="L44" s="647"/>
      <c r="M44" s="662"/>
      <c r="Q44" s="1" t="s">
        <v>123</v>
      </c>
    </row>
    <row r="45" spans="1:48" ht="30" customHeight="1">
      <c r="A45" s="646"/>
      <c r="B45" s="646"/>
      <c r="C45" s="662"/>
      <c r="D45" s="646"/>
      <c r="E45" s="647"/>
      <c r="F45" s="647"/>
      <c r="G45" s="647"/>
      <c r="H45" s="647"/>
      <c r="I45" s="647"/>
      <c r="J45" s="647"/>
      <c r="K45" s="647"/>
      <c r="L45" s="647"/>
      <c r="M45" s="662"/>
      <c r="Q45" s="1" t="s">
        <v>123</v>
      </c>
    </row>
    <row r="46" spans="1:48" ht="30" customHeight="1">
      <c r="A46" s="646"/>
      <c r="B46" s="646"/>
      <c r="C46" s="662"/>
      <c r="D46" s="646"/>
      <c r="E46" s="647"/>
      <c r="F46" s="647"/>
      <c r="G46" s="647"/>
      <c r="H46" s="647"/>
      <c r="I46" s="647"/>
      <c r="J46" s="647"/>
      <c r="K46" s="647"/>
      <c r="L46" s="647"/>
      <c r="M46" s="662"/>
      <c r="Q46" s="1" t="s">
        <v>123</v>
      </c>
    </row>
    <row r="47" spans="1:48" ht="30" customHeight="1">
      <c r="A47" s="646"/>
      <c r="B47" s="646"/>
      <c r="C47" s="662"/>
      <c r="D47" s="646"/>
      <c r="E47" s="647"/>
      <c r="F47" s="647"/>
      <c r="G47" s="647"/>
      <c r="H47" s="647"/>
      <c r="I47" s="647"/>
      <c r="J47" s="647"/>
      <c r="K47" s="647"/>
      <c r="L47" s="647"/>
      <c r="M47" s="662"/>
      <c r="Q47" s="1" t="s">
        <v>123</v>
      </c>
    </row>
    <row r="48" spans="1:48" ht="30" customHeight="1">
      <c r="A48" s="646"/>
      <c r="B48" s="646"/>
      <c r="C48" s="662"/>
      <c r="D48" s="646"/>
      <c r="E48" s="647"/>
      <c r="F48" s="647"/>
      <c r="G48" s="647"/>
      <c r="H48" s="647"/>
      <c r="I48" s="647"/>
      <c r="J48" s="647"/>
      <c r="K48" s="647"/>
      <c r="L48" s="647"/>
      <c r="M48" s="662"/>
      <c r="Q48" s="1" t="s">
        <v>123</v>
      </c>
    </row>
    <row r="49" spans="1:48" ht="30" customHeight="1">
      <c r="A49" s="646"/>
      <c r="B49" s="646"/>
      <c r="C49" s="662"/>
      <c r="D49" s="646"/>
      <c r="E49" s="647"/>
      <c r="F49" s="647"/>
      <c r="G49" s="647"/>
      <c r="H49" s="647"/>
      <c r="I49" s="647"/>
      <c r="J49" s="647"/>
      <c r="K49" s="647"/>
      <c r="L49" s="647"/>
      <c r="M49" s="662"/>
      <c r="Q49" s="1" t="s">
        <v>123</v>
      </c>
    </row>
    <row r="50" spans="1:48" ht="30" customHeight="1">
      <c r="A50" s="646"/>
      <c r="B50" s="646"/>
      <c r="C50" s="662"/>
      <c r="D50" s="646"/>
      <c r="E50" s="647"/>
      <c r="F50" s="647"/>
      <c r="G50" s="647"/>
      <c r="H50" s="647"/>
      <c r="I50" s="647"/>
      <c r="J50" s="647"/>
      <c r="K50" s="647"/>
      <c r="L50" s="647"/>
      <c r="M50" s="662"/>
      <c r="Q50" s="1" t="s">
        <v>123</v>
      </c>
    </row>
    <row r="51" spans="1:48" ht="30" customHeight="1">
      <c r="A51" s="661" t="s">
        <v>120</v>
      </c>
      <c r="B51" s="646"/>
      <c r="C51" s="662"/>
      <c r="D51" s="646"/>
      <c r="E51" s="647"/>
      <c r="F51" s="647">
        <f>SUMIF(Q29:Q50,"010102",F29:F50)</f>
        <v>0</v>
      </c>
      <c r="G51" s="647"/>
      <c r="H51" s="647">
        <f>SUMIF(Q29:Q50,"010102",H29:H50)</f>
        <v>0</v>
      </c>
      <c r="I51" s="647"/>
      <c r="J51" s="647">
        <f>SUMIF(Q29:Q50,"010102",J29:J50)</f>
        <v>0</v>
      </c>
      <c r="K51" s="647"/>
      <c r="L51" s="647">
        <f>SUMIF(Q29:Q50,"010102",L29:L50)</f>
        <v>0</v>
      </c>
      <c r="M51" s="662"/>
      <c r="N51" t="s">
        <v>121</v>
      </c>
    </row>
    <row r="52" spans="1:48" ht="30" customHeight="1">
      <c r="A52" s="661" t="s">
        <v>1340</v>
      </c>
      <c r="B52" s="661" t="s">
        <v>50</v>
      </c>
      <c r="C52" s="662"/>
      <c r="D52" s="646"/>
      <c r="E52" s="647"/>
      <c r="F52" s="647"/>
      <c r="G52" s="647"/>
      <c r="H52" s="647"/>
      <c r="I52" s="647"/>
      <c r="J52" s="647"/>
      <c r="K52" s="647"/>
      <c r="L52" s="647"/>
      <c r="M52" s="662"/>
      <c r="Q52" s="1" t="s">
        <v>1341</v>
      </c>
    </row>
    <row r="53" spans="1:48" ht="30" customHeight="1">
      <c r="A53" s="661" t="s">
        <v>1414</v>
      </c>
      <c r="B53" s="661" t="s">
        <v>1415</v>
      </c>
      <c r="C53" s="663" t="s">
        <v>1416</v>
      </c>
      <c r="D53" s="646">
        <v>6</v>
      </c>
      <c r="E53" s="647"/>
      <c r="F53" s="647"/>
      <c r="G53" s="647"/>
      <c r="H53" s="647"/>
      <c r="I53" s="647"/>
      <c r="J53" s="647"/>
      <c r="K53" s="647"/>
      <c r="L53" s="647"/>
      <c r="M53" s="663"/>
      <c r="N53" s="1" t="s">
        <v>1417</v>
      </c>
      <c r="O53" s="1" t="s">
        <v>50</v>
      </c>
      <c r="P53" s="1" t="s">
        <v>50</v>
      </c>
      <c r="Q53" s="1" t="s">
        <v>1341</v>
      </c>
      <c r="R53" s="1" t="s">
        <v>60</v>
      </c>
      <c r="S53" s="1" t="s">
        <v>61</v>
      </c>
      <c r="T53" s="1" t="s">
        <v>61</v>
      </c>
      <c r="AR53" s="1" t="s">
        <v>50</v>
      </c>
      <c r="AS53" s="1" t="s">
        <v>50</v>
      </c>
      <c r="AU53" s="1" t="s">
        <v>1418</v>
      </c>
      <c r="AV53">
        <v>23</v>
      </c>
    </row>
    <row r="54" spans="1:48" ht="30" customHeight="1">
      <c r="A54" s="661" t="s">
        <v>1419</v>
      </c>
      <c r="B54" s="661" t="s">
        <v>1420</v>
      </c>
      <c r="C54" s="663" t="s">
        <v>1416</v>
      </c>
      <c r="D54" s="646">
        <v>4</v>
      </c>
      <c r="E54" s="647"/>
      <c r="F54" s="647"/>
      <c r="G54" s="647"/>
      <c r="H54" s="647"/>
      <c r="I54" s="647"/>
      <c r="J54" s="647"/>
      <c r="K54" s="647"/>
      <c r="L54" s="647"/>
      <c r="M54" s="663"/>
      <c r="N54" s="1" t="s">
        <v>1421</v>
      </c>
      <c r="O54" s="1" t="s">
        <v>50</v>
      </c>
      <c r="P54" s="1" t="s">
        <v>50</v>
      </c>
      <c r="Q54" s="1" t="s">
        <v>1341</v>
      </c>
      <c r="R54" s="1" t="s">
        <v>60</v>
      </c>
      <c r="S54" s="1" t="s">
        <v>61</v>
      </c>
      <c r="T54" s="1" t="s">
        <v>61</v>
      </c>
      <c r="AR54" s="1" t="s">
        <v>50</v>
      </c>
      <c r="AS54" s="1" t="s">
        <v>50</v>
      </c>
      <c r="AU54" s="1" t="s">
        <v>1422</v>
      </c>
      <c r="AV54">
        <v>24</v>
      </c>
    </row>
    <row r="55" spans="1:48" ht="30" customHeight="1">
      <c r="A55" s="661" t="s">
        <v>1423</v>
      </c>
      <c r="B55" s="661" t="s">
        <v>1424</v>
      </c>
      <c r="C55" s="663" t="s">
        <v>1416</v>
      </c>
      <c r="D55" s="646">
        <v>4</v>
      </c>
      <c r="E55" s="647"/>
      <c r="F55" s="647"/>
      <c r="G55" s="647"/>
      <c r="H55" s="647"/>
      <c r="I55" s="647"/>
      <c r="J55" s="647"/>
      <c r="K55" s="647"/>
      <c r="L55" s="647"/>
      <c r="M55" s="663"/>
      <c r="N55" s="1" t="s">
        <v>1425</v>
      </c>
      <c r="O55" s="1" t="s">
        <v>50</v>
      </c>
      <c r="P55" s="1" t="s">
        <v>50</v>
      </c>
      <c r="Q55" s="1" t="s">
        <v>1341</v>
      </c>
      <c r="R55" s="1" t="s">
        <v>60</v>
      </c>
      <c r="S55" s="1" t="s">
        <v>61</v>
      </c>
      <c r="T55" s="1" t="s">
        <v>61</v>
      </c>
      <c r="AR55" s="1" t="s">
        <v>50</v>
      </c>
      <c r="AS55" s="1" t="s">
        <v>50</v>
      </c>
      <c r="AU55" s="1" t="s">
        <v>1426</v>
      </c>
      <c r="AV55">
        <v>25</v>
      </c>
    </row>
    <row r="56" spans="1:48" ht="30" customHeight="1">
      <c r="A56" s="661" t="s">
        <v>1427</v>
      </c>
      <c r="B56" s="661" t="s">
        <v>1428</v>
      </c>
      <c r="C56" s="663" t="s">
        <v>470</v>
      </c>
      <c r="D56" s="646">
        <v>4</v>
      </c>
      <c r="E56" s="647"/>
      <c r="F56" s="647"/>
      <c r="G56" s="647"/>
      <c r="H56" s="647"/>
      <c r="I56" s="647"/>
      <c r="J56" s="647"/>
      <c r="K56" s="647"/>
      <c r="L56" s="647"/>
      <c r="M56" s="663"/>
      <c r="N56" s="1" t="s">
        <v>1429</v>
      </c>
      <c r="O56" s="1" t="s">
        <v>50</v>
      </c>
      <c r="P56" s="1" t="s">
        <v>50</v>
      </c>
      <c r="Q56" s="1" t="s">
        <v>1341</v>
      </c>
      <c r="R56" s="1" t="s">
        <v>60</v>
      </c>
      <c r="S56" s="1" t="s">
        <v>61</v>
      </c>
      <c r="T56" s="1" t="s">
        <v>61</v>
      </c>
      <c r="AR56" s="1" t="s">
        <v>50</v>
      </c>
      <c r="AS56" s="1" t="s">
        <v>50</v>
      </c>
      <c r="AU56" s="1" t="s">
        <v>1430</v>
      </c>
      <c r="AV56">
        <v>32</v>
      </c>
    </row>
    <row r="57" spans="1:48" ht="30" customHeight="1">
      <c r="A57" s="661" t="s">
        <v>1431</v>
      </c>
      <c r="B57" s="661" t="s">
        <v>1432</v>
      </c>
      <c r="C57" s="663" t="s">
        <v>470</v>
      </c>
      <c r="D57" s="646">
        <v>4</v>
      </c>
      <c r="E57" s="647"/>
      <c r="F57" s="647"/>
      <c r="G57" s="647"/>
      <c r="H57" s="647"/>
      <c r="I57" s="647"/>
      <c r="J57" s="647"/>
      <c r="K57" s="647"/>
      <c r="L57" s="647"/>
      <c r="M57" s="663"/>
      <c r="N57" s="1" t="s">
        <v>1433</v>
      </c>
      <c r="O57" s="1" t="s">
        <v>50</v>
      </c>
      <c r="P57" s="1" t="s">
        <v>50</v>
      </c>
      <c r="Q57" s="1" t="s">
        <v>1341</v>
      </c>
      <c r="R57" s="1" t="s">
        <v>60</v>
      </c>
      <c r="S57" s="1" t="s">
        <v>61</v>
      </c>
      <c r="T57" s="1" t="s">
        <v>61</v>
      </c>
      <c r="AR57" s="1" t="s">
        <v>50</v>
      </c>
      <c r="AS57" s="1" t="s">
        <v>50</v>
      </c>
      <c r="AU57" s="1" t="s">
        <v>1434</v>
      </c>
      <c r="AV57">
        <v>30</v>
      </c>
    </row>
    <row r="58" spans="1:48" ht="30" customHeight="1">
      <c r="A58" s="661" t="s">
        <v>1435</v>
      </c>
      <c r="B58" s="661" t="s">
        <v>1436</v>
      </c>
      <c r="C58" s="663" t="s">
        <v>470</v>
      </c>
      <c r="D58" s="646">
        <v>6</v>
      </c>
      <c r="E58" s="647"/>
      <c r="F58" s="647"/>
      <c r="G58" s="647"/>
      <c r="H58" s="647"/>
      <c r="I58" s="647"/>
      <c r="J58" s="647"/>
      <c r="K58" s="647"/>
      <c r="L58" s="647"/>
      <c r="M58" s="663"/>
      <c r="N58" s="1" t="s">
        <v>1437</v>
      </c>
      <c r="O58" s="1" t="s">
        <v>50</v>
      </c>
      <c r="P58" s="1" t="s">
        <v>50</v>
      </c>
      <c r="Q58" s="1" t="s">
        <v>1341</v>
      </c>
      <c r="R58" s="1" t="s">
        <v>60</v>
      </c>
      <c r="S58" s="1" t="s">
        <v>61</v>
      </c>
      <c r="T58" s="1" t="s">
        <v>61</v>
      </c>
      <c r="AR58" s="1" t="s">
        <v>50</v>
      </c>
      <c r="AS58" s="1" t="s">
        <v>50</v>
      </c>
      <c r="AU58" s="1" t="s">
        <v>1438</v>
      </c>
      <c r="AV58">
        <v>26</v>
      </c>
    </row>
    <row r="59" spans="1:48" ht="30" customHeight="1">
      <c r="A59" s="661" t="s">
        <v>1439</v>
      </c>
      <c r="B59" s="661" t="s">
        <v>1436</v>
      </c>
      <c r="C59" s="663" t="s">
        <v>470</v>
      </c>
      <c r="D59" s="646">
        <v>4</v>
      </c>
      <c r="E59" s="647"/>
      <c r="F59" s="647"/>
      <c r="G59" s="647"/>
      <c r="H59" s="647"/>
      <c r="I59" s="647"/>
      <c r="J59" s="647"/>
      <c r="K59" s="647"/>
      <c r="L59" s="647"/>
      <c r="M59" s="663"/>
      <c r="N59" s="1" t="s">
        <v>1440</v>
      </c>
      <c r="O59" s="1" t="s">
        <v>50</v>
      </c>
      <c r="P59" s="1" t="s">
        <v>50</v>
      </c>
      <c r="Q59" s="1" t="s">
        <v>1341</v>
      </c>
      <c r="R59" s="1" t="s">
        <v>60</v>
      </c>
      <c r="S59" s="1" t="s">
        <v>61</v>
      </c>
      <c r="T59" s="1" t="s">
        <v>61</v>
      </c>
      <c r="AR59" s="1" t="s">
        <v>50</v>
      </c>
      <c r="AS59" s="1" t="s">
        <v>50</v>
      </c>
      <c r="AU59" s="1" t="s">
        <v>1441</v>
      </c>
      <c r="AV59">
        <v>27</v>
      </c>
    </row>
    <row r="60" spans="1:48" ht="30" customHeight="1">
      <c r="A60" s="661" t="s">
        <v>1442</v>
      </c>
      <c r="B60" s="661" t="s">
        <v>50</v>
      </c>
      <c r="C60" s="663" t="s">
        <v>470</v>
      </c>
      <c r="D60" s="646">
        <v>4</v>
      </c>
      <c r="E60" s="647"/>
      <c r="F60" s="647"/>
      <c r="G60" s="647"/>
      <c r="H60" s="647"/>
      <c r="I60" s="647"/>
      <c r="J60" s="647"/>
      <c r="K60" s="647"/>
      <c r="L60" s="647"/>
      <c r="M60" s="663"/>
      <c r="N60" s="1" t="s">
        <v>1443</v>
      </c>
      <c r="O60" s="1" t="s">
        <v>50</v>
      </c>
      <c r="P60" s="1" t="s">
        <v>50</v>
      </c>
      <c r="Q60" s="1" t="s">
        <v>1341</v>
      </c>
      <c r="R60" s="1" t="s">
        <v>60</v>
      </c>
      <c r="S60" s="1" t="s">
        <v>61</v>
      </c>
      <c r="T60" s="1" t="s">
        <v>61</v>
      </c>
      <c r="AR60" s="1" t="s">
        <v>50</v>
      </c>
      <c r="AS60" s="1" t="s">
        <v>50</v>
      </c>
      <c r="AU60" s="1" t="s">
        <v>1444</v>
      </c>
      <c r="AV60">
        <v>28</v>
      </c>
    </row>
    <row r="61" spans="1:48" ht="30" customHeight="1">
      <c r="A61" s="661" t="s">
        <v>1445</v>
      </c>
      <c r="B61" s="661" t="s">
        <v>1446</v>
      </c>
      <c r="C61" s="663" t="s">
        <v>1416</v>
      </c>
      <c r="D61" s="646">
        <v>4</v>
      </c>
      <c r="E61" s="647"/>
      <c r="F61" s="647"/>
      <c r="G61" s="647"/>
      <c r="H61" s="647"/>
      <c r="I61" s="647"/>
      <c r="J61" s="647"/>
      <c r="K61" s="647"/>
      <c r="L61" s="647"/>
      <c r="M61" s="663"/>
      <c r="N61" s="1" t="s">
        <v>1447</v>
      </c>
      <c r="O61" s="1" t="s">
        <v>50</v>
      </c>
      <c r="P61" s="1" t="s">
        <v>50</v>
      </c>
      <c r="Q61" s="1" t="s">
        <v>1341</v>
      </c>
      <c r="R61" s="1" t="s">
        <v>60</v>
      </c>
      <c r="S61" s="1" t="s">
        <v>61</v>
      </c>
      <c r="T61" s="1" t="s">
        <v>61</v>
      </c>
      <c r="AR61" s="1" t="s">
        <v>50</v>
      </c>
      <c r="AS61" s="1" t="s">
        <v>50</v>
      </c>
      <c r="AU61" s="1" t="s">
        <v>1448</v>
      </c>
      <c r="AV61">
        <v>29</v>
      </c>
    </row>
    <row r="62" spans="1:48" ht="30" customHeight="1">
      <c r="A62" s="646"/>
      <c r="B62" s="646"/>
      <c r="C62" s="662"/>
      <c r="D62" s="646"/>
      <c r="E62" s="647"/>
      <c r="F62" s="647"/>
      <c r="G62" s="647"/>
      <c r="H62" s="647"/>
      <c r="I62" s="647"/>
      <c r="J62" s="647"/>
      <c r="K62" s="647"/>
      <c r="L62" s="647"/>
      <c r="M62" s="662"/>
      <c r="Q62" s="1" t="s">
        <v>1341</v>
      </c>
    </row>
    <row r="63" spans="1:48" ht="30" customHeight="1">
      <c r="A63" s="646"/>
      <c r="B63" s="646"/>
      <c r="C63" s="662"/>
      <c r="D63" s="646"/>
      <c r="E63" s="647"/>
      <c r="F63" s="647"/>
      <c r="G63" s="647"/>
      <c r="H63" s="647"/>
      <c r="I63" s="647"/>
      <c r="J63" s="647"/>
      <c r="K63" s="647"/>
      <c r="L63" s="647"/>
      <c r="M63" s="662"/>
      <c r="Q63" s="1" t="s">
        <v>1341</v>
      </c>
    </row>
    <row r="64" spans="1:48" ht="30" customHeight="1">
      <c r="A64" s="646"/>
      <c r="B64" s="646"/>
      <c r="C64" s="662"/>
      <c r="D64" s="646"/>
      <c r="E64" s="647"/>
      <c r="F64" s="647"/>
      <c r="G64" s="647"/>
      <c r="H64" s="647"/>
      <c r="I64" s="647"/>
      <c r="J64" s="647"/>
      <c r="K64" s="647"/>
      <c r="L64" s="647"/>
      <c r="M64" s="662"/>
      <c r="Q64" s="1" t="s">
        <v>1341</v>
      </c>
    </row>
    <row r="65" spans="1:48" ht="30" customHeight="1">
      <c r="A65" s="646"/>
      <c r="B65" s="646"/>
      <c r="C65" s="662"/>
      <c r="D65" s="646"/>
      <c r="E65" s="647"/>
      <c r="F65" s="647"/>
      <c r="G65" s="647"/>
      <c r="H65" s="647"/>
      <c r="I65" s="647"/>
      <c r="J65" s="647"/>
      <c r="K65" s="647"/>
      <c r="L65" s="647"/>
      <c r="M65" s="662"/>
      <c r="Q65" s="1" t="s">
        <v>1341</v>
      </c>
    </row>
    <row r="66" spans="1:48" ht="30" customHeight="1">
      <c r="A66" s="646"/>
      <c r="B66" s="646"/>
      <c r="C66" s="662"/>
      <c r="D66" s="646"/>
      <c r="E66" s="647"/>
      <c r="F66" s="647"/>
      <c r="G66" s="647"/>
      <c r="H66" s="647"/>
      <c r="I66" s="647"/>
      <c r="J66" s="647"/>
      <c r="K66" s="647"/>
      <c r="L66" s="647"/>
      <c r="M66" s="662"/>
      <c r="Q66" s="1" t="s">
        <v>1341</v>
      </c>
    </row>
    <row r="67" spans="1:48" ht="30" customHeight="1">
      <c r="A67" s="646"/>
      <c r="B67" s="646"/>
      <c r="C67" s="662"/>
      <c r="D67" s="646"/>
      <c r="E67" s="647"/>
      <c r="F67" s="647"/>
      <c r="G67" s="647"/>
      <c r="H67" s="647"/>
      <c r="I67" s="647"/>
      <c r="J67" s="647"/>
      <c r="K67" s="647"/>
      <c r="L67" s="647"/>
      <c r="M67" s="662"/>
      <c r="Q67" s="1" t="s">
        <v>1341</v>
      </c>
    </row>
    <row r="68" spans="1:48" ht="30" customHeight="1">
      <c r="A68" s="646"/>
      <c r="B68" s="646"/>
      <c r="C68" s="662"/>
      <c r="D68" s="646"/>
      <c r="E68" s="647"/>
      <c r="F68" s="647"/>
      <c r="G68" s="647"/>
      <c r="H68" s="647"/>
      <c r="I68" s="647"/>
      <c r="J68" s="647"/>
      <c r="K68" s="647"/>
      <c r="L68" s="647"/>
      <c r="M68" s="662"/>
      <c r="Q68" s="1" t="s">
        <v>1341</v>
      </c>
    </row>
    <row r="69" spans="1:48" ht="30" customHeight="1">
      <c r="A69" s="646"/>
      <c r="B69" s="646"/>
      <c r="C69" s="662"/>
      <c r="D69" s="646"/>
      <c r="E69" s="647"/>
      <c r="F69" s="647"/>
      <c r="G69" s="647"/>
      <c r="H69" s="647"/>
      <c r="I69" s="647"/>
      <c r="J69" s="647"/>
      <c r="K69" s="647"/>
      <c r="L69" s="647"/>
      <c r="M69" s="662"/>
      <c r="Q69" s="1" t="s">
        <v>1341</v>
      </c>
    </row>
    <row r="70" spans="1:48" ht="30" customHeight="1">
      <c r="A70" s="646"/>
      <c r="B70" s="646"/>
      <c r="C70" s="662"/>
      <c r="D70" s="646"/>
      <c r="E70" s="647"/>
      <c r="F70" s="647"/>
      <c r="G70" s="647"/>
      <c r="H70" s="647"/>
      <c r="I70" s="647"/>
      <c r="J70" s="647"/>
      <c r="K70" s="647"/>
      <c r="L70" s="647"/>
      <c r="M70" s="662"/>
      <c r="Q70" s="1" t="s">
        <v>1341</v>
      </c>
    </row>
    <row r="71" spans="1:48" ht="30" customHeight="1">
      <c r="A71" s="646"/>
      <c r="B71" s="646"/>
      <c r="C71" s="662"/>
      <c r="D71" s="646"/>
      <c r="E71" s="647"/>
      <c r="F71" s="647"/>
      <c r="G71" s="647"/>
      <c r="H71" s="647"/>
      <c r="I71" s="647"/>
      <c r="J71" s="647"/>
      <c r="K71" s="647"/>
      <c r="L71" s="647"/>
      <c r="M71" s="662"/>
      <c r="Q71" s="1" t="s">
        <v>1341</v>
      </c>
    </row>
    <row r="72" spans="1:48" ht="30" customHeight="1">
      <c r="A72" s="646"/>
      <c r="B72" s="646"/>
      <c r="C72" s="662"/>
      <c r="D72" s="646"/>
      <c r="E72" s="647"/>
      <c r="F72" s="647"/>
      <c r="G72" s="647"/>
      <c r="H72" s="647"/>
      <c r="I72" s="647"/>
      <c r="J72" s="647"/>
      <c r="K72" s="647"/>
      <c r="L72" s="647"/>
      <c r="M72" s="662"/>
      <c r="Q72" s="1" t="s">
        <v>1341</v>
      </c>
    </row>
    <row r="73" spans="1:48" ht="30" customHeight="1">
      <c r="A73" s="646"/>
      <c r="B73" s="646"/>
      <c r="C73" s="662"/>
      <c r="D73" s="646"/>
      <c r="E73" s="647"/>
      <c r="F73" s="647"/>
      <c r="G73" s="647"/>
      <c r="H73" s="647"/>
      <c r="I73" s="647"/>
      <c r="J73" s="647"/>
      <c r="K73" s="647"/>
      <c r="L73" s="647"/>
      <c r="M73" s="662"/>
      <c r="Q73" s="1" t="s">
        <v>1341</v>
      </c>
    </row>
    <row r="74" spans="1:48" ht="30" customHeight="1">
      <c r="A74" s="646"/>
      <c r="B74" s="646"/>
      <c r="C74" s="662"/>
      <c r="D74" s="646"/>
      <c r="E74" s="647"/>
      <c r="F74" s="647"/>
      <c r="G74" s="647"/>
      <c r="H74" s="647"/>
      <c r="I74" s="647"/>
      <c r="J74" s="647"/>
      <c r="K74" s="647"/>
      <c r="L74" s="647"/>
      <c r="M74" s="662"/>
      <c r="Q74" s="1" t="s">
        <v>1341</v>
      </c>
    </row>
    <row r="75" spans="1:48" ht="30" customHeight="1">
      <c r="A75" s="661" t="s">
        <v>120</v>
      </c>
      <c r="B75" s="646"/>
      <c r="C75" s="662"/>
      <c r="D75" s="646"/>
      <c r="E75" s="647"/>
      <c r="F75" s="647">
        <f>SUMIF(Q53:Q74,"01010301",F53:F74)</f>
        <v>0</v>
      </c>
      <c r="G75" s="647"/>
      <c r="H75" s="647">
        <f>SUMIF(Q53:Q74,"01010301",H53:H74)</f>
        <v>0</v>
      </c>
      <c r="I75" s="647"/>
      <c r="J75" s="647">
        <f>SUMIF(Q53:Q74,"01010301",J53:J74)</f>
        <v>0</v>
      </c>
      <c r="K75" s="647"/>
      <c r="L75" s="647">
        <f>SUMIF(Q53:Q74,"01010301",L53:L74)</f>
        <v>0</v>
      </c>
      <c r="M75" s="662"/>
      <c r="N75" t="s">
        <v>121</v>
      </c>
    </row>
    <row r="76" spans="1:48" ht="30" customHeight="1">
      <c r="A76" s="661" t="s">
        <v>1342</v>
      </c>
      <c r="B76" s="661" t="s">
        <v>50</v>
      </c>
      <c r="C76" s="662"/>
      <c r="D76" s="646"/>
      <c r="E76" s="647"/>
      <c r="F76" s="647"/>
      <c r="G76" s="647"/>
      <c r="H76" s="647"/>
      <c r="I76" s="647"/>
      <c r="J76" s="647"/>
      <c r="K76" s="647"/>
      <c r="L76" s="647"/>
      <c r="M76" s="662"/>
      <c r="Q76" s="1" t="s">
        <v>1343</v>
      </c>
    </row>
    <row r="77" spans="1:48" ht="30" customHeight="1">
      <c r="A77" s="661" t="s">
        <v>1386</v>
      </c>
      <c r="B77" s="661" t="s">
        <v>1449</v>
      </c>
      <c r="C77" s="663" t="s">
        <v>68</v>
      </c>
      <c r="D77" s="646">
        <v>2</v>
      </c>
      <c r="E77" s="647"/>
      <c r="F77" s="647"/>
      <c r="G77" s="647"/>
      <c r="H77" s="647"/>
      <c r="I77" s="647"/>
      <c r="J77" s="647"/>
      <c r="K77" s="647"/>
      <c r="L77" s="647"/>
      <c r="M77" s="663"/>
      <c r="N77" s="1" t="s">
        <v>1450</v>
      </c>
      <c r="O77" s="1" t="s">
        <v>50</v>
      </c>
      <c r="P77" s="1" t="s">
        <v>50</v>
      </c>
      <c r="Q77" s="1" t="s">
        <v>1343</v>
      </c>
      <c r="R77" s="1" t="s">
        <v>60</v>
      </c>
      <c r="S77" s="1" t="s">
        <v>61</v>
      </c>
      <c r="T77" s="1" t="s">
        <v>61</v>
      </c>
      <c r="AR77" s="1" t="s">
        <v>50</v>
      </c>
      <c r="AS77" s="1" t="s">
        <v>50</v>
      </c>
      <c r="AU77" s="1" t="s">
        <v>1451</v>
      </c>
      <c r="AV77">
        <v>34</v>
      </c>
    </row>
    <row r="78" spans="1:48" ht="30" customHeight="1">
      <c r="A78" s="661" t="s">
        <v>1386</v>
      </c>
      <c r="B78" s="661" t="s">
        <v>1452</v>
      </c>
      <c r="C78" s="663" t="s">
        <v>68</v>
      </c>
      <c r="D78" s="646">
        <v>6</v>
      </c>
      <c r="E78" s="647"/>
      <c r="F78" s="647"/>
      <c r="G78" s="647"/>
      <c r="H78" s="647"/>
      <c r="I78" s="647"/>
      <c r="J78" s="647"/>
      <c r="K78" s="647"/>
      <c r="L78" s="647"/>
      <c r="M78" s="663"/>
      <c r="N78" s="1" t="s">
        <v>1453</v>
      </c>
      <c r="O78" s="1" t="s">
        <v>50</v>
      </c>
      <c r="P78" s="1" t="s">
        <v>50</v>
      </c>
      <c r="Q78" s="1" t="s">
        <v>1343</v>
      </c>
      <c r="R78" s="1" t="s">
        <v>60</v>
      </c>
      <c r="S78" s="1" t="s">
        <v>61</v>
      </c>
      <c r="T78" s="1" t="s">
        <v>61</v>
      </c>
      <c r="AR78" s="1" t="s">
        <v>50</v>
      </c>
      <c r="AS78" s="1" t="s">
        <v>50</v>
      </c>
      <c r="AU78" s="1" t="s">
        <v>1454</v>
      </c>
      <c r="AV78">
        <v>35</v>
      </c>
    </row>
    <row r="79" spans="1:48" ht="30" customHeight="1">
      <c r="A79" s="661" t="s">
        <v>1455</v>
      </c>
      <c r="B79" s="661" t="s">
        <v>1456</v>
      </c>
      <c r="C79" s="663" t="s">
        <v>68</v>
      </c>
      <c r="D79" s="646">
        <v>60</v>
      </c>
      <c r="E79" s="647"/>
      <c r="F79" s="647"/>
      <c r="G79" s="647"/>
      <c r="H79" s="647"/>
      <c r="I79" s="647"/>
      <c r="J79" s="647"/>
      <c r="K79" s="647"/>
      <c r="L79" s="647"/>
      <c r="M79" s="663"/>
      <c r="N79" s="1" t="s">
        <v>1457</v>
      </c>
      <c r="O79" s="1" t="s">
        <v>50</v>
      </c>
      <c r="P79" s="1" t="s">
        <v>50</v>
      </c>
      <c r="Q79" s="1" t="s">
        <v>1343</v>
      </c>
      <c r="R79" s="1" t="s">
        <v>60</v>
      </c>
      <c r="S79" s="1" t="s">
        <v>61</v>
      </c>
      <c r="T79" s="1" t="s">
        <v>61</v>
      </c>
      <c r="AR79" s="1" t="s">
        <v>50</v>
      </c>
      <c r="AS79" s="1" t="s">
        <v>50</v>
      </c>
      <c r="AU79" s="1" t="s">
        <v>1458</v>
      </c>
      <c r="AV79">
        <v>36</v>
      </c>
    </row>
    <row r="80" spans="1:48" ht="30" customHeight="1">
      <c r="A80" s="661" t="s">
        <v>1455</v>
      </c>
      <c r="B80" s="661" t="s">
        <v>1459</v>
      </c>
      <c r="C80" s="663" t="s">
        <v>68</v>
      </c>
      <c r="D80" s="646">
        <v>56</v>
      </c>
      <c r="E80" s="647"/>
      <c r="F80" s="647"/>
      <c r="G80" s="647"/>
      <c r="H80" s="647"/>
      <c r="I80" s="647"/>
      <c r="J80" s="647"/>
      <c r="K80" s="647"/>
      <c r="L80" s="647"/>
      <c r="M80" s="663"/>
      <c r="N80" s="1" t="s">
        <v>1460</v>
      </c>
      <c r="O80" s="1" t="s">
        <v>50</v>
      </c>
      <c r="P80" s="1" t="s">
        <v>50</v>
      </c>
      <c r="Q80" s="1" t="s">
        <v>1343</v>
      </c>
      <c r="R80" s="1" t="s">
        <v>60</v>
      </c>
      <c r="S80" s="1" t="s">
        <v>61</v>
      </c>
      <c r="T80" s="1" t="s">
        <v>61</v>
      </c>
      <c r="AR80" s="1" t="s">
        <v>50</v>
      </c>
      <c r="AS80" s="1" t="s">
        <v>50</v>
      </c>
      <c r="AU80" s="1" t="s">
        <v>1461</v>
      </c>
      <c r="AV80">
        <v>37</v>
      </c>
    </row>
    <row r="81" spans="1:48" ht="30" customHeight="1">
      <c r="A81" s="661" t="s">
        <v>1455</v>
      </c>
      <c r="B81" s="661" t="s">
        <v>1462</v>
      </c>
      <c r="C81" s="663" t="s">
        <v>68</v>
      </c>
      <c r="D81" s="646">
        <v>21</v>
      </c>
      <c r="E81" s="647"/>
      <c r="F81" s="647"/>
      <c r="G81" s="647"/>
      <c r="H81" s="647"/>
      <c r="I81" s="647"/>
      <c r="J81" s="647"/>
      <c r="K81" s="647"/>
      <c r="L81" s="647"/>
      <c r="M81" s="663"/>
      <c r="N81" s="1" t="s">
        <v>1463</v>
      </c>
      <c r="O81" s="1" t="s">
        <v>50</v>
      </c>
      <c r="P81" s="1" t="s">
        <v>50</v>
      </c>
      <c r="Q81" s="1" t="s">
        <v>1343</v>
      </c>
      <c r="R81" s="1" t="s">
        <v>60</v>
      </c>
      <c r="S81" s="1" t="s">
        <v>61</v>
      </c>
      <c r="T81" s="1" t="s">
        <v>61</v>
      </c>
      <c r="AR81" s="1" t="s">
        <v>50</v>
      </c>
      <c r="AS81" s="1" t="s">
        <v>50</v>
      </c>
      <c r="AU81" s="1" t="s">
        <v>1464</v>
      </c>
      <c r="AV81">
        <v>38</v>
      </c>
    </row>
    <row r="82" spans="1:48" ht="30" customHeight="1">
      <c r="A82" s="661" t="s">
        <v>1455</v>
      </c>
      <c r="B82" s="661" t="s">
        <v>1465</v>
      </c>
      <c r="C82" s="663" t="s">
        <v>68</v>
      </c>
      <c r="D82" s="646">
        <v>22</v>
      </c>
      <c r="E82" s="647"/>
      <c r="F82" s="647"/>
      <c r="G82" s="647"/>
      <c r="H82" s="647"/>
      <c r="I82" s="647"/>
      <c r="J82" s="647"/>
      <c r="K82" s="647"/>
      <c r="L82" s="647"/>
      <c r="M82" s="663"/>
      <c r="N82" s="1" t="s">
        <v>1466</v>
      </c>
      <c r="O82" s="1" t="s">
        <v>50</v>
      </c>
      <c r="P82" s="1" t="s">
        <v>50</v>
      </c>
      <c r="Q82" s="1" t="s">
        <v>1343</v>
      </c>
      <c r="R82" s="1" t="s">
        <v>60</v>
      </c>
      <c r="S82" s="1" t="s">
        <v>61</v>
      </c>
      <c r="T82" s="1" t="s">
        <v>61</v>
      </c>
      <c r="AR82" s="1" t="s">
        <v>50</v>
      </c>
      <c r="AS82" s="1" t="s">
        <v>50</v>
      </c>
      <c r="AU82" s="1" t="s">
        <v>1467</v>
      </c>
      <c r="AV82">
        <v>39</v>
      </c>
    </row>
    <row r="83" spans="1:48" ht="30" customHeight="1">
      <c r="A83" s="661" t="s">
        <v>1455</v>
      </c>
      <c r="B83" s="661" t="s">
        <v>1411</v>
      </c>
      <c r="C83" s="663" t="s">
        <v>68</v>
      </c>
      <c r="D83" s="646">
        <v>3</v>
      </c>
      <c r="E83" s="647"/>
      <c r="F83" s="647"/>
      <c r="G83" s="647"/>
      <c r="H83" s="647"/>
      <c r="I83" s="647"/>
      <c r="J83" s="647"/>
      <c r="K83" s="647"/>
      <c r="L83" s="647"/>
      <c r="M83" s="663"/>
      <c r="N83" s="1" t="s">
        <v>1468</v>
      </c>
      <c r="O83" s="1" t="s">
        <v>50</v>
      </c>
      <c r="P83" s="1" t="s">
        <v>50</v>
      </c>
      <c r="Q83" s="1" t="s">
        <v>1343</v>
      </c>
      <c r="R83" s="1" t="s">
        <v>60</v>
      </c>
      <c r="S83" s="1" t="s">
        <v>61</v>
      </c>
      <c r="T83" s="1" t="s">
        <v>61</v>
      </c>
      <c r="AR83" s="1" t="s">
        <v>50</v>
      </c>
      <c r="AS83" s="1" t="s">
        <v>50</v>
      </c>
      <c r="AU83" s="1" t="s">
        <v>1469</v>
      </c>
      <c r="AV83">
        <v>40</v>
      </c>
    </row>
    <row r="84" spans="1:48" ht="30" customHeight="1">
      <c r="A84" s="661" t="s">
        <v>1470</v>
      </c>
      <c r="B84" s="661" t="s">
        <v>1471</v>
      </c>
      <c r="C84" s="663" t="s">
        <v>68</v>
      </c>
      <c r="D84" s="646">
        <v>43</v>
      </c>
      <c r="E84" s="647"/>
      <c r="F84" s="647"/>
      <c r="G84" s="647"/>
      <c r="H84" s="647"/>
      <c r="I84" s="647"/>
      <c r="J84" s="647"/>
      <c r="K84" s="647"/>
      <c r="L84" s="647"/>
      <c r="M84" s="663"/>
      <c r="N84" s="1" t="s">
        <v>1472</v>
      </c>
      <c r="O84" s="1" t="s">
        <v>50</v>
      </c>
      <c r="P84" s="1" t="s">
        <v>50</v>
      </c>
      <c r="Q84" s="1" t="s">
        <v>1343</v>
      </c>
      <c r="R84" s="1" t="s">
        <v>60</v>
      </c>
      <c r="S84" s="1" t="s">
        <v>61</v>
      </c>
      <c r="T84" s="1" t="s">
        <v>61</v>
      </c>
      <c r="AR84" s="1" t="s">
        <v>50</v>
      </c>
      <c r="AS84" s="1" t="s">
        <v>50</v>
      </c>
      <c r="AU84" s="1" t="s">
        <v>1473</v>
      </c>
      <c r="AV84">
        <v>41</v>
      </c>
    </row>
    <row r="85" spans="1:48" ht="30" customHeight="1">
      <c r="A85" s="661" t="s">
        <v>1470</v>
      </c>
      <c r="B85" s="661" t="s">
        <v>1474</v>
      </c>
      <c r="C85" s="663" t="s">
        <v>68</v>
      </c>
      <c r="D85" s="646">
        <v>56</v>
      </c>
      <c r="E85" s="647"/>
      <c r="F85" s="647"/>
      <c r="G85" s="647"/>
      <c r="H85" s="647"/>
      <c r="I85" s="647"/>
      <c r="J85" s="647"/>
      <c r="K85" s="647"/>
      <c r="L85" s="647"/>
      <c r="M85" s="663"/>
      <c r="N85" s="1" t="s">
        <v>1475</v>
      </c>
      <c r="O85" s="1" t="s">
        <v>50</v>
      </c>
      <c r="P85" s="1" t="s">
        <v>50</v>
      </c>
      <c r="Q85" s="1" t="s">
        <v>1343</v>
      </c>
      <c r="R85" s="1" t="s">
        <v>60</v>
      </c>
      <c r="S85" s="1" t="s">
        <v>61</v>
      </c>
      <c r="T85" s="1" t="s">
        <v>61</v>
      </c>
      <c r="AR85" s="1" t="s">
        <v>50</v>
      </c>
      <c r="AS85" s="1" t="s">
        <v>50</v>
      </c>
      <c r="AU85" s="1" t="s">
        <v>1476</v>
      </c>
      <c r="AV85">
        <v>42</v>
      </c>
    </row>
    <row r="86" spans="1:48" ht="30" customHeight="1">
      <c r="A86" s="661" t="s">
        <v>1470</v>
      </c>
      <c r="B86" s="661" t="s">
        <v>1477</v>
      </c>
      <c r="C86" s="663" t="s">
        <v>68</v>
      </c>
      <c r="D86" s="646">
        <v>17</v>
      </c>
      <c r="E86" s="647"/>
      <c r="F86" s="647"/>
      <c r="G86" s="647"/>
      <c r="H86" s="647"/>
      <c r="I86" s="647"/>
      <c r="J86" s="647"/>
      <c r="K86" s="647"/>
      <c r="L86" s="647"/>
      <c r="M86" s="663"/>
      <c r="N86" s="1" t="s">
        <v>1478</v>
      </c>
      <c r="O86" s="1" t="s">
        <v>50</v>
      </c>
      <c r="P86" s="1" t="s">
        <v>50</v>
      </c>
      <c r="Q86" s="1" t="s">
        <v>1343</v>
      </c>
      <c r="R86" s="1" t="s">
        <v>60</v>
      </c>
      <c r="S86" s="1" t="s">
        <v>61</v>
      </c>
      <c r="T86" s="1" t="s">
        <v>61</v>
      </c>
      <c r="AR86" s="1" t="s">
        <v>50</v>
      </c>
      <c r="AS86" s="1" t="s">
        <v>50</v>
      </c>
      <c r="AU86" s="1" t="s">
        <v>1479</v>
      </c>
      <c r="AV86">
        <v>43</v>
      </c>
    </row>
    <row r="87" spans="1:48" ht="30" customHeight="1">
      <c r="A87" s="661" t="s">
        <v>1470</v>
      </c>
      <c r="B87" s="661" t="s">
        <v>1480</v>
      </c>
      <c r="C87" s="663" t="s">
        <v>68</v>
      </c>
      <c r="D87" s="646">
        <v>22</v>
      </c>
      <c r="E87" s="647"/>
      <c r="F87" s="647"/>
      <c r="G87" s="647"/>
      <c r="H87" s="647"/>
      <c r="I87" s="647"/>
      <c r="J87" s="647"/>
      <c r="K87" s="647"/>
      <c r="L87" s="647"/>
      <c r="M87" s="663"/>
      <c r="N87" s="1" t="s">
        <v>1481</v>
      </c>
      <c r="O87" s="1" t="s">
        <v>50</v>
      </c>
      <c r="P87" s="1" t="s">
        <v>50</v>
      </c>
      <c r="Q87" s="1" t="s">
        <v>1343</v>
      </c>
      <c r="R87" s="1" t="s">
        <v>60</v>
      </c>
      <c r="S87" s="1" t="s">
        <v>61</v>
      </c>
      <c r="T87" s="1" t="s">
        <v>61</v>
      </c>
      <c r="AR87" s="1" t="s">
        <v>50</v>
      </c>
      <c r="AS87" s="1" t="s">
        <v>50</v>
      </c>
      <c r="AU87" s="1" t="s">
        <v>1482</v>
      </c>
      <c r="AV87">
        <v>44</v>
      </c>
    </row>
    <row r="88" spans="1:48" ht="30" customHeight="1">
      <c r="A88" s="661" t="s">
        <v>1470</v>
      </c>
      <c r="B88" s="661" t="s">
        <v>1483</v>
      </c>
      <c r="C88" s="663" t="s">
        <v>68</v>
      </c>
      <c r="D88" s="646">
        <v>3</v>
      </c>
      <c r="E88" s="647"/>
      <c r="F88" s="647"/>
      <c r="G88" s="647"/>
      <c r="H88" s="647"/>
      <c r="I88" s="647"/>
      <c r="J88" s="647"/>
      <c r="K88" s="647"/>
      <c r="L88" s="647"/>
      <c r="M88" s="663"/>
      <c r="N88" s="1" t="s">
        <v>1484</v>
      </c>
      <c r="O88" s="1" t="s">
        <v>50</v>
      </c>
      <c r="P88" s="1" t="s">
        <v>50</v>
      </c>
      <c r="Q88" s="1" t="s">
        <v>1343</v>
      </c>
      <c r="R88" s="1" t="s">
        <v>60</v>
      </c>
      <c r="S88" s="1" t="s">
        <v>61</v>
      </c>
      <c r="T88" s="1" t="s">
        <v>61</v>
      </c>
      <c r="AR88" s="1" t="s">
        <v>50</v>
      </c>
      <c r="AS88" s="1" t="s">
        <v>50</v>
      </c>
      <c r="AU88" s="1" t="s">
        <v>1485</v>
      </c>
      <c r="AV88">
        <v>45</v>
      </c>
    </row>
    <row r="89" spans="1:48" ht="30" customHeight="1">
      <c r="A89" s="661" t="s">
        <v>1486</v>
      </c>
      <c r="B89" s="661" t="s">
        <v>1487</v>
      </c>
      <c r="C89" s="663" t="s">
        <v>68</v>
      </c>
      <c r="D89" s="646">
        <v>18</v>
      </c>
      <c r="E89" s="647"/>
      <c r="F89" s="647"/>
      <c r="G89" s="647"/>
      <c r="H89" s="647"/>
      <c r="I89" s="647"/>
      <c r="J89" s="647"/>
      <c r="K89" s="647"/>
      <c r="L89" s="647"/>
      <c r="M89" s="663"/>
      <c r="N89" s="1" t="s">
        <v>1488</v>
      </c>
      <c r="O89" s="1" t="s">
        <v>50</v>
      </c>
      <c r="P89" s="1" t="s">
        <v>50</v>
      </c>
      <c r="Q89" s="1" t="s">
        <v>1343</v>
      </c>
      <c r="R89" s="1" t="s">
        <v>60</v>
      </c>
      <c r="S89" s="1" t="s">
        <v>61</v>
      </c>
      <c r="T89" s="1" t="s">
        <v>61</v>
      </c>
      <c r="AR89" s="1" t="s">
        <v>50</v>
      </c>
      <c r="AS89" s="1" t="s">
        <v>50</v>
      </c>
      <c r="AU89" s="1" t="s">
        <v>1489</v>
      </c>
      <c r="AV89">
        <v>46</v>
      </c>
    </row>
    <row r="90" spans="1:48" ht="30" customHeight="1">
      <c r="A90" s="661" t="s">
        <v>1486</v>
      </c>
      <c r="B90" s="661" t="s">
        <v>1490</v>
      </c>
      <c r="C90" s="663" t="s">
        <v>68</v>
      </c>
      <c r="D90" s="646">
        <v>5</v>
      </c>
      <c r="E90" s="647"/>
      <c r="F90" s="647"/>
      <c r="G90" s="647"/>
      <c r="H90" s="647"/>
      <c r="I90" s="647"/>
      <c r="J90" s="647"/>
      <c r="K90" s="647"/>
      <c r="L90" s="647"/>
      <c r="M90" s="663"/>
      <c r="N90" s="1" t="s">
        <v>1491</v>
      </c>
      <c r="O90" s="1" t="s">
        <v>50</v>
      </c>
      <c r="P90" s="1" t="s">
        <v>50</v>
      </c>
      <c r="Q90" s="1" t="s">
        <v>1343</v>
      </c>
      <c r="R90" s="1" t="s">
        <v>60</v>
      </c>
      <c r="S90" s="1" t="s">
        <v>61</v>
      </c>
      <c r="T90" s="1" t="s">
        <v>61</v>
      </c>
      <c r="AR90" s="1" t="s">
        <v>50</v>
      </c>
      <c r="AS90" s="1" t="s">
        <v>50</v>
      </c>
      <c r="AU90" s="1" t="s">
        <v>1492</v>
      </c>
      <c r="AV90">
        <v>47</v>
      </c>
    </row>
    <row r="91" spans="1:48" ht="30" customHeight="1">
      <c r="A91" s="661" t="s">
        <v>1486</v>
      </c>
      <c r="B91" s="661" t="s">
        <v>1493</v>
      </c>
      <c r="C91" s="663" t="s">
        <v>68</v>
      </c>
      <c r="D91" s="646">
        <v>1</v>
      </c>
      <c r="E91" s="647"/>
      <c r="F91" s="647"/>
      <c r="G91" s="647"/>
      <c r="H91" s="647"/>
      <c r="I91" s="647"/>
      <c r="J91" s="647"/>
      <c r="K91" s="647"/>
      <c r="L91" s="647"/>
      <c r="M91" s="663"/>
      <c r="N91" s="1" t="s">
        <v>1494</v>
      </c>
      <c r="O91" s="1" t="s">
        <v>50</v>
      </c>
      <c r="P91" s="1" t="s">
        <v>50</v>
      </c>
      <c r="Q91" s="1" t="s">
        <v>1343</v>
      </c>
      <c r="R91" s="1" t="s">
        <v>60</v>
      </c>
      <c r="S91" s="1" t="s">
        <v>61</v>
      </c>
      <c r="T91" s="1" t="s">
        <v>61</v>
      </c>
      <c r="AR91" s="1" t="s">
        <v>50</v>
      </c>
      <c r="AS91" s="1" t="s">
        <v>50</v>
      </c>
      <c r="AU91" s="1" t="s">
        <v>1495</v>
      </c>
      <c r="AV91">
        <v>48</v>
      </c>
    </row>
    <row r="92" spans="1:48" ht="30" customHeight="1">
      <c r="A92" s="661" t="s">
        <v>1486</v>
      </c>
      <c r="B92" s="661" t="s">
        <v>1496</v>
      </c>
      <c r="C92" s="663" t="s">
        <v>68</v>
      </c>
      <c r="D92" s="646">
        <v>6</v>
      </c>
      <c r="E92" s="647"/>
      <c r="F92" s="647"/>
      <c r="G92" s="647"/>
      <c r="H92" s="647"/>
      <c r="I92" s="647"/>
      <c r="J92" s="647"/>
      <c r="K92" s="647"/>
      <c r="L92" s="647"/>
      <c r="M92" s="663"/>
      <c r="N92" s="1" t="s">
        <v>1497</v>
      </c>
      <c r="O92" s="1" t="s">
        <v>50</v>
      </c>
      <c r="P92" s="1" t="s">
        <v>50</v>
      </c>
      <c r="Q92" s="1" t="s">
        <v>1343</v>
      </c>
      <c r="R92" s="1" t="s">
        <v>60</v>
      </c>
      <c r="S92" s="1" t="s">
        <v>61</v>
      </c>
      <c r="T92" s="1" t="s">
        <v>61</v>
      </c>
      <c r="AR92" s="1" t="s">
        <v>50</v>
      </c>
      <c r="AS92" s="1" t="s">
        <v>50</v>
      </c>
      <c r="AU92" s="1" t="s">
        <v>1498</v>
      </c>
      <c r="AV92">
        <v>49</v>
      </c>
    </row>
    <row r="93" spans="1:48" ht="30" customHeight="1">
      <c r="A93" s="661" t="s">
        <v>1390</v>
      </c>
      <c r="B93" s="661" t="s">
        <v>1499</v>
      </c>
      <c r="C93" s="663" t="s">
        <v>470</v>
      </c>
      <c r="D93" s="646">
        <v>1</v>
      </c>
      <c r="E93" s="647"/>
      <c r="F93" s="647"/>
      <c r="G93" s="647"/>
      <c r="H93" s="647"/>
      <c r="I93" s="647"/>
      <c r="J93" s="647"/>
      <c r="K93" s="647"/>
      <c r="L93" s="647"/>
      <c r="M93" s="663"/>
      <c r="N93" s="1" t="s">
        <v>1500</v>
      </c>
      <c r="O93" s="1" t="s">
        <v>50</v>
      </c>
      <c r="P93" s="1" t="s">
        <v>50</v>
      </c>
      <c r="Q93" s="1" t="s">
        <v>1343</v>
      </c>
      <c r="R93" s="1" t="s">
        <v>61</v>
      </c>
      <c r="S93" s="1" t="s">
        <v>61</v>
      </c>
      <c r="T93" s="1" t="s">
        <v>60</v>
      </c>
      <c r="AR93" s="1" t="s">
        <v>50</v>
      </c>
      <c r="AS93" s="1" t="s">
        <v>50</v>
      </c>
      <c r="AU93" s="1" t="s">
        <v>1501</v>
      </c>
      <c r="AV93">
        <v>50</v>
      </c>
    </row>
    <row r="94" spans="1:48" ht="30" customHeight="1">
      <c r="A94" s="661" t="s">
        <v>1390</v>
      </c>
      <c r="B94" s="661" t="s">
        <v>1502</v>
      </c>
      <c r="C94" s="663" t="s">
        <v>470</v>
      </c>
      <c r="D94" s="646">
        <v>3</v>
      </c>
      <c r="E94" s="647"/>
      <c r="F94" s="647"/>
      <c r="G94" s="647"/>
      <c r="H94" s="647"/>
      <c r="I94" s="647"/>
      <c r="J94" s="647"/>
      <c r="K94" s="647"/>
      <c r="L94" s="647"/>
      <c r="M94" s="663"/>
      <c r="N94" s="1" t="s">
        <v>1503</v>
      </c>
      <c r="O94" s="1" t="s">
        <v>50</v>
      </c>
      <c r="P94" s="1" t="s">
        <v>50</v>
      </c>
      <c r="Q94" s="1" t="s">
        <v>1343</v>
      </c>
      <c r="R94" s="1" t="s">
        <v>61</v>
      </c>
      <c r="S94" s="1" t="s">
        <v>61</v>
      </c>
      <c r="T94" s="1" t="s">
        <v>60</v>
      </c>
      <c r="AR94" s="1" t="s">
        <v>50</v>
      </c>
      <c r="AS94" s="1" t="s">
        <v>50</v>
      </c>
      <c r="AU94" s="1" t="s">
        <v>1504</v>
      </c>
      <c r="AV94">
        <v>51</v>
      </c>
    </row>
    <row r="95" spans="1:48" ht="30" customHeight="1">
      <c r="A95" s="661" t="s">
        <v>1390</v>
      </c>
      <c r="B95" s="661" t="s">
        <v>1505</v>
      </c>
      <c r="C95" s="663" t="s">
        <v>470</v>
      </c>
      <c r="D95" s="646">
        <v>3</v>
      </c>
      <c r="E95" s="647"/>
      <c r="F95" s="647"/>
      <c r="G95" s="647"/>
      <c r="H95" s="647"/>
      <c r="I95" s="647"/>
      <c r="J95" s="647"/>
      <c r="K95" s="647"/>
      <c r="L95" s="647"/>
      <c r="M95" s="663"/>
      <c r="N95" s="1" t="s">
        <v>1506</v>
      </c>
      <c r="O95" s="1" t="s">
        <v>50</v>
      </c>
      <c r="P95" s="1" t="s">
        <v>50</v>
      </c>
      <c r="Q95" s="1" t="s">
        <v>1343</v>
      </c>
      <c r="R95" s="1" t="s">
        <v>61</v>
      </c>
      <c r="S95" s="1" t="s">
        <v>61</v>
      </c>
      <c r="T95" s="1" t="s">
        <v>60</v>
      </c>
      <c r="AR95" s="1" t="s">
        <v>50</v>
      </c>
      <c r="AS95" s="1" t="s">
        <v>50</v>
      </c>
      <c r="AU95" s="1" t="s">
        <v>1507</v>
      </c>
      <c r="AV95">
        <v>52</v>
      </c>
    </row>
    <row r="96" spans="1:48" ht="30" customHeight="1">
      <c r="A96" s="661" t="s">
        <v>1390</v>
      </c>
      <c r="B96" s="661" t="s">
        <v>1508</v>
      </c>
      <c r="C96" s="663" t="s">
        <v>470</v>
      </c>
      <c r="D96" s="646">
        <v>1</v>
      </c>
      <c r="E96" s="647"/>
      <c r="F96" s="647"/>
      <c r="G96" s="647"/>
      <c r="H96" s="647"/>
      <c r="I96" s="647"/>
      <c r="J96" s="647"/>
      <c r="K96" s="647"/>
      <c r="L96" s="647"/>
      <c r="M96" s="663"/>
      <c r="N96" s="1" t="s">
        <v>1509</v>
      </c>
      <c r="O96" s="1" t="s">
        <v>50</v>
      </c>
      <c r="P96" s="1" t="s">
        <v>50</v>
      </c>
      <c r="Q96" s="1" t="s">
        <v>1343</v>
      </c>
      <c r="R96" s="1" t="s">
        <v>61</v>
      </c>
      <c r="S96" s="1" t="s">
        <v>61</v>
      </c>
      <c r="T96" s="1" t="s">
        <v>60</v>
      </c>
      <c r="AR96" s="1" t="s">
        <v>50</v>
      </c>
      <c r="AS96" s="1" t="s">
        <v>50</v>
      </c>
      <c r="AU96" s="1" t="s">
        <v>1510</v>
      </c>
      <c r="AV96">
        <v>53</v>
      </c>
    </row>
    <row r="97" spans="1:48" ht="30" customHeight="1">
      <c r="A97" s="661" t="s">
        <v>1390</v>
      </c>
      <c r="B97" s="661" t="s">
        <v>1511</v>
      </c>
      <c r="C97" s="663" t="s">
        <v>470</v>
      </c>
      <c r="D97" s="646">
        <v>1</v>
      </c>
      <c r="E97" s="647"/>
      <c r="F97" s="647"/>
      <c r="G97" s="647"/>
      <c r="H97" s="647"/>
      <c r="I97" s="647"/>
      <c r="J97" s="647"/>
      <c r="K97" s="647"/>
      <c r="L97" s="647"/>
      <c r="M97" s="663"/>
      <c r="N97" s="1" t="s">
        <v>1512</v>
      </c>
      <c r="O97" s="1" t="s">
        <v>50</v>
      </c>
      <c r="P97" s="1" t="s">
        <v>50</v>
      </c>
      <c r="Q97" s="1" t="s">
        <v>1343</v>
      </c>
      <c r="R97" s="1" t="s">
        <v>61</v>
      </c>
      <c r="S97" s="1" t="s">
        <v>61</v>
      </c>
      <c r="T97" s="1" t="s">
        <v>60</v>
      </c>
      <c r="AR97" s="1" t="s">
        <v>50</v>
      </c>
      <c r="AS97" s="1" t="s">
        <v>50</v>
      </c>
      <c r="AU97" s="1" t="s">
        <v>1513</v>
      </c>
      <c r="AV97">
        <v>54</v>
      </c>
    </row>
    <row r="98" spans="1:48" ht="30" customHeight="1">
      <c r="A98" s="661" t="s">
        <v>1390</v>
      </c>
      <c r="B98" s="661" t="s">
        <v>1514</v>
      </c>
      <c r="C98" s="663" t="s">
        <v>470</v>
      </c>
      <c r="D98" s="646">
        <v>1</v>
      </c>
      <c r="E98" s="647"/>
      <c r="F98" s="647"/>
      <c r="G98" s="647"/>
      <c r="H98" s="647"/>
      <c r="I98" s="647"/>
      <c r="J98" s="647"/>
      <c r="K98" s="647"/>
      <c r="L98" s="647"/>
      <c r="M98" s="663"/>
      <c r="N98" s="1" t="s">
        <v>1515</v>
      </c>
      <c r="O98" s="1" t="s">
        <v>50</v>
      </c>
      <c r="P98" s="1" t="s">
        <v>50</v>
      </c>
      <c r="Q98" s="1" t="s">
        <v>1343</v>
      </c>
      <c r="R98" s="1" t="s">
        <v>61</v>
      </c>
      <c r="S98" s="1" t="s">
        <v>61</v>
      </c>
      <c r="T98" s="1" t="s">
        <v>60</v>
      </c>
      <c r="AR98" s="1" t="s">
        <v>50</v>
      </c>
      <c r="AS98" s="1" t="s">
        <v>50</v>
      </c>
      <c r="AU98" s="1" t="s">
        <v>1516</v>
      </c>
      <c r="AV98">
        <v>55</v>
      </c>
    </row>
    <row r="99" spans="1:48" ht="30" customHeight="1">
      <c r="A99" s="661" t="s">
        <v>1390</v>
      </c>
      <c r="B99" s="661" t="s">
        <v>1517</v>
      </c>
      <c r="C99" s="663" t="s">
        <v>470</v>
      </c>
      <c r="D99" s="646">
        <v>67</v>
      </c>
      <c r="E99" s="647"/>
      <c r="F99" s="647"/>
      <c r="G99" s="647"/>
      <c r="H99" s="647"/>
      <c r="I99" s="647"/>
      <c r="J99" s="647"/>
      <c r="K99" s="647"/>
      <c r="L99" s="647"/>
      <c r="M99" s="663"/>
      <c r="N99" s="1" t="s">
        <v>1518</v>
      </c>
      <c r="O99" s="1" t="s">
        <v>50</v>
      </c>
      <c r="P99" s="1" t="s">
        <v>50</v>
      </c>
      <c r="Q99" s="1" t="s">
        <v>1343</v>
      </c>
      <c r="R99" s="1" t="s">
        <v>61</v>
      </c>
      <c r="S99" s="1" t="s">
        <v>61</v>
      </c>
      <c r="T99" s="1" t="s">
        <v>60</v>
      </c>
      <c r="AR99" s="1" t="s">
        <v>50</v>
      </c>
      <c r="AS99" s="1" t="s">
        <v>50</v>
      </c>
      <c r="AU99" s="1" t="s">
        <v>1519</v>
      </c>
      <c r="AV99">
        <v>56</v>
      </c>
    </row>
    <row r="100" spans="1:48" ht="30" customHeight="1">
      <c r="A100" s="661" t="s">
        <v>1390</v>
      </c>
      <c r="B100" s="661" t="s">
        <v>1520</v>
      </c>
      <c r="C100" s="663" t="s">
        <v>470</v>
      </c>
      <c r="D100" s="646">
        <v>7</v>
      </c>
      <c r="E100" s="647"/>
      <c r="F100" s="647"/>
      <c r="G100" s="647"/>
      <c r="H100" s="647"/>
      <c r="I100" s="647"/>
      <c r="J100" s="647"/>
      <c r="K100" s="647"/>
      <c r="L100" s="647"/>
      <c r="M100" s="663"/>
      <c r="N100" s="1" t="s">
        <v>1521</v>
      </c>
      <c r="O100" s="1" t="s">
        <v>50</v>
      </c>
      <c r="P100" s="1" t="s">
        <v>50</v>
      </c>
      <c r="Q100" s="1" t="s">
        <v>1343</v>
      </c>
      <c r="R100" s="1" t="s">
        <v>61</v>
      </c>
      <c r="S100" s="1" t="s">
        <v>61</v>
      </c>
      <c r="T100" s="1" t="s">
        <v>60</v>
      </c>
      <c r="AR100" s="1" t="s">
        <v>50</v>
      </c>
      <c r="AS100" s="1" t="s">
        <v>50</v>
      </c>
      <c r="AU100" s="1" t="s">
        <v>1522</v>
      </c>
      <c r="AV100">
        <v>57</v>
      </c>
    </row>
    <row r="101" spans="1:48" ht="30" customHeight="1">
      <c r="A101" s="661" t="s">
        <v>1390</v>
      </c>
      <c r="B101" s="661" t="s">
        <v>1523</v>
      </c>
      <c r="C101" s="663" t="s">
        <v>470</v>
      </c>
      <c r="D101" s="646">
        <v>18</v>
      </c>
      <c r="E101" s="647"/>
      <c r="F101" s="647"/>
      <c r="G101" s="647"/>
      <c r="H101" s="647"/>
      <c r="I101" s="647"/>
      <c r="J101" s="647"/>
      <c r="K101" s="647"/>
      <c r="L101" s="647"/>
      <c r="M101" s="663"/>
      <c r="N101" s="1" t="s">
        <v>1524</v>
      </c>
      <c r="O101" s="1" t="s">
        <v>50</v>
      </c>
      <c r="P101" s="1" t="s">
        <v>50</v>
      </c>
      <c r="Q101" s="1" t="s">
        <v>1343</v>
      </c>
      <c r="R101" s="1" t="s">
        <v>61</v>
      </c>
      <c r="S101" s="1" t="s">
        <v>61</v>
      </c>
      <c r="T101" s="1" t="s">
        <v>60</v>
      </c>
      <c r="AR101" s="1" t="s">
        <v>50</v>
      </c>
      <c r="AS101" s="1" t="s">
        <v>50</v>
      </c>
      <c r="AU101" s="1" t="s">
        <v>1525</v>
      </c>
      <c r="AV101">
        <v>58</v>
      </c>
    </row>
    <row r="102" spans="1:48" ht="30" customHeight="1">
      <c r="A102" s="661" t="s">
        <v>1390</v>
      </c>
      <c r="B102" s="661" t="s">
        <v>1526</v>
      </c>
      <c r="C102" s="663" t="s">
        <v>470</v>
      </c>
      <c r="D102" s="646">
        <v>6</v>
      </c>
      <c r="E102" s="647"/>
      <c r="F102" s="647"/>
      <c r="G102" s="647"/>
      <c r="H102" s="647"/>
      <c r="I102" s="647"/>
      <c r="J102" s="647"/>
      <c r="K102" s="647"/>
      <c r="L102" s="647"/>
      <c r="M102" s="663"/>
      <c r="N102" s="1" t="s">
        <v>1527</v>
      </c>
      <c r="O102" s="1" t="s">
        <v>50</v>
      </c>
      <c r="P102" s="1" t="s">
        <v>50</v>
      </c>
      <c r="Q102" s="1" t="s">
        <v>1343</v>
      </c>
      <c r="R102" s="1" t="s">
        <v>61</v>
      </c>
      <c r="S102" s="1" t="s">
        <v>61</v>
      </c>
      <c r="T102" s="1" t="s">
        <v>60</v>
      </c>
      <c r="AR102" s="1" t="s">
        <v>50</v>
      </c>
      <c r="AS102" s="1" t="s">
        <v>50</v>
      </c>
      <c r="AU102" s="1" t="s">
        <v>1528</v>
      </c>
      <c r="AV102">
        <v>59</v>
      </c>
    </row>
    <row r="103" spans="1:48" ht="30" customHeight="1">
      <c r="A103" s="661" t="s">
        <v>1390</v>
      </c>
      <c r="B103" s="661" t="s">
        <v>1529</v>
      </c>
      <c r="C103" s="663" t="s">
        <v>470</v>
      </c>
      <c r="D103" s="646">
        <v>2</v>
      </c>
      <c r="E103" s="647"/>
      <c r="F103" s="647"/>
      <c r="G103" s="647"/>
      <c r="H103" s="647"/>
      <c r="I103" s="647"/>
      <c r="J103" s="647"/>
      <c r="K103" s="647"/>
      <c r="L103" s="647"/>
      <c r="M103" s="663"/>
      <c r="N103" s="1" t="s">
        <v>1530</v>
      </c>
      <c r="O103" s="1" t="s">
        <v>50</v>
      </c>
      <c r="P103" s="1" t="s">
        <v>50</v>
      </c>
      <c r="Q103" s="1" t="s">
        <v>1343</v>
      </c>
      <c r="R103" s="1" t="s">
        <v>61</v>
      </c>
      <c r="S103" s="1" t="s">
        <v>61</v>
      </c>
      <c r="T103" s="1" t="s">
        <v>60</v>
      </c>
      <c r="AR103" s="1" t="s">
        <v>50</v>
      </c>
      <c r="AS103" s="1" t="s">
        <v>50</v>
      </c>
      <c r="AU103" s="1" t="s">
        <v>1531</v>
      </c>
      <c r="AV103">
        <v>60</v>
      </c>
    </row>
    <row r="104" spans="1:48" ht="30" customHeight="1">
      <c r="A104" s="661" t="s">
        <v>1390</v>
      </c>
      <c r="B104" s="661" t="s">
        <v>1532</v>
      </c>
      <c r="C104" s="663" t="s">
        <v>470</v>
      </c>
      <c r="D104" s="646">
        <v>10</v>
      </c>
      <c r="E104" s="647"/>
      <c r="F104" s="647"/>
      <c r="G104" s="647"/>
      <c r="H104" s="647"/>
      <c r="I104" s="647"/>
      <c r="J104" s="647"/>
      <c r="K104" s="647"/>
      <c r="L104" s="647"/>
      <c r="M104" s="663"/>
      <c r="N104" s="1" t="s">
        <v>1533</v>
      </c>
      <c r="O104" s="1" t="s">
        <v>50</v>
      </c>
      <c r="P104" s="1" t="s">
        <v>50</v>
      </c>
      <c r="Q104" s="1" t="s">
        <v>1343</v>
      </c>
      <c r="R104" s="1" t="s">
        <v>61</v>
      </c>
      <c r="S104" s="1" t="s">
        <v>61</v>
      </c>
      <c r="T104" s="1" t="s">
        <v>60</v>
      </c>
      <c r="AR104" s="1" t="s">
        <v>50</v>
      </c>
      <c r="AS104" s="1" t="s">
        <v>50</v>
      </c>
      <c r="AU104" s="1" t="s">
        <v>1534</v>
      </c>
      <c r="AV104">
        <v>61</v>
      </c>
    </row>
    <row r="105" spans="1:48" ht="30" customHeight="1">
      <c r="A105" s="661" t="s">
        <v>1390</v>
      </c>
      <c r="B105" s="661" t="s">
        <v>1535</v>
      </c>
      <c r="C105" s="663" t="s">
        <v>470</v>
      </c>
      <c r="D105" s="646">
        <v>14</v>
      </c>
      <c r="E105" s="647"/>
      <c r="F105" s="647"/>
      <c r="G105" s="647"/>
      <c r="H105" s="647"/>
      <c r="I105" s="647"/>
      <c r="J105" s="647"/>
      <c r="K105" s="647"/>
      <c r="L105" s="647"/>
      <c r="M105" s="663"/>
      <c r="N105" s="1" t="s">
        <v>1536</v>
      </c>
      <c r="O105" s="1" t="s">
        <v>50</v>
      </c>
      <c r="P105" s="1" t="s">
        <v>50</v>
      </c>
      <c r="Q105" s="1" t="s">
        <v>1343</v>
      </c>
      <c r="R105" s="1" t="s">
        <v>61</v>
      </c>
      <c r="S105" s="1" t="s">
        <v>61</v>
      </c>
      <c r="T105" s="1" t="s">
        <v>60</v>
      </c>
      <c r="AR105" s="1" t="s">
        <v>50</v>
      </c>
      <c r="AS105" s="1" t="s">
        <v>50</v>
      </c>
      <c r="AU105" s="1" t="s">
        <v>1537</v>
      </c>
      <c r="AV105">
        <v>62</v>
      </c>
    </row>
    <row r="106" spans="1:48" ht="30" customHeight="1">
      <c r="A106" s="661" t="s">
        <v>1390</v>
      </c>
      <c r="B106" s="661" t="s">
        <v>1538</v>
      </c>
      <c r="C106" s="663" t="s">
        <v>470</v>
      </c>
      <c r="D106" s="646">
        <v>1</v>
      </c>
      <c r="E106" s="647"/>
      <c r="F106" s="647"/>
      <c r="G106" s="647"/>
      <c r="H106" s="647"/>
      <c r="I106" s="647"/>
      <c r="J106" s="647"/>
      <c r="K106" s="647"/>
      <c r="L106" s="647"/>
      <c r="M106" s="663"/>
      <c r="N106" s="1" t="s">
        <v>1539</v>
      </c>
      <c r="O106" s="1" t="s">
        <v>50</v>
      </c>
      <c r="P106" s="1" t="s">
        <v>50</v>
      </c>
      <c r="Q106" s="1" t="s">
        <v>1343</v>
      </c>
      <c r="R106" s="1" t="s">
        <v>61</v>
      </c>
      <c r="S106" s="1" t="s">
        <v>61</v>
      </c>
      <c r="T106" s="1" t="s">
        <v>60</v>
      </c>
      <c r="AR106" s="1" t="s">
        <v>50</v>
      </c>
      <c r="AS106" s="1" t="s">
        <v>50</v>
      </c>
      <c r="AU106" s="1" t="s">
        <v>1540</v>
      </c>
      <c r="AV106">
        <v>63</v>
      </c>
    </row>
    <row r="107" spans="1:48" ht="30" customHeight="1">
      <c r="A107" s="661" t="s">
        <v>1390</v>
      </c>
      <c r="B107" s="661" t="s">
        <v>1541</v>
      </c>
      <c r="C107" s="663" t="s">
        <v>470</v>
      </c>
      <c r="D107" s="646">
        <v>10</v>
      </c>
      <c r="E107" s="647"/>
      <c r="F107" s="647"/>
      <c r="G107" s="647"/>
      <c r="H107" s="647"/>
      <c r="I107" s="647"/>
      <c r="J107" s="647"/>
      <c r="K107" s="647"/>
      <c r="L107" s="647"/>
      <c r="M107" s="663"/>
      <c r="N107" s="1" t="s">
        <v>1542</v>
      </c>
      <c r="O107" s="1" t="s">
        <v>50</v>
      </c>
      <c r="P107" s="1" t="s">
        <v>50</v>
      </c>
      <c r="Q107" s="1" t="s">
        <v>1343</v>
      </c>
      <c r="R107" s="1" t="s">
        <v>61</v>
      </c>
      <c r="S107" s="1" t="s">
        <v>61</v>
      </c>
      <c r="T107" s="1" t="s">
        <v>60</v>
      </c>
      <c r="AR107" s="1" t="s">
        <v>50</v>
      </c>
      <c r="AS107" s="1" t="s">
        <v>50</v>
      </c>
      <c r="AU107" s="1" t="s">
        <v>1543</v>
      </c>
      <c r="AV107">
        <v>64</v>
      </c>
    </row>
    <row r="108" spans="1:48" ht="30" customHeight="1">
      <c r="A108" s="661" t="s">
        <v>1390</v>
      </c>
      <c r="B108" s="661" t="s">
        <v>1544</v>
      </c>
      <c r="C108" s="663" t="s">
        <v>470</v>
      </c>
      <c r="D108" s="646">
        <v>4</v>
      </c>
      <c r="E108" s="647"/>
      <c r="F108" s="647"/>
      <c r="G108" s="647"/>
      <c r="H108" s="647"/>
      <c r="I108" s="647"/>
      <c r="J108" s="647"/>
      <c r="K108" s="647"/>
      <c r="L108" s="647"/>
      <c r="M108" s="663"/>
      <c r="N108" s="1" t="s">
        <v>1545</v>
      </c>
      <c r="O108" s="1" t="s">
        <v>50</v>
      </c>
      <c r="P108" s="1" t="s">
        <v>50</v>
      </c>
      <c r="Q108" s="1" t="s">
        <v>1343</v>
      </c>
      <c r="R108" s="1" t="s">
        <v>61</v>
      </c>
      <c r="S108" s="1" t="s">
        <v>61</v>
      </c>
      <c r="T108" s="1" t="s">
        <v>60</v>
      </c>
      <c r="AR108" s="1" t="s">
        <v>50</v>
      </c>
      <c r="AS108" s="1" t="s">
        <v>50</v>
      </c>
      <c r="AU108" s="1" t="s">
        <v>1546</v>
      </c>
      <c r="AV108">
        <v>65</v>
      </c>
    </row>
    <row r="109" spans="1:48" ht="30" customHeight="1">
      <c r="A109" s="661" t="s">
        <v>1390</v>
      </c>
      <c r="B109" s="661" t="s">
        <v>1547</v>
      </c>
      <c r="C109" s="663" t="s">
        <v>470</v>
      </c>
      <c r="D109" s="646">
        <v>1</v>
      </c>
      <c r="E109" s="647"/>
      <c r="F109" s="647"/>
      <c r="G109" s="647"/>
      <c r="H109" s="647"/>
      <c r="I109" s="647"/>
      <c r="J109" s="647"/>
      <c r="K109" s="647"/>
      <c r="L109" s="647"/>
      <c r="M109" s="663"/>
      <c r="N109" s="1" t="s">
        <v>1548</v>
      </c>
      <c r="O109" s="1" t="s">
        <v>50</v>
      </c>
      <c r="P109" s="1" t="s">
        <v>50</v>
      </c>
      <c r="Q109" s="1" t="s">
        <v>1343</v>
      </c>
      <c r="R109" s="1" t="s">
        <v>61</v>
      </c>
      <c r="S109" s="1" t="s">
        <v>61</v>
      </c>
      <c r="T109" s="1" t="s">
        <v>60</v>
      </c>
      <c r="AR109" s="1" t="s">
        <v>50</v>
      </c>
      <c r="AS109" s="1" t="s">
        <v>50</v>
      </c>
      <c r="AU109" s="1" t="s">
        <v>1549</v>
      </c>
      <c r="AV109">
        <v>66</v>
      </c>
    </row>
    <row r="110" spans="1:48" ht="30" customHeight="1">
      <c r="A110" s="661" t="s">
        <v>1390</v>
      </c>
      <c r="B110" s="661" t="s">
        <v>1550</v>
      </c>
      <c r="C110" s="663" t="s">
        <v>470</v>
      </c>
      <c r="D110" s="646">
        <v>17</v>
      </c>
      <c r="E110" s="647"/>
      <c r="F110" s="647"/>
      <c r="G110" s="647"/>
      <c r="H110" s="647"/>
      <c r="I110" s="647"/>
      <c r="J110" s="647"/>
      <c r="K110" s="647"/>
      <c r="L110" s="647"/>
      <c r="M110" s="663"/>
      <c r="N110" s="1" t="s">
        <v>1551</v>
      </c>
      <c r="O110" s="1" t="s">
        <v>50</v>
      </c>
      <c r="P110" s="1" t="s">
        <v>50</v>
      </c>
      <c r="Q110" s="1" t="s">
        <v>1343</v>
      </c>
      <c r="R110" s="1" t="s">
        <v>61</v>
      </c>
      <c r="S110" s="1" t="s">
        <v>61</v>
      </c>
      <c r="T110" s="1" t="s">
        <v>60</v>
      </c>
      <c r="AR110" s="1" t="s">
        <v>50</v>
      </c>
      <c r="AS110" s="1" t="s">
        <v>50</v>
      </c>
      <c r="AU110" s="1" t="s">
        <v>1552</v>
      </c>
      <c r="AV110">
        <v>67</v>
      </c>
    </row>
    <row r="111" spans="1:48" ht="30" customHeight="1">
      <c r="A111" s="661" t="s">
        <v>1390</v>
      </c>
      <c r="B111" s="661" t="s">
        <v>1553</v>
      </c>
      <c r="C111" s="663" t="s">
        <v>470</v>
      </c>
      <c r="D111" s="646">
        <v>1</v>
      </c>
      <c r="E111" s="647"/>
      <c r="F111" s="647"/>
      <c r="G111" s="647"/>
      <c r="H111" s="647"/>
      <c r="I111" s="647"/>
      <c r="J111" s="647"/>
      <c r="K111" s="647"/>
      <c r="L111" s="647"/>
      <c r="M111" s="663"/>
      <c r="N111" s="1" t="s">
        <v>1554</v>
      </c>
      <c r="O111" s="1" t="s">
        <v>50</v>
      </c>
      <c r="P111" s="1" t="s">
        <v>50</v>
      </c>
      <c r="Q111" s="1" t="s">
        <v>1343</v>
      </c>
      <c r="R111" s="1" t="s">
        <v>61</v>
      </c>
      <c r="S111" s="1" t="s">
        <v>61</v>
      </c>
      <c r="T111" s="1" t="s">
        <v>60</v>
      </c>
      <c r="AR111" s="1" t="s">
        <v>50</v>
      </c>
      <c r="AS111" s="1" t="s">
        <v>50</v>
      </c>
      <c r="AU111" s="1" t="s">
        <v>1555</v>
      </c>
      <c r="AV111">
        <v>68</v>
      </c>
    </row>
    <row r="112" spans="1:48" ht="30" customHeight="1">
      <c r="A112" s="661" t="s">
        <v>1390</v>
      </c>
      <c r="B112" s="661" t="s">
        <v>1556</v>
      </c>
      <c r="C112" s="663" t="s">
        <v>470</v>
      </c>
      <c r="D112" s="646">
        <v>1</v>
      </c>
      <c r="E112" s="647"/>
      <c r="F112" s="647"/>
      <c r="G112" s="647"/>
      <c r="H112" s="647"/>
      <c r="I112" s="647"/>
      <c r="J112" s="647"/>
      <c r="K112" s="647"/>
      <c r="L112" s="647"/>
      <c r="M112" s="663"/>
      <c r="N112" s="1" t="s">
        <v>1557</v>
      </c>
      <c r="O112" s="1" t="s">
        <v>50</v>
      </c>
      <c r="P112" s="1" t="s">
        <v>50</v>
      </c>
      <c r="Q112" s="1" t="s">
        <v>1343</v>
      </c>
      <c r="R112" s="1" t="s">
        <v>61</v>
      </c>
      <c r="S112" s="1" t="s">
        <v>61</v>
      </c>
      <c r="T112" s="1" t="s">
        <v>60</v>
      </c>
      <c r="AR112" s="1" t="s">
        <v>50</v>
      </c>
      <c r="AS112" s="1" t="s">
        <v>50</v>
      </c>
      <c r="AU112" s="1" t="s">
        <v>1558</v>
      </c>
      <c r="AV112">
        <v>69</v>
      </c>
    </row>
    <row r="113" spans="1:48" ht="30" customHeight="1">
      <c r="A113" s="661" t="s">
        <v>1390</v>
      </c>
      <c r="B113" s="661" t="s">
        <v>1559</v>
      </c>
      <c r="C113" s="663" t="s">
        <v>470</v>
      </c>
      <c r="D113" s="646">
        <v>3</v>
      </c>
      <c r="E113" s="647"/>
      <c r="F113" s="647"/>
      <c r="G113" s="647"/>
      <c r="H113" s="647"/>
      <c r="I113" s="647"/>
      <c r="J113" s="647"/>
      <c r="K113" s="647"/>
      <c r="L113" s="647"/>
      <c r="M113" s="663"/>
      <c r="N113" s="1" t="s">
        <v>1560</v>
      </c>
      <c r="O113" s="1" t="s">
        <v>50</v>
      </c>
      <c r="P113" s="1" t="s">
        <v>50</v>
      </c>
      <c r="Q113" s="1" t="s">
        <v>1343</v>
      </c>
      <c r="R113" s="1" t="s">
        <v>61</v>
      </c>
      <c r="S113" s="1" t="s">
        <v>61</v>
      </c>
      <c r="T113" s="1" t="s">
        <v>60</v>
      </c>
      <c r="AR113" s="1" t="s">
        <v>50</v>
      </c>
      <c r="AS113" s="1" t="s">
        <v>50</v>
      </c>
      <c r="AU113" s="1" t="s">
        <v>1561</v>
      </c>
      <c r="AV113">
        <v>70</v>
      </c>
    </row>
    <row r="114" spans="1:48" ht="30" customHeight="1">
      <c r="A114" s="661" t="s">
        <v>1390</v>
      </c>
      <c r="B114" s="661" t="s">
        <v>1562</v>
      </c>
      <c r="C114" s="663" t="s">
        <v>470</v>
      </c>
      <c r="D114" s="646">
        <v>11</v>
      </c>
      <c r="E114" s="647"/>
      <c r="F114" s="647"/>
      <c r="G114" s="647"/>
      <c r="H114" s="647"/>
      <c r="I114" s="647"/>
      <c r="J114" s="647"/>
      <c r="K114" s="647"/>
      <c r="L114" s="647"/>
      <c r="M114" s="663"/>
      <c r="N114" s="1" t="s">
        <v>1563</v>
      </c>
      <c r="O114" s="1" t="s">
        <v>50</v>
      </c>
      <c r="P114" s="1" t="s">
        <v>50</v>
      </c>
      <c r="Q114" s="1" t="s">
        <v>1343</v>
      </c>
      <c r="R114" s="1" t="s">
        <v>61</v>
      </c>
      <c r="S114" s="1" t="s">
        <v>61</v>
      </c>
      <c r="T114" s="1" t="s">
        <v>60</v>
      </c>
      <c r="AR114" s="1" t="s">
        <v>50</v>
      </c>
      <c r="AS114" s="1" t="s">
        <v>50</v>
      </c>
      <c r="AU114" s="1" t="s">
        <v>1564</v>
      </c>
      <c r="AV114">
        <v>71</v>
      </c>
    </row>
    <row r="115" spans="1:48" ht="30" customHeight="1">
      <c r="A115" s="661" t="s">
        <v>1390</v>
      </c>
      <c r="B115" s="661" t="s">
        <v>1565</v>
      </c>
      <c r="C115" s="663" t="s">
        <v>470</v>
      </c>
      <c r="D115" s="646">
        <v>2</v>
      </c>
      <c r="E115" s="647"/>
      <c r="F115" s="647"/>
      <c r="G115" s="647"/>
      <c r="H115" s="647"/>
      <c r="I115" s="647"/>
      <c r="J115" s="647"/>
      <c r="K115" s="647"/>
      <c r="L115" s="647"/>
      <c r="M115" s="663"/>
      <c r="N115" s="1" t="s">
        <v>1566</v>
      </c>
      <c r="O115" s="1" t="s">
        <v>50</v>
      </c>
      <c r="P115" s="1" t="s">
        <v>50</v>
      </c>
      <c r="Q115" s="1" t="s">
        <v>1343</v>
      </c>
      <c r="R115" s="1" t="s">
        <v>61</v>
      </c>
      <c r="S115" s="1" t="s">
        <v>61</v>
      </c>
      <c r="T115" s="1" t="s">
        <v>60</v>
      </c>
      <c r="AR115" s="1" t="s">
        <v>50</v>
      </c>
      <c r="AS115" s="1" t="s">
        <v>50</v>
      </c>
      <c r="AU115" s="1" t="s">
        <v>1567</v>
      </c>
      <c r="AV115">
        <v>72</v>
      </c>
    </row>
    <row r="116" spans="1:48" ht="30" customHeight="1">
      <c r="A116" s="661" t="s">
        <v>1390</v>
      </c>
      <c r="B116" s="661" t="s">
        <v>1568</v>
      </c>
      <c r="C116" s="663" t="s">
        <v>470</v>
      </c>
      <c r="D116" s="646">
        <v>1</v>
      </c>
      <c r="E116" s="647"/>
      <c r="F116" s="647"/>
      <c r="G116" s="647"/>
      <c r="H116" s="647"/>
      <c r="I116" s="647"/>
      <c r="J116" s="647"/>
      <c r="K116" s="647"/>
      <c r="L116" s="647"/>
      <c r="M116" s="663"/>
      <c r="N116" s="1" t="s">
        <v>1569</v>
      </c>
      <c r="O116" s="1" t="s">
        <v>50</v>
      </c>
      <c r="P116" s="1" t="s">
        <v>50</v>
      </c>
      <c r="Q116" s="1" t="s">
        <v>1343</v>
      </c>
      <c r="R116" s="1" t="s">
        <v>61</v>
      </c>
      <c r="S116" s="1" t="s">
        <v>61</v>
      </c>
      <c r="T116" s="1" t="s">
        <v>60</v>
      </c>
      <c r="AR116" s="1" t="s">
        <v>50</v>
      </c>
      <c r="AS116" s="1" t="s">
        <v>50</v>
      </c>
      <c r="AU116" s="1" t="s">
        <v>1570</v>
      </c>
      <c r="AV116">
        <v>73</v>
      </c>
    </row>
    <row r="117" spans="1:48" ht="30" customHeight="1">
      <c r="A117" s="661" t="s">
        <v>1390</v>
      </c>
      <c r="B117" s="661" t="s">
        <v>1571</v>
      </c>
      <c r="C117" s="663" t="s">
        <v>470</v>
      </c>
      <c r="D117" s="646">
        <v>6</v>
      </c>
      <c r="E117" s="647"/>
      <c r="F117" s="647"/>
      <c r="G117" s="647"/>
      <c r="H117" s="647"/>
      <c r="I117" s="647"/>
      <c r="J117" s="647"/>
      <c r="K117" s="647"/>
      <c r="L117" s="647"/>
      <c r="M117" s="663"/>
      <c r="N117" s="1" t="s">
        <v>1572</v>
      </c>
      <c r="O117" s="1" t="s">
        <v>50</v>
      </c>
      <c r="P117" s="1" t="s">
        <v>50</v>
      </c>
      <c r="Q117" s="1" t="s">
        <v>1343</v>
      </c>
      <c r="R117" s="1" t="s">
        <v>61</v>
      </c>
      <c r="S117" s="1" t="s">
        <v>61</v>
      </c>
      <c r="T117" s="1" t="s">
        <v>60</v>
      </c>
      <c r="AR117" s="1" t="s">
        <v>50</v>
      </c>
      <c r="AS117" s="1" t="s">
        <v>50</v>
      </c>
      <c r="AU117" s="1" t="s">
        <v>1573</v>
      </c>
      <c r="AV117">
        <v>74</v>
      </c>
    </row>
    <row r="118" spans="1:48" ht="30" customHeight="1">
      <c r="A118" s="661" t="s">
        <v>1390</v>
      </c>
      <c r="B118" s="661" t="s">
        <v>1574</v>
      </c>
      <c r="C118" s="663" t="s">
        <v>470</v>
      </c>
      <c r="D118" s="646">
        <v>14</v>
      </c>
      <c r="E118" s="647"/>
      <c r="F118" s="647"/>
      <c r="G118" s="647"/>
      <c r="H118" s="647"/>
      <c r="I118" s="647"/>
      <c r="J118" s="647"/>
      <c r="K118" s="647"/>
      <c r="L118" s="647"/>
      <c r="M118" s="663"/>
      <c r="N118" s="1" t="s">
        <v>1575</v>
      </c>
      <c r="O118" s="1" t="s">
        <v>50</v>
      </c>
      <c r="P118" s="1" t="s">
        <v>50</v>
      </c>
      <c r="Q118" s="1" t="s">
        <v>1343</v>
      </c>
      <c r="R118" s="1" t="s">
        <v>61</v>
      </c>
      <c r="S118" s="1" t="s">
        <v>61</v>
      </c>
      <c r="T118" s="1" t="s">
        <v>60</v>
      </c>
      <c r="AR118" s="1" t="s">
        <v>50</v>
      </c>
      <c r="AS118" s="1" t="s">
        <v>50</v>
      </c>
      <c r="AU118" s="1" t="s">
        <v>1576</v>
      </c>
      <c r="AV118">
        <v>75</v>
      </c>
    </row>
    <row r="119" spans="1:48" ht="30" customHeight="1">
      <c r="A119" s="661" t="s">
        <v>1390</v>
      </c>
      <c r="B119" s="661" t="s">
        <v>1577</v>
      </c>
      <c r="C119" s="663" t="s">
        <v>470</v>
      </c>
      <c r="D119" s="646">
        <v>33</v>
      </c>
      <c r="E119" s="647"/>
      <c r="F119" s="647"/>
      <c r="G119" s="647"/>
      <c r="H119" s="647"/>
      <c r="I119" s="647"/>
      <c r="J119" s="647"/>
      <c r="K119" s="647"/>
      <c r="L119" s="647"/>
      <c r="M119" s="663"/>
      <c r="N119" s="1" t="s">
        <v>1578</v>
      </c>
      <c r="O119" s="1" t="s">
        <v>50</v>
      </c>
      <c r="P119" s="1" t="s">
        <v>50</v>
      </c>
      <c r="Q119" s="1" t="s">
        <v>1343</v>
      </c>
      <c r="R119" s="1" t="s">
        <v>61</v>
      </c>
      <c r="S119" s="1" t="s">
        <v>61</v>
      </c>
      <c r="T119" s="1" t="s">
        <v>60</v>
      </c>
      <c r="AR119" s="1" t="s">
        <v>50</v>
      </c>
      <c r="AS119" s="1" t="s">
        <v>50</v>
      </c>
      <c r="AU119" s="1" t="s">
        <v>1579</v>
      </c>
      <c r="AV119">
        <v>76</v>
      </c>
    </row>
    <row r="120" spans="1:48" ht="30" customHeight="1">
      <c r="A120" s="661" t="s">
        <v>1390</v>
      </c>
      <c r="B120" s="661" t="s">
        <v>1580</v>
      </c>
      <c r="C120" s="663" t="s">
        <v>470</v>
      </c>
      <c r="D120" s="646">
        <v>4</v>
      </c>
      <c r="E120" s="647"/>
      <c r="F120" s="647"/>
      <c r="G120" s="647"/>
      <c r="H120" s="647"/>
      <c r="I120" s="647"/>
      <c r="J120" s="647"/>
      <c r="K120" s="647"/>
      <c r="L120" s="647"/>
      <c r="M120" s="663"/>
      <c r="N120" s="1" t="s">
        <v>1581</v>
      </c>
      <c r="O120" s="1" t="s">
        <v>50</v>
      </c>
      <c r="P120" s="1" t="s">
        <v>50</v>
      </c>
      <c r="Q120" s="1" t="s">
        <v>1343</v>
      </c>
      <c r="R120" s="1" t="s">
        <v>61</v>
      </c>
      <c r="S120" s="1" t="s">
        <v>61</v>
      </c>
      <c r="T120" s="1" t="s">
        <v>60</v>
      </c>
      <c r="AR120" s="1" t="s">
        <v>50</v>
      </c>
      <c r="AS120" s="1" t="s">
        <v>50</v>
      </c>
      <c r="AU120" s="1" t="s">
        <v>1582</v>
      </c>
      <c r="AV120">
        <v>77</v>
      </c>
    </row>
    <row r="121" spans="1:48" ht="30" customHeight="1">
      <c r="A121" s="661" t="s">
        <v>1390</v>
      </c>
      <c r="B121" s="661" t="s">
        <v>1583</v>
      </c>
      <c r="C121" s="663" t="s">
        <v>470</v>
      </c>
      <c r="D121" s="646">
        <v>2</v>
      </c>
      <c r="E121" s="647"/>
      <c r="F121" s="647"/>
      <c r="G121" s="647"/>
      <c r="H121" s="647"/>
      <c r="I121" s="647"/>
      <c r="J121" s="647"/>
      <c r="K121" s="647"/>
      <c r="L121" s="647"/>
      <c r="M121" s="663"/>
      <c r="N121" s="1" t="s">
        <v>1584</v>
      </c>
      <c r="O121" s="1" t="s">
        <v>50</v>
      </c>
      <c r="P121" s="1" t="s">
        <v>50</v>
      </c>
      <c r="Q121" s="1" t="s">
        <v>1343</v>
      </c>
      <c r="R121" s="1" t="s">
        <v>61</v>
      </c>
      <c r="S121" s="1" t="s">
        <v>61</v>
      </c>
      <c r="T121" s="1" t="s">
        <v>60</v>
      </c>
      <c r="AR121" s="1" t="s">
        <v>50</v>
      </c>
      <c r="AS121" s="1" t="s">
        <v>50</v>
      </c>
      <c r="AU121" s="1" t="s">
        <v>1585</v>
      </c>
      <c r="AV121">
        <v>78</v>
      </c>
    </row>
    <row r="122" spans="1:48" ht="30" customHeight="1">
      <c r="A122" s="661" t="s">
        <v>1403</v>
      </c>
      <c r="B122" s="661" t="s">
        <v>1586</v>
      </c>
      <c r="C122" s="663" t="s">
        <v>58</v>
      </c>
      <c r="D122" s="646">
        <v>10</v>
      </c>
      <c r="E122" s="647"/>
      <c r="F122" s="647"/>
      <c r="G122" s="647"/>
      <c r="H122" s="647"/>
      <c r="I122" s="647"/>
      <c r="J122" s="647"/>
      <c r="K122" s="647"/>
      <c r="L122" s="647"/>
      <c r="M122" s="663"/>
      <c r="N122" s="1" t="s">
        <v>1587</v>
      </c>
      <c r="O122" s="1" t="s">
        <v>50</v>
      </c>
      <c r="P122" s="1" t="s">
        <v>50</v>
      </c>
      <c r="Q122" s="1" t="s">
        <v>1343</v>
      </c>
      <c r="R122" s="1" t="s">
        <v>60</v>
      </c>
      <c r="S122" s="1" t="s">
        <v>61</v>
      </c>
      <c r="T122" s="1" t="s">
        <v>61</v>
      </c>
      <c r="AR122" s="1" t="s">
        <v>50</v>
      </c>
      <c r="AS122" s="1" t="s">
        <v>50</v>
      </c>
      <c r="AU122" s="1" t="s">
        <v>1588</v>
      </c>
      <c r="AV122">
        <v>79</v>
      </c>
    </row>
    <row r="123" spans="1:48" ht="30" customHeight="1">
      <c r="A123" s="661" t="s">
        <v>1403</v>
      </c>
      <c r="B123" s="661" t="s">
        <v>1589</v>
      </c>
      <c r="C123" s="663" t="s">
        <v>58</v>
      </c>
      <c r="D123" s="646">
        <v>5</v>
      </c>
      <c r="E123" s="647"/>
      <c r="F123" s="647"/>
      <c r="G123" s="647"/>
      <c r="H123" s="647"/>
      <c r="I123" s="647"/>
      <c r="J123" s="647"/>
      <c r="K123" s="647"/>
      <c r="L123" s="647"/>
      <c r="M123" s="663"/>
      <c r="N123" s="1" t="s">
        <v>1590</v>
      </c>
      <c r="O123" s="1" t="s">
        <v>50</v>
      </c>
      <c r="P123" s="1" t="s">
        <v>50</v>
      </c>
      <c r="Q123" s="1" t="s">
        <v>1343</v>
      </c>
      <c r="R123" s="1" t="s">
        <v>60</v>
      </c>
      <c r="S123" s="1" t="s">
        <v>61</v>
      </c>
      <c r="T123" s="1" t="s">
        <v>61</v>
      </c>
      <c r="AR123" s="1" t="s">
        <v>50</v>
      </c>
      <c r="AS123" s="1" t="s">
        <v>50</v>
      </c>
      <c r="AU123" s="1" t="s">
        <v>1591</v>
      </c>
      <c r="AV123">
        <v>80</v>
      </c>
    </row>
    <row r="124" spans="1:48" ht="30" customHeight="1">
      <c r="A124" s="661" t="s">
        <v>1410</v>
      </c>
      <c r="B124" s="661" t="s">
        <v>1592</v>
      </c>
      <c r="C124" s="663" t="s">
        <v>470</v>
      </c>
      <c r="D124" s="646">
        <v>12</v>
      </c>
      <c r="E124" s="647"/>
      <c r="F124" s="647"/>
      <c r="G124" s="647"/>
      <c r="H124" s="647"/>
      <c r="I124" s="647"/>
      <c r="J124" s="647"/>
      <c r="K124" s="647"/>
      <c r="L124" s="647"/>
      <c r="M124" s="663"/>
      <c r="N124" s="1" t="s">
        <v>1593</v>
      </c>
      <c r="O124" s="1" t="s">
        <v>50</v>
      </c>
      <c r="P124" s="1" t="s">
        <v>50</v>
      </c>
      <c r="Q124" s="1" t="s">
        <v>1343</v>
      </c>
      <c r="R124" s="1" t="s">
        <v>60</v>
      </c>
      <c r="S124" s="1" t="s">
        <v>61</v>
      </c>
      <c r="T124" s="1" t="s">
        <v>61</v>
      </c>
      <c r="AR124" s="1" t="s">
        <v>50</v>
      </c>
      <c r="AS124" s="1" t="s">
        <v>50</v>
      </c>
      <c r="AU124" s="1" t="s">
        <v>1594</v>
      </c>
      <c r="AV124">
        <v>81</v>
      </c>
    </row>
    <row r="125" spans="1:48" ht="30" customHeight="1">
      <c r="A125" s="661" t="s">
        <v>1410</v>
      </c>
      <c r="B125" s="661" t="s">
        <v>1465</v>
      </c>
      <c r="C125" s="663" t="s">
        <v>470</v>
      </c>
      <c r="D125" s="646">
        <v>2</v>
      </c>
      <c r="E125" s="647"/>
      <c r="F125" s="647"/>
      <c r="G125" s="647"/>
      <c r="H125" s="647"/>
      <c r="I125" s="647"/>
      <c r="J125" s="647"/>
      <c r="K125" s="647"/>
      <c r="L125" s="647"/>
      <c r="M125" s="663"/>
      <c r="N125" s="1" t="s">
        <v>1595</v>
      </c>
      <c r="O125" s="1" t="s">
        <v>50</v>
      </c>
      <c r="P125" s="1" t="s">
        <v>50</v>
      </c>
      <c r="Q125" s="1" t="s">
        <v>1343</v>
      </c>
      <c r="R125" s="1" t="s">
        <v>60</v>
      </c>
      <c r="S125" s="1" t="s">
        <v>61</v>
      </c>
      <c r="T125" s="1" t="s">
        <v>61</v>
      </c>
      <c r="AR125" s="1" t="s">
        <v>50</v>
      </c>
      <c r="AS125" s="1" t="s">
        <v>50</v>
      </c>
      <c r="AU125" s="1" t="s">
        <v>1596</v>
      </c>
      <c r="AV125">
        <v>82</v>
      </c>
    </row>
    <row r="126" spans="1:48" ht="30" customHeight="1">
      <c r="A126" s="661" t="s">
        <v>1597</v>
      </c>
      <c r="B126" s="661" t="s">
        <v>1598</v>
      </c>
      <c r="C126" s="663" t="s">
        <v>470</v>
      </c>
      <c r="D126" s="646">
        <v>1</v>
      </c>
      <c r="E126" s="647"/>
      <c r="F126" s="647"/>
      <c r="G126" s="647"/>
      <c r="H126" s="647"/>
      <c r="I126" s="647"/>
      <c r="J126" s="647"/>
      <c r="K126" s="647"/>
      <c r="L126" s="647"/>
      <c r="M126" s="663"/>
      <c r="N126" s="1" t="s">
        <v>1599</v>
      </c>
      <c r="O126" s="1" t="s">
        <v>50</v>
      </c>
      <c r="P126" s="1" t="s">
        <v>50</v>
      </c>
      <c r="Q126" s="1" t="s">
        <v>1343</v>
      </c>
      <c r="R126" s="1" t="s">
        <v>60</v>
      </c>
      <c r="S126" s="1" t="s">
        <v>61</v>
      </c>
      <c r="T126" s="1" t="s">
        <v>61</v>
      </c>
      <c r="AR126" s="1" t="s">
        <v>50</v>
      </c>
      <c r="AS126" s="1" t="s">
        <v>50</v>
      </c>
      <c r="AU126" s="1" t="s">
        <v>1600</v>
      </c>
      <c r="AV126">
        <v>83</v>
      </c>
    </row>
    <row r="127" spans="1:48" ht="30" customHeight="1">
      <c r="A127" s="661" t="s">
        <v>1601</v>
      </c>
      <c r="B127" s="661" t="s">
        <v>1586</v>
      </c>
      <c r="C127" s="663" t="s">
        <v>58</v>
      </c>
      <c r="D127" s="646">
        <v>10</v>
      </c>
      <c r="E127" s="647"/>
      <c r="F127" s="647"/>
      <c r="G127" s="647"/>
      <c r="H127" s="647"/>
      <c r="I127" s="647"/>
      <c r="J127" s="647"/>
      <c r="K127" s="647"/>
      <c r="L127" s="647"/>
      <c r="M127" s="663"/>
      <c r="N127" s="1" t="s">
        <v>1602</v>
      </c>
      <c r="O127" s="1" t="s">
        <v>50</v>
      </c>
      <c r="P127" s="1" t="s">
        <v>50</v>
      </c>
      <c r="Q127" s="1" t="s">
        <v>1343</v>
      </c>
      <c r="R127" s="1" t="s">
        <v>60</v>
      </c>
      <c r="S127" s="1" t="s">
        <v>61</v>
      </c>
      <c r="T127" s="1" t="s">
        <v>61</v>
      </c>
      <c r="AR127" s="1" t="s">
        <v>50</v>
      </c>
      <c r="AS127" s="1" t="s">
        <v>50</v>
      </c>
      <c r="AU127" s="1" t="s">
        <v>1603</v>
      </c>
      <c r="AV127">
        <v>84</v>
      </c>
    </row>
    <row r="128" spans="1:48" ht="30" customHeight="1">
      <c r="A128" s="661" t="s">
        <v>1601</v>
      </c>
      <c r="B128" s="661" t="s">
        <v>1589</v>
      </c>
      <c r="C128" s="663" t="s">
        <v>58</v>
      </c>
      <c r="D128" s="646">
        <v>51</v>
      </c>
      <c r="E128" s="647"/>
      <c r="F128" s="647"/>
      <c r="G128" s="647"/>
      <c r="H128" s="647"/>
      <c r="I128" s="647"/>
      <c r="J128" s="647"/>
      <c r="K128" s="647"/>
      <c r="L128" s="647"/>
      <c r="M128" s="663"/>
      <c r="N128" s="1" t="s">
        <v>1604</v>
      </c>
      <c r="O128" s="1" t="s">
        <v>50</v>
      </c>
      <c r="P128" s="1" t="s">
        <v>50</v>
      </c>
      <c r="Q128" s="1" t="s">
        <v>1343</v>
      </c>
      <c r="R128" s="1" t="s">
        <v>60</v>
      </c>
      <c r="S128" s="1" t="s">
        <v>61</v>
      </c>
      <c r="T128" s="1" t="s">
        <v>61</v>
      </c>
      <c r="AR128" s="1" t="s">
        <v>50</v>
      </c>
      <c r="AS128" s="1" t="s">
        <v>50</v>
      </c>
      <c r="AU128" s="1" t="s">
        <v>1605</v>
      </c>
      <c r="AV128">
        <v>85</v>
      </c>
    </row>
    <row r="129" spans="1:48" ht="30" customHeight="1">
      <c r="A129" s="661" t="s">
        <v>1601</v>
      </c>
      <c r="B129" s="661" t="s">
        <v>1606</v>
      </c>
      <c r="C129" s="663" t="s">
        <v>58</v>
      </c>
      <c r="D129" s="646">
        <v>6</v>
      </c>
      <c r="E129" s="647"/>
      <c r="F129" s="647"/>
      <c r="G129" s="647"/>
      <c r="H129" s="647"/>
      <c r="I129" s="647"/>
      <c r="J129" s="647"/>
      <c r="K129" s="647"/>
      <c r="L129" s="647"/>
      <c r="M129" s="663"/>
      <c r="N129" s="1" t="s">
        <v>1607</v>
      </c>
      <c r="O129" s="1" t="s">
        <v>50</v>
      </c>
      <c r="P129" s="1" t="s">
        <v>50</v>
      </c>
      <c r="Q129" s="1" t="s">
        <v>1343</v>
      </c>
      <c r="R129" s="1" t="s">
        <v>60</v>
      </c>
      <c r="S129" s="1" t="s">
        <v>61</v>
      </c>
      <c r="T129" s="1" t="s">
        <v>61</v>
      </c>
      <c r="AR129" s="1" t="s">
        <v>50</v>
      </c>
      <c r="AS129" s="1" t="s">
        <v>50</v>
      </c>
      <c r="AU129" s="1" t="s">
        <v>1608</v>
      </c>
      <c r="AV129">
        <v>86</v>
      </c>
    </row>
    <row r="130" spans="1:48" ht="30" customHeight="1">
      <c r="A130" s="661" t="s">
        <v>1601</v>
      </c>
      <c r="B130" s="661" t="s">
        <v>1609</v>
      </c>
      <c r="C130" s="663" t="s">
        <v>58</v>
      </c>
      <c r="D130" s="646">
        <v>6</v>
      </c>
      <c r="E130" s="647"/>
      <c r="F130" s="647"/>
      <c r="G130" s="647"/>
      <c r="H130" s="647"/>
      <c r="I130" s="647"/>
      <c r="J130" s="647"/>
      <c r="K130" s="647"/>
      <c r="L130" s="647"/>
      <c r="M130" s="663"/>
      <c r="N130" s="1" t="s">
        <v>1610</v>
      </c>
      <c r="O130" s="1" t="s">
        <v>50</v>
      </c>
      <c r="P130" s="1" t="s">
        <v>50</v>
      </c>
      <c r="Q130" s="1" t="s">
        <v>1343</v>
      </c>
      <c r="R130" s="1" t="s">
        <v>60</v>
      </c>
      <c r="S130" s="1" t="s">
        <v>61</v>
      </c>
      <c r="T130" s="1" t="s">
        <v>61</v>
      </c>
      <c r="AR130" s="1" t="s">
        <v>50</v>
      </c>
      <c r="AS130" s="1" t="s">
        <v>50</v>
      </c>
      <c r="AU130" s="1" t="s">
        <v>1611</v>
      </c>
      <c r="AV130">
        <v>87</v>
      </c>
    </row>
    <row r="131" spans="1:48" ht="30" customHeight="1">
      <c r="A131" s="661" t="s">
        <v>1601</v>
      </c>
      <c r="B131" s="661" t="s">
        <v>1404</v>
      </c>
      <c r="C131" s="663" t="s">
        <v>58</v>
      </c>
      <c r="D131" s="646">
        <v>1</v>
      </c>
      <c r="E131" s="647"/>
      <c r="F131" s="647"/>
      <c r="G131" s="647"/>
      <c r="H131" s="647"/>
      <c r="I131" s="647"/>
      <c r="J131" s="647"/>
      <c r="K131" s="647"/>
      <c r="L131" s="647"/>
      <c r="M131" s="663"/>
      <c r="N131" s="1" t="s">
        <v>1612</v>
      </c>
      <c r="O131" s="1" t="s">
        <v>50</v>
      </c>
      <c r="P131" s="1" t="s">
        <v>50</v>
      </c>
      <c r="Q131" s="1" t="s">
        <v>1343</v>
      </c>
      <c r="R131" s="1" t="s">
        <v>60</v>
      </c>
      <c r="S131" s="1" t="s">
        <v>61</v>
      </c>
      <c r="T131" s="1" t="s">
        <v>61</v>
      </c>
      <c r="AR131" s="1" t="s">
        <v>50</v>
      </c>
      <c r="AS131" s="1" t="s">
        <v>50</v>
      </c>
      <c r="AU131" s="1" t="s">
        <v>1613</v>
      </c>
      <c r="AV131">
        <v>88</v>
      </c>
    </row>
    <row r="132" spans="1:48" ht="30" customHeight="1">
      <c r="A132" s="661" t="s">
        <v>1614</v>
      </c>
      <c r="B132" s="661" t="s">
        <v>1615</v>
      </c>
      <c r="C132" s="663" t="s">
        <v>470</v>
      </c>
      <c r="D132" s="646">
        <v>2</v>
      </c>
      <c r="E132" s="647"/>
      <c r="F132" s="647"/>
      <c r="G132" s="647"/>
      <c r="H132" s="647"/>
      <c r="I132" s="647"/>
      <c r="J132" s="647"/>
      <c r="K132" s="647"/>
      <c r="L132" s="647"/>
      <c r="M132" s="663"/>
      <c r="N132" s="1" t="s">
        <v>1616</v>
      </c>
      <c r="O132" s="1" t="s">
        <v>50</v>
      </c>
      <c r="P132" s="1" t="s">
        <v>50</v>
      </c>
      <c r="Q132" s="1" t="s">
        <v>1343</v>
      </c>
      <c r="R132" s="1" t="s">
        <v>61</v>
      </c>
      <c r="S132" s="1" t="s">
        <v>61</v>
      </c>
      <c r="T132" s="1" t="s">
        <v>60</v>
      </c>
      <c r="AR132" s="1" t="s">
        <v>50</v>
      </c>
      <c r="AS132" s="1" t="s">
        <v>50</v>
      </c>
      <c r="AU132" s="1" t="s">
        <v>1617</v>
      </c>
      <c r="AV132">
        <v>89</v>
      </c>
    </row>
    <row r="133" spans="1:48" ht="30" customHeight="1">
      <c r="A133" s="661" t="s">
        <v>1618</v>
      </c>
      <c r="B133" s="661" t="s">
        <v>1589</v>
      </c>
      <c r="C133" s="663" t="s">
        <v>58</v>
      </c>
      <c r="D133" s="646">
        <v>1</v>
      </c>
      <c r="E133" s="647"/>
      <c r="F133" s="647"/>
      <c r="G133" s="647"/>
      <c r="H133" s="647"/>
      <c r="I133" s="647"/>
      <c r="J133" s="647"/>
      <c r="K133" s="647"/>
      <c r="L133" s="647"/>
      <c r="M133" s="663"/>
      <c r="N133" s="1" t="s">
        <v>1619</v>
      </c>
      <c r="O133" s="1" t="s">
        <v>50</v>
      </c>
      <c r="P133" s="1" t="s">
        <v>50</v>
      </c>
      <c r="Q133" s="1" t="s">
        <v>1343</v>
      </c>
      <c r="R133" s="1" t="s">
        <v>60</v>
      </c>
      <c r="S133" s="1" t="s">
        <v>61</v>
      </c>
      <c r="T133" s="1" t="s">
        <v>61</v>
      </c>
      <c r="AR133" s="1" t="s">
        <v>50</v>
      </c>
      <c r="AS133" s="1" t="s">
        <v>50</v>
      </c>
      <c r="AU133" s="1" t="s">
        <v>1620</v>
      </c>
      <c r="AV133">
        <v>90</v>
      </c>
    </row>
    <row r="134" spans="1:48" ht="30" customHeight="1">
      <c r="A134" s="661" t="s">
        <v>1621</v>
      </c>
      <c r="B134" s="661" t="s">
        <v>1586</v>
      </c>
      <c r="C134" s="663" t="s">
        <v>58</v>
      </c>
      <c r="D134" s="646">
        <v>25</v>
      </c>
      <c r="E134" s="647"/>
      <c r="F134" s="647"/>
      <c r="G134" s="647"/>
      <c r="H134" s="647"/>
      <c r="I134" s="647"/>
      <c r="J134" s="647"/>
      <c r="K134" s="647"/>
      <c r="L134" s="647"/>
      <c r="M134" s="663"/>
      <c r="N134" s="1" t="s">
        <v>1622</v>
      </c>
      <c r="O134" s="1" t="s">
        <v>50</v>
      </c>
      <c r="P134" s="1" t="s">
        <v>50</v>
      </c>
      <c r="Q134" s="1" t="s">
        <v>1343</v>
      </c>
      <c r="R134" s="1" t="s">
        <v>60</v>
      </c>
      <c r="S134" s="1" t="s">
        <v>61</v>
      </c>
      <c r="T134" s="1" t="s">
        <v>61</v>
      </c>
      <c r="AR134" s="1" t="s">
        <v>50</v>
      </c>
      <c r="AS134" s="1" t="s">
        <v>50</v>
      </c>
      <c r="AU134" s="1" t="s">
        <v>1623</v>
      </c>
      <c r="AV134">
        <v>91</v>
      </c>
    </row>
    <row r="135" spans="1:48" ht="30" customHeight="1">
      <c r="A135" s="661" t="s">
        <v>1621</v>
      </c>
      <c r="B135" s="661" t="s">
        <v>1606</v>
      </c>
      <c r="C135" s="663" t="s">
        <v>58</v>
      </c>
      <c r="D135" s="646">
        <v>6</v>
      </c>
      <c r="E135" s="647"/>
      <c r="F135" s="647"/>
      <c r="G135" s="647"/>
      <c r="H135" s="647"/>
      <c r="I135" s="647"/>
      <c r="J135" s="647"/>
      <c r="K135" s="647"/>
      <c r="L135" s="647"/>
      <c r="M135" s="663"/>
      <c r="N135" s="1" t="s">
        <v>1624</v>
      </c>
      <c r="O135" s="1" t="s">
        <v>50</v>
      </c>
      <c r="P135" s="1" t="s">
        <v>50</v>
      </c>
      <c r="Q135" s="1" t="s">
        <v>1343</v>
      </c>
      <c r="R135" s="1" t="s">
        <v>60</v>
      </c>
      <c r="S135" s="1" t="s">
        <v>61</v>
      </c>
      <c r="T135" s="1" t="s">
        <v>61</v>
      </c>
      <c r="AR135" s="1" t="s">
        <v>50</v>
      </c>
      <c r="AS135" s="1" t="s">
        <v>50</v>
      </c>
      <c r="AU135" s="1" t="s">
        <v>1625</v>
      </c>
      <c r="AV135">
        <v>92</v>
      </c>
    </row>
    <row r="136" spans="1:48" ht="30" customHeight="1">
      <c r="A136" s="661" t="s">
        <v>1626</v>
      </c>
      <c r="B136" s="661" t="s">
        <v>1404</v>
      </c>
      <c r="C136" s="663" t="s">
        <v>58</v>
      </c>
      <c r="D136" s="646">
        <v>1</v>
      </c>
      <c r="E136" s="647"/>
      <c r="F136" s="647"/>
      <c r="G136" s="647"/>
      <c r="H136" s="647"/>
      <c r="I136" s="647"/>
      <c r="J136" s="647"/>
      <c r="K136" s="647"/>
      <c r="L136" s="647"/>
      <c r="M136" s="663"/>
      <c r="N136" s="1" t="s">
        <v>1627</v>
      </c>
      <c r="O136" s="1" t="s">
        <v>50</v>
      </c>
      <c r="P136" s="1" t="s">
        <v>50</v>
      </c>
      <c r="Q136" s="1" t="s">
        <v>1343</v>
      </c>
      <c r="R136" s="1" t="s">
        <v>60</v>
      </c>
      <c r="S136" s="1" t="s">
        <v>61</v>
      </c>
      <c r="T136" s="1" t="s">
        <v>61</v>
      </c>
      <c r="AR136" s="1" t="s">
        <v>50</v>
      </c>
      <c r="AS136" s="1" t="s">
        <v>50</v>
      </c>
      <c r="AU136" s="1" t="s">
        <v>1628</v>
      </c>
      <c r="AV136">
        <v>93</v>
      </c>
    </row>
    <row r="137" spans="1:48" ht="30" customHeight="1">
      <c r="A137" s="661" t="s">
        <v>1629</v>
      </c>
      <c r="B137" s="661" t="s">
        <v>1609</v>
      </c>
      <c r="C137" s="663" t="s">
        <v>58</v>
      </c>
      <c r="D137" s="646">
        <v>2</v>
      </c>
      <c r="E137" s="647"/>
      <c r="F137" s="647"/>
      <c r="G137" s="647"/>
      <c r="H137" s="647"/>
      <c r="I137" s="647"/>
      <c r="J137" s="647"/>
      <c r="K137" s="647"/>
      <c r="L137" s="647"/>
      <c r="M137" s="663"/>
      <c r="N137" s="1" t="s">
        <v>1630</v>
      </c>
      <c r="O137" s="1" t="s">
        <v>50</v>
      </c>
      <c r="P137" s="1" t="s">
        <v>50</v>
      </c>
      <c r="Q137" s="1" t="s">
        <v>1343</v>
      </c>
      <c r="R137" s="1" t="s">
        <v>60</v>
      </c>
      <c r="S137" s="1" t="s">
        <v>61</v>
      </c>
      <c r="T137" s="1" t="s">
        <v>61</v>
      </c>
      <c r="AR137" s="1" t="s">
        <v>50</v>
      </c>
      <c r="AS137" s="1" t="s">
        <v>50</v>
      </c>
      <c r="AU137" s="1" t="s">
        <v>1631</v>
      </c>
      <c r="AV137">
        <v>94</v>
      </c>
    </row>
    <row r="138" spans="1:48" ht="30" customHeight="1">
      <c r="A138" s="661" t="s">
        <v>1632</v>
      </c>
      <c r="B138" s="661" t="s">
        <v>1609</v>
      </c>
      <c r="C138" s="663" t="s">
        <v>58</v>
      </c>
      <c r="D138" s="646">
        <v>2</v>
      </c>
      <c r="E138" s="647"/>
      <c r="F138" s="647"/>
      <c r="G138" s="647"/>
      <c r="H138" s="647"/>
      <c r="I138" s="647"/>
      <c r="J138" s="647"/>
      <c r="K138" s="647"/>
      <c r="L138" s="647"/>
      <c r="M138" s="663"/>
      <c r="N138" s="1" t="s">
        <v>1633</v>
      </c>
      <c r="O138" s="1" t="s">
        <v>50</v>
      </c>
      <c r="P138" s="1" t="s">
        <v>50</v>
      </c>
      <c r="Q138" s="1" t="s">
        <v>1343</v>
      </c>
      <c r="R138" s="1" t="s">
        <v>60</v>
      </c>
      <c r="S138" s="1" t="s">
        <v>61</v>
      </c>
      <c r="T138" s="1" t="s">
        <v>61</v>
      </c>
      <c r="AR138" s="1" t="s">
        <v>50</v>
      </c>
      <c r="AS138" s="1" t="s">
        <v>50</v>
      </c>
      <c r="AU138" s="1" t="s">
        <v>1634</v>
      </c>
      <c r="AV138">
        <v>95</v>
      </c>
    </row>
    <row r="139" spans="1:48" ht="30" customHeight="1">
      <c r="A139" s="661" t="s">
        <v>1635</v>
      </c>
      <c r="B139" s="661" t="s">
        <v>1589</v>
      </c>
      <c r="C139" s="663" t="s">
        <v>58</v>
      </c>
      <c r="D139" s="646">
        <v>1</v>
      </c>
      <c r="E139" s="647"/>
      <c r="F139" s="647"/>
      <c r="G139" s="647"/>
      <c r="H139" s="647"/>
      <c r="I139" s="647"/>
      <c r="J139" s="647"/>
      <c r="K139" s="647"/>
      <c r="L139" s="647"/>
      <c r="M139" s="663"/>
      <c r="N139" s="1" t="s">
        <v>1636</v>
      </c>
      <c r="O139" s="1" t="s">
        <v>50</v>
      </c>
      <c r="P139" s="1" t="s">
        <v>50</v>
      </c>
      <c r="Q139" s="1" t="s">
        <v>1343</v>
      </c>
      <c r="R139" s="1" t="s">
        <v>60</v>
      </c>
      <c r="S139" s="1" t="s">
        <v>61</v>
      </c>
      <c r="T139" s="1" t="s">
        <v>61</v>
      </c>
      <c r="AR139" s="1" t="s">
        <v>50</v>
      </c>
      <c r="AS139" s="1" t="s">
        <v>50</v>
      </c>
      <c r="AU139" s="1" t="s">
        <v>1637</v>
      </c>
      <c r="AV139">
        <v>96</v>
      </c>
    </row>
    <row r="140" spans="1:48" ht="30" customHeight="1">
      <c r="A140" s="661" t="s">
        <v>1638</v>
      </c>
      <c r="B140" s="661" t="s">
        <v>1639</v>
      </c>
      <c r="C140" s="663" t="s">
        <v>241</v>
      </c>
      <c r="D140" s="646">
        <v>19</v>
      </c>
      <c r="E140" s="647"/>
      <c r="F140" s="647"/>
      <c r="G140" s="647"/>
      <c r="H140" s="647"/>
      <c r="I140" s="647"/>
      <c r="J140" s="647"/>
      <c r="K140" s="647"/>
      <c r="L140" s="647"/>
      <c r="M140" s="663"/>
      <c r="N140" s="1" t="s">
        <v>1640</v>
      </c>
      <c r="O140" s="1" t="s">
        <v>50</v>
      </c>
      <c r="P140" s="1" t="s">
        <v>50</v>
      </c>
      <c r="Q140" s="1" t="s">
        <v>1343</v>
      </c>
      <c r="R140" s="1" t="s">
        <v>61</v>
      </c>
      <c r="S140" s="1" t="s">
        <v>61</v>
      </c>
      <c r="T140" s="1" t="s">
        <v>60</v>
      </c>
      <c r="AR140" s="1" t="s">
        <v>50</v>
      </c>
      <c r="AS140" s="1" t="s">
        <v>50</v>
      </c>
      <c r="AU140" s="1" t="s">
        <v>1641</v>
      </c>
      <c r="AV140">
        <v>97</v>
      </c>
    </row>
    <row r="141" spans="1:48" ht="30" customHeight="1">
      <c r="A141" s="661" t="s">
        <v>1642</v>
      </c>
      <c r="B141" s="661" t="s">
        <v>1643</v>
      </c>
      <c r="C141" s="663" t="s">
        <v>80</v>
      </c>
      <c r="D141" s="646">
        <v>1</v>
      </c>
      <c r="E141" s="647"/>
      <c r="F141" s="647"/>
      <c r="G141" s="647"/>
      <c r="H141" s="647"/>
      <c r="I141" s="647"/>
      <c r="J141" s="647"/>
      <c r="K141" s="647"/>
      <c r="L141" s="647"/>
      <c r="M141" s="663"/>
      <c r="N141" s="1" t="s">
        <v>1644</v>
      </c>
      <c r="O141" s="1" t="s">
        <v>50</v>
      </c>
      <c r="P141" s="1" t="s">
        <v>50</v>
      </c>
      <c r="Q141" s="1" t="s">
        <v>1343</v>
      </c>
      <c r="R141" s="1" t="s">
        <v>60</v>
      </c>
      <c r="S141" s="1" t="s">
        <v>61</v>
      </c>
      <c r="T141" s="1" t="s">
        <v>61</v>
      </c>
      <c r="AR141" s="1" t="s">
        <v>50</v>
      </c>
      <c r="AS141" s="1" t="s">
        <v>50</v>
      </c>
      <c r="AU141" s="1" t="s">
        <v>1645</v>
      </c>
      <c r="AV141">
        <v>98</v>
      </c>
    </row>
    <row r="142" spans="1:48" ht="30" customHeight="1">
      <c r="A142" s="661" t="s">
        <v>1646</v>
      </c>
      <c r="B142" s="661" t="s">
        <v>1647</v>
      </c>
      <c r="C142" s="663" t="s">
        <v>80</v>
      </c>
      <c r="D142" s="646">
        <v>1</v>
      </c>
      <c r="E142" s="647"/>
      <c r="F142" s="647"/>
      <c r="G142" s="647"/>
      <c r="H142" s="647"/>
      <c r="I142" s="647"/>
      <c r="J142" s="647"/>
      <c r="K142" s="647"/>
      <c r="L142" s="647"/>
      <c r="M142" s="663"/>
      <c r="N142" s="1" t="s">
        <v>1648</v>
      </c>
      <c r="O142" s="1" t="s">
        <v>50</v>
      </c>
      <c r="P142" s="1" t="s">
        <v>50</v>
      </c>
      <c r="Q142" s="1" t="s">
        <v>1343</v>
      </c>
      <c r="R142" s="1" t="s">
        <v>60</v>
      </c>
      <c r="S142" s="1" t="s">
        <v>61</v>
      </c>
      <c r="T142" s="1" t="s">
        <v>61</v>
      </c>
      <c r="AR142" s="1" t="s">
        <v>50</v>
      </c>
      <c r="AS142" s="1" t="s">
        <v>50</v>
      </c>
      <c r="AU142" s="1" t="s">
        <v>1649</v>
      </c>
      <c r="AV142">
        <v>99</v>
      </c>
    </row>
    <row r="143" spans="1:48" ht="30" customHeight="1">
      <c r="A143" s="661" t="s">
        <v>1650</v>
      </c>
      <c r="B143" s="661" t="s">
        <v>1651</v>
      </c>
      <c r="C143" s="663" t="s">
        <v>1652</v>
      </c>
      <c r="D143" s="646">
        <v>1.7999999999999999E-2</v>
      </c>
      <c r="E143" s="647"/>
      <c r="F143" s="647"/>
      <c r="G143" s="647"/>
      <c r="H143" s="647"/>
      <c r="I143" s="647"/>
      <c r="J143" s="647"/>
      <c r="K143" s="647"/>
      <c r="L143" s="647"/>
      <c r="M143" s="663"/>
      <c r="N143" s="1" t="s">
        <v>1653</v>
      </c>
      <c r="O143" s="1" t="s">
        <v>50</v>
      </c>
      <c r="P143" s="1" t="s">
        <v>50</v>
      </c>
      <c r="Q143" s="1" t="s">
        <v>1343</v>
      </c>
      <c r="R143" s="1" t="s">
        <v>60</v>
      </c>
      <c r="S143" s="1" t="s">
        <v>61</v>
      </c>
      <c r="T143" s="1" t="s">
        <v>61</v>
      </c>
      <c r="AR143" s="1" t="s">
        <v>50</v>
      </c>
      <c r="AS143" s="1" t="s">
        <v>50</v>
      </c>
      <c r="AU143" s="1" t="s">
        <v>1654</v>
      </c>
      <c r="AV143">
        <v>100</v>
      </c>
    </row>
    <row r="144" spans="1:48" ht="30" customHeight="1">
      <c r="A144" s="646"/>
      <c r="B144" s="646"/>
      <c r="C144" s="662"/>
      <c r="D144" s="646"/>
      <c r="E144" s="647"/>
      <c r="F144" s="647"/>
      <c r="G144" s="647"/>
      <c r="H144" s="647"/>
      <c r="I144" s="647"/>
      <c r="J144" s="647"/>
      <c r="K144" s="647"/>
      <c r="L144" s="647"/>
      <c r="M144" s="662"/>
      <c r="Q144" s="1" t="s">
        <v>1343</v>
      </c>
    </row>
    <row r="145" spans="1:48" ht="30" customHeight="1">
      <c r="A145" s="646"/>
      <c r="B145" s="646"/>
      <c r="C145" s="662"/>
      <c r="D145" s="646"/>
      <c r="E145" s="647"/>
      <c r="F145" s="647"/>
      <c r="G145" s="647"/>
      <c r="H145" s="647"/>
      <c r="I145" s="647"/>
      <c r="J145" s="647"/>
      <c r="K145" s="647"/>
      <c r="L145" s="647"/>
      <c r="M145" s="662"/>
      <c r="Q145" s="1" t="s">
        <v>1343</v>
      </c>
    </row>
    <row r="146" spans="1:48" ht="30" customHeight="1">
      <c r="A146" s="646"/>
      <c r="B146" s="646"/>
      <c r="C146" s="662"/>
      <c r="D146" s="646"/>
      <c r="E146" s="647"/>
      <c r="F146" s="647"/>
      <c r="G146" s="647"/>
      <c r="H146" s="647"/>
      <c r="I146" s="647"/>
      <c r="J146" s="647"/>
      <c r="K146" s="647"/>
      <c r="L146" s="647"/>
      <c r="M146" s="662"/>
      <c r="Q146" s="1" t="s">
        <v>1343</v>
      </c>
    </row>
    <row r="147" spans="1:48" ht="30" customHeight="1">
      <c r="A147" s="661" t="s">
        <v>120</v>
      </c>
      <c r="B147" s="646"/>
      <c r="C147" s="662"/>
      <c r="D147" s="646"/>
      <c r="E147" s="647"/>
      <c r="F147" s="647">
        <f>SUMIF(Q77:Q146,"01010302",F77:F146)</f>
        <v>0</v>
      </c>
      <c r="G147" s="647"/>
      <c r="H147" s="647">
        <f>SUMIF(Q77:Q146,"01010302",H77:H146)</f>
        <v>0</v>
      </c>
      <c r="I147" s="647"/>
      <c r="J147" s="647">
        <f>SUMIF(Q77:Q146,"01010302",J77:J146)</f>
        <v>0</v>
      </c>
      <c r="K147" s="647"/>
      <c r="L147" s="647">
        <f>SUMIF(Q77:Q146,"01010302",L77:L146)</f>
        <v>0</v>
      </c>
      <c r="M147" s="662"/>
      <c r="N147" t="s">
        <v>121</v>
      </c>
    </row>
    <row r="148" spans="1:48" ht="30" customHeight="1">
      <c r="A148" s="661" t="s">
        <v>1344</v>
      </c>
      <c r="B148" s="661" t="s">
        <v>50</v>
      </c>
      <c r="C148" s="662"/>
      <c r="D148" s="646"/>
      <c r="E148" s="647"/>
      <c r="F148" s="647"/>
      <c r="G148" s="647"/>
      <c r="H148" s="647"/>
      <c r="I148" s="647"/>
      <c r="J148" s="647"/>
      <c r="K148" s="647"/>
      <c r="L148" s="647"/>
      <c r="M148" s="662"/>
      <c r="Q148" s="1" t="s">
        <v>1345</v>
      </c>
    </row>
    <row r="149" spans="1:48" ht="30" customHeight="1">
      <c r="A149" s="661" t="s">
        <v>1655</v>
      </c>
      <c r="B149" s="661" t="s">
        <v>1411</v>
      </c>
      <c r="C149" s="663" t="s">
        <v>68</v>
      </c>
      <c r="D149" s="646">
        <v>8</v>
      </c>
      <c r="E149" s="647"/>
      <c r="F149" s="647"/>
      <c r="G149" s="647"/>
      <c r="H149" s="647"/>
      <c r="I149" s="647"/>
      <c r="J149" s="647"/>
      <c r="K149" s="647"/>
      <c r="L149" s="647"/>
      <c r="M149" s="663"/>
      <c r="N149" s="1" t="s">
        <v>1656</v>
      </c>
      <c r="O149" s="1" t="s">
        <v>50</v>
      </c>
      <c r="P149" s="1" t="s">
        <v>50</v>
      </c>
      <c r="Q149" s="1" t="s">
        <v>1345</v>
      </c>
      <c r="R149" s="1" t="s">
        <v>60</v>
      </c>
      <c r="S149" s="1" t="s">
        <v>61</v>
      </c>
      <c r="T149" s="1" t="s">
        <v>61</v>
      </c>
      <c r="AR149" s="1" t="s">
        <v>50</v>
      </c>
      <c r="AS149" s="1" t="s">
        <v>50</v>
      </c>
      <c r="AU149" s="1" t="s">
        <v>1657</v>
      </c>
      <c r="AV149">
        <v>103</v>
      </c>
    </row>
    <row r="150" spans="1:48" ht="30" customHeight="1">
      <c r="A150" s="661" t="s">
        <v>1658</v>
      </c>
      <c r="B150" s="661" t="s">
        <v>1411</v>
      </c>
      <c r="C150" s="663" t="s">
        <v>68</v>
      </c>
      <c r="D150" s="646">
        <v>9</v>
      </c>
      <c r="E150" s="647"/>
      <c r="F150" s="647"/>
      <c r="G150" s="647"/>
      <c r="H150" s="647"/>
      <c r="I150" s="647"/>
      <c r="J150" s="647"/>
      <c r="K150" s="647"/>
      <c r="L150" s="647"/>
      <c r="M150" s="663"/>
      <c r="N150" s="1" t="s">
        <v>1659</v>
      </c>
      <c r="O150" s="1" t="s">
        <v>50</v>
      </c>
      <c r="P150" s="1" t="s">
        <v>50</v>
      </c>
      <c r="Q150" s="1" t="s">
        <v>1345</v>
      </c>
      <c r="R150" s="1" t="s">
        <v>60</v>
      </c>
      <c r="S150" s="1" t="s">
        <v>61</v>
      </c>
      <c r="T150" s="1" t="s">
        <v>61</v>
      </c>
      <c r="AR150" s="1" t="s">
        <v>50</v>
      </c>
      <c r="AS150" s="1" t="s">
        <v>50</v>
      </c>
      <c r="AU150" s="1" t="s">
        <v>1660</v>
      </c>
      <c r="AV150">
        <v>104</v>
      </c>
    </row>
    <row r="151" spans="1:48" ht="30" customHeight="1">
      <c r="A151" s="661" t="s">
        <v>1658</v>
      </c>
      <c r="B151" s="661" t="s">
        <v>1661</v>
      </c>
      <c r="C151" s="663" t="s">
        <v>68</v>
      </c>
      <c r="D151" s="646">
        <v>4</v>
      </c>
      <c r="E151" s="647"/>
      <c r="F151" s="647"/>
      <c r="G151" s="647"/>
      <c r="H151" s="647"/>
      <c r="I151" s="647"/>
      <c r="J151" s="647"/>
      <c r="K151" s="647"/>
      <c r="L151" s="647"/>
      <c r="M151" s="663"/>
      <c r="N151" s="1" t="s">
        <v>1662</v>
      </c>
      <c r="O151" s="1" t="s">
        <v>50</v>
      </c>
      <c r="P151" s="1" t="s">
        <v>50</v>
      </c>
      <c r="Q151" s="1" t="s">
        <v>1345</v>
      </c>
      <c r="R151" s="1" t="s">
        <v>60</v>
      </c>
      <c r="S151" s="1" t="s">
        <v>61</v>
      </c>
      <c r="T151" s="1" t="s">
        <v>61</v>
      </c>
      <c r="AR151" s="1" t="s">
        <v>50</v>
      </c>
      <c r="AS151" s="1" t="s">
        <v>50</v>
      </c>
      <c r="AU151" s="1" t="s">
        <v>1663</v>
      </c>
      <c r="AV151">
        <v>105</v>
      </c>
    </row>
    <row r="152" spans="1:48" ht="30" customHeight="1">
      <c r="A152" s="661" t="s">
        <v>1658</v>
      </c>
      <c r="B152" s="661" t="s">
        <v>1664</v>
      </c>
      <c r="C152" s="663" t="s">
        <v>68</v>
      </c>
      <c r="D152" s="646">
        <v>4</v>
      </c>
      <c r="E152" s="647"/>
      <c r="F152" s="647"/>
      <c r="G152" s="647"/>
      <c r="H152" s="647"/>
      <c r="I152" s="647"/>
      <c r="J152" s="647"/>
      <c r="K152" s="647"/>
      <c r="L152" s="647"/>
      <c r="M152" s="663"/>
      <c r="N152" s="1" t="s">
        <v>1665</v>
      </c>
      <c r="O152" s="1" t="s">
        <v>50</v>
      </c>
      <c r="P152" s="1" t="s">
        <v>50</v>
      </c>
      <c r="Q152" s="1" t="s">
        <v>1345</v>
      </c>
      <c r="R152" s="1" t="s">
        <v>60</v>
      </c>
      <c r="S152" s="1" t="s">
        <v>61</v>
      </c>
      <c r="T152" s="1" t="s">
        <v>61</v>
      </c>
      <c r="AR152" s="1" t="s">
        <v>50</v>
      </c>
      <c r="AS152" s="1" t="s">
        <v>50</v>
      </c>
      <c r="AU152" s="1" t="s">
        <v>1666</v>
      </c>
      <c r="AV152">
        <v>106</v>
      </c>
    </row>
    <row r="153" spans="1:48" ht="30" customHeight="1">
      <c r="A153" s="661" t="s">
        <v>1667</v>
      </c>
      <c r="B153" s="661" t="s">
        <v>1411</v>
      </c>
      <c r="C153" s="663" t="s">
        <v>68</v>
      </c>
      <c r="D153" s="646">
        <v>34</v>
      </c>
      <c r="E153" s="647"/>
      <c r="F153" s="647"/>
      <c r="G153" s="647"/>
      <c r="H153" s="647"/>
      <c r="I153" s="647"/>
      <c r="J153" s="647"/>
      <c r="K153" s="647"/>
      <c r="L153" s="647"/>
      <c r="M153" s="663"/>
      <c r="N153" s="1" t="s">
        <v>1668</v>
      </c>
      <c r="O153" s="1" t="s">
        <v>50</v>
      </c>
      <c r="P153" s="1" t="s">
        <v>50</v>
      </c>
      <c r="Q153" s="1" t="s">
        <v>1345</v>
      </c>
      <c r="R153" s="1" t="s">
        <v>60</v>
      </c>
      <c r="S153" s="1" t="s">
        <v>61</v>
      </c>
      <c r="T153" s="1" t="s">
        <v>61</v>
      </c>
      <c r="AR153" s="1" t="s">
        <v>50</v>
      </c>
      <c r="AS153" s="1" t="s">
        <v>50</v>
      </c>
      <c r="AU153" s="1" t="s">
        <v>1669</v>
      </c>
      <c r="AV153">
        <v>107</v>
      </c>
    </row>
    <row r="154" spans="1:48" ht="30" customHeight="1">
      <c r="A154" s="661" t="s">
        <v>1667</v>
      </c>
      <c r="B154" s="661" t="s">
        <v>1664</v>
      </c>
      <c r="C154" s="663" t="s">
        <v>68</v>
      </c>
      <c r="D154" s="646">
        <v>5</v>
      </c>
      <c r="E154" s="647"/>
      <c r="F154" s="647"/>
      <c r="G154" s="647"/>
      <c r="H154" s="647"/>
      <c r="I154" s="647"/>
      <c r="J154" s="647"/>
      <c r="K154" s="647"/>
      <c r="L154" s="647"/>
      <c r="M154" s="663"/>
      <c r="N154" s="1" t="s">
        <v>1670</v>
      </c>
      <c r="O154" s="1" t="s">
        <v>50</v>
      </c>
      <c r="P154" s="1" t="s">
        <v>50</v>
      </c>
      <c r="Q154" s="1" t="s">
        <v>1345</v>
      </c>
      <c r="R154" s="1" t="s">
        <v>60</v>
      </c>
      <c r="S154" s="1" t="s">
        <v>61</v>
      </c>
      <c r="T154" s="1" t="s">
        <v>61</v>
      </c>
      <c r="AR154" s="1" t="s">
        <v>50</v>
      </c>
      <c r="AS154" s="1" t="s">
        <v>50</v>
      </c>
      <c r="AU154" s="1" t="s">
        <v>1671</v>
      </c>
      <c r="AV154">
        <v>108</v>
      </c>
    </row>
    <row r="155" spans="1:48" ht="30" customHeight="1">
      <c r="A155" s="661" t="s">
        <v>1672</v>
      </c>
      <c r="B155" s="661" t="s">
        <v>1411</v>
      </c>
      <c r="C155" s="663" t="s">
        <v>68</v>
      </c>
      <c r="D155" s="646">
        <v>29</v>
      </c>
      <c r="E155" s="647"/>
      <c r="F155" s="647"/>
      <c r="G155" s="647"/>
      <c r="H155" s="647"/>
      <c r="I155" s="647"/>
      <c r="J155" s="647"/>
      <c r="K155" s="647"/>
      <c r="L155" s="647"/>
      <c r="M155" s="663"/>
      <c r="N155" s="1" t="s">
        <v>1673</v>
      </c>
      <c r="O155" s="1" t="s">
        <v>50</v>
      </c>
      <c r="P155" s="1" t="s">
        <v>50</v>
      </c>
      <c r="Q155" s="1" t="s">
        <v>1345</v>
      </c>
      <c r="R155" s="1" t="s">
        <v>60</v>
      </c>
      <c r="S155" s="1" t="s">
        <v>61</v>
      </c>
      <c r="T155" s="1" t="s">
        <v>61</v>
      </c>
      <c r="AR155" s="1" t="s">
        <v>50</v>
      </c>
      <c r="AS155" s="1" t="s">
        <v>50</v>
      </c>
      <c r="AU155" s="1" t="s">
        <v>1674</v>
      </c>
      <c r="AV155">
        <v>109</v>
      </c>
    </row>
    <row r="156" spans="1:48" ht="30" customHeight="1">
      <c r="A156" s="661" t="s">
        <v>1672</v>
      </c>
      <c r="B156" s="661" t="s">
        <v>1661</v>
      </c>
      <c r="C156" s="663" t="s">
        <v>68</v>
      </c>
      <c r="D156" s="646">
        <v>66</v>
      </c>
      <c r="E156" s="647"/>
      <c r="F156" s="647"/>
      <c r="G156" s="647"/>
      <c r="H156" s="647"/>
      <c r="I156" s="647"/>
      <c r="J156" s="647"/>
      <c r="K156" s="647"/>
      <c r="L156" s="647"/>
      <c r="M156" s="663"/>
      <c r="N156" s="1" t="s">
        <v>1675</v>
      </c>
      <c r="O156" s="1" t="s">
        <v>50</v>
      </c>
      <c r="P156" s="1" t="s">
        <v>50</v>
      </c>
      <c r="Q156" s="1" t="s">
        <v>1345</v>
      </c>
      <c r="R156" s="1" t="s">
        <v>60</v>
      </c>
      <c r="S156" s="1" t="s">
        <v>61</v>
      </c>
      <c r="T156" s="1" t="s">
        <v>61</v>
      </c>
      <c r="AR156" s="1" t="s">
        <v>50</v>
      </c>
      <c r="AS156" s="1" t="s">
        <v>50</v>
      </c>
      <c r="AU156" s="1" t="s">
        <v>1676</v>
      </c>
      <c r="AV156">
        <v>110</v>
      </c>
    </row>
    <row r="157" spans="1:48" ht="30" customHeight="1">
      <c r="A157" s="661" t="s">
        <v>1672</v>
      </c>
      <c r="B157" s="661" t="s">
        <v>1664</v>
      </c>
      <c r="C157" s="663" t="s">
        <v>68</v>
      </c>
      <c r="D157" s="646">
        <v>35</v>
      </c>
      <c r="E157" s="647"/>
      <c r="F157" s="647"/>
      <c r="G157" s="647"/>
      <c r="H157" s="647"/>
      <c r="I157" s="647"/>
      <c r="J157" s="647"/>
      <c r="K157" s="647"/>
      <c r="L157" s="647"/>
      <c r="M157" s="663"/>
      <c r="N157" s="1" t="s">
        <v>1677</v>
      </c>
      <c r="O157" s="1" t="s">
        <v>50</v>
      </c>
      <c r="P157" s="1" t="s">
        <v>50</v>
      </c>
      <c r="Q157" s="1" t="s">
        <v>1345</v>
      </c>
      <c r="R157" s="1" t="s">
        <v>60</v>
      </c>
      <c r="S157" s="1" t="s">
        <v>61</v>
      </c>
      <c r="T157" s="1" t="s">
        <v>61</v>
      </c>
      <c r="AR157" s="1" t="s">
        <v>50</v>
      </c>
      <c r="AS157" s="1" t="s">
        <v>50</v>
      </c>
      <c r="AU157" s="1" t="s">
        <v>1678</v>
      </c>
      <c r="AV157">
        <v>111</v>
      </c>
    </row>
    <row r="158" spans="1:48" ht="30" customHeight="1">
      <c r="A158" s="661" t="s">
        <v>1679</v>
      </c>
      <c r="B158" s="661" t="s">
        <v>1680</v>
      </c>
      <c r="C158" s="663" t="s">
        <v>470</v>
      </c>
      <c r="D158" s="646">
        <v>2</v>
      </c>
      <c r="E158" s="647"/>
      <c r="F158" s="647"/>
      <c r="G158" s="647"/>
      <c r="H158" s="647"/>
      <c r="I158" s="647"/>
      <c r="J158" s="647"/>
      <c r="K158" s="647"/>
      <c r="L158" s="647"/>
      <c r="M158" s="663"/>
      <c r="N158" s="1" t="s">
        <v>1681</v>
      </c>
      <c r="O158" s="1" t="s">
        <v>50</v>
      </c>
      <c r="P158" s="1" t="s">
        <v>50</v>
      </c>
      <c r="Q158" s="1" t="s">
        <v>1345</v>
      </c>
      <c r="R158" s="1" t="s">
        <v>61</v>
      </c>
      <c r="S158" s="1" t="s">
        <v>61</v>
      </c>
      <c r="T158" s="1" t="s">
        <v>60</v>
      </c>
      <c r="AR158" s="1" t="s">
        <v>50</v>
      </c>
      <c r="AS158" s="1" t="s">
        <v>50</v>
      </c>
      <c r="AU158" s="1" t="s">
        <v>1682</v>
      </c>
      <c r="AV158">
        <v>112</v>
      </c>
    </row>
    <row r="159" spans="1:48" ht="30" customHeight="1">
      <c r="A159" s="661" t="s">
        <v>1679</v>
      </c>
      <c r="B159" s="661" t="s">
        <v>1683</v>
      </c>
      <c r="C159" s="663" t="s">
        <v>470</v>
      </c>
      <c r="D159" s="646">
        <v>1</v>
      </c>
      <c r="E159" s="647"/>
      <c r="F159" s="647"/>
      <c r="G159" s="647"/>
      <c r="H159" s="647"/>
      <c r="I159" s="647"/>
      <c r="J159" s="647"/>
      <c r="K159" s="647"/>
      <c r="L159" s="647"/>
      <c r="M159" s="663"/>
      <c r="N159" s="1" t="s">
        <v>1684</v>
      </c>
      <c r="O159" s="1" t="s">
        <v>50</v>
      </c>
      <c r="P159" s="1" t="s">
        <v>50</v>
      </c>
      <c r="Q159" s="1" t="s">
        <v>1345</v>
      </c>
      <c r="R159" s="1" t="s">
        <v>61</v>
      </c>
      <c r="S159" s="1" t="s">
        <v>61</v>
      </c>
      <c r="T159" s="1" t="s">
        <v>60</v>
      </c>
      <c r="AR159" s="1" t="s">
        <v>50</v>
      </c>
      <c r="AS159" s="1" t="s">
        <v>50</v>
      </c>
      <c r="AU159" s="1" t="s">
        <v>1685</v>
      </c>
      <c r="AV159">
        <v>113</v>
      </c>
    </row>
    <row r="160" spans="1:48" ht="30" customHeight="1">
      <c r="A160" s="661" t="s">
        <v>1679</v>
      </c>
      <c r="B160" s="661" t="s">
        <v>1686</v>
      </c>
      <c r="C160" s="663" t="s">
        <v>470</v>
      </c>
      <c r="D160" s="646">
        <v>2</v>
      </c>
      <c r="E160" s="647"/>
      <c r="F160" s="647"/>
      <c r="G160" s="647"/>
      <c r="H160" s="647"/>
      <c r="I160" s="647"/>
      <c r="J160" s="647"/>
      <c r="K160" s="647"/>
      <c r="L160" s="647"/>
      <c r="M160" s="663"/>
      <c r="N160" s="1" t="s">
        <v>1687</v>
      </c>
      <c r="O160" s="1" t="s">
        <v>50</v>
      </c>
      <c r="P160" s="1" t="s">
        <v>50</v>
      </c>
      <c r="Q160" s="1" t="s">
        <v>1345</v>
      </c>
      <c r="R160" s="1" t="s">
        <v>61</v>
      </c>
      <c r="S160" s="1" t="s">
        <v>61</v>
      </c>
      <c r="T160" s="1" t="s">
        <v>60</v>
      </c>
      <c r="AR160" s="1" t="s">
        <v>50</v>
      </c>
      <c r="AS160" s="1" t="s">
        <v>50</v>
      </c>
      <c r="AU160" s="1" t="s">
        <v>1688</v>
      </c>
      <c r="AV160">
        <v>114</v>
      </c>
    </row>
    <row r="161" spans="1:48" ht="30" customHeight="1">
      <c r="A161" s="661" t="s">
        <v>1679</v>
      </c>
      <c r="B161" s="661" t="s">
        <v>1689</v>
      </c>
      <c r="C161" s="663" t="s">
        <v>470</v>
      </c>
      <c r="D161" s="646">
        <v>4</v>
      </c>
      <c r="E161" s="647"/>
      <c r="F161" s="647"/>
      <c r="G161" s="647"/>
      <c r="H161" s="647"/>
      <c r="I161" s="647"/>
      <c r="J161" s="647"/>
      <c r="K161" s="647"/>
      <c r="L161" s="647"/>
      <c r="M161" s="663"/>
      <c r="N161" s="1" t="s">
        <v>1690</v>
      </c>
      <c r="O161" s="1" t="s">
        <v>50</v>
      </c>
      <c r="P161" s="1" t="s">
        <v>50</v>
      </c>
      <c r="Q161" s="1" t="s">
        <v>1345</v>
      </c>
      <c r="R161" s="1" t="s">
        <v>61</v>
      </c>
      <c r="S161" s="1" t="s">
        <v>61</v>
      </c>
      <c r="T161" s="1" t="s">
        <v>60</v>
      </c>
      <c r="AR161" s="1" t="s">
        <v>50</v>
      </c>
      <c r="AS161" s="1" t="s">
        <v>50</v>
      </c>
      <c r="AU161" s="1" t="s">
        <v>1691</v>
      </c>
      <c r="AV161">
        <v>115</v>
      </c>
    </row>
    <row r="162" spans="1:48" ht="30" customHeight="1">
      <c r="A162" s="661" t="s">
        <v>1692</v>
      </c>
      <c r="B162" s="661" t="s">
        <v>1693</v>
      </c>
      <c r="C162" s="663" t="s">
        <v>470</v>
      </c>
      <c r="D162" s="646">
        <v>16</v>
      </c>
      <c r="E162" s="647"/>
      <c r="F162" s="647"/>
      <c r="G162" s="647"/>
      <c r="H162" s="647"/>
      <c r="I162" s="647"/>
      <c r="J162" s="647"/>
      <c r="K162" s="647"/>
      <c r="L162" s="647"/>
      <c r="M162" s="663"/>
      <c r="N162" s="1" t="s">
        <v>1694</v>
      </c>
      <c r="O162" s="1" t="s">
        <v>50</v>
      </c>
      <c r="P162" s="1" t="s">
        <v>50</v>
      </c>
      <c r="Q162" s="1" t="s">
        <v>1345</v>
      </c>
      <c r="R162" s="1" t="s">
        <v>61</v>
      </c>
      <c r="S162" s="1" t="s">
        <v>61</v>
      </c>
      <c r="T162" s="1" t="s">
        <v>60</v>
      </c>
      <c r="AR162" s="1" t="s">
        <v>50</v>
      </c>
      <c r="AS162" s="1" t="s">
        <v>50</v>
      </c>
      <c r="AU162" s="1" t="s">
        <v>1695</v>
      </c>
      <c r="AV162">
        <v>116</v>
      </c>
    </row>
    <row r="163" spans="1:48" ht="30" customHeight="1">
      <c r="A163" s="661" t="s">
        <v>1692</v>
      </c>
      <c r="B163" s="661" t="s">
        <v>1696</v>
      </c>
      <c r="C163" s="663" t="s">
        <v>470</v>
      </c>
      <c r="D163" s="646">
        <v>6</v>
      </c>
      <c r="E163" s="647"/>
      <c r="F163" s="647"/>
      <c r="G163" s="647"/>
      <c r="H163" s="647"/>
      <c r="I163" s="647"/>
      <c r="J163" s="647"/>
      <c r="K163" s="647"/>
      <c r="L163" s="647"/>
      <c r="M163" s="663"/>
      <c r="N163" s="1" t="s">
        <v>1697</v>
      </c>
      <c r="O163" s="1" t="s">
        <v>50</v>
      </c>
      <c r="P163" s="1" t="s">
        <v>50</v>
      </c>
      <c r="Q163" s="1" t="s">
        <v>1345</v>
      </c>
      <c r="R163" s="1" t="s">
        <v>61</v>
      </c>
      <c r="S163" s="1" t="s">
        <v>61</v>
      </c>
      <c r="T163" s="1" t="s">
        <v>60</v>
      </c>
      <c r="AR163" s="1" t="s">
        <v>50</v>
      </c>
      <c r="AS163" s="1" t="s">
        <v>50</v>
      </c>
      <c r="AU163" s="1" t="s">
        <v>1698</v>
      </c>
      <c r="AV163">
        <v>117</v>
      </c>
    </row>
    <row r="164" spans="1:48" ht="30" customHeight="1">
      <c r="A164" s="661" t="s">
        <v>1692</v>
      </c>
      <c r="B164" s="661" t="s">
        <v>1699</v>
      </c>
      <c r="C164" s="663" t="s">
        <v>470</v>
      </c>
      <c r="D164" s="646">
        <v>13</v>
      </c>
      <c r="E164" s="647"/>
      <c r="F164" s="647"/>
      <c r="G164" s="647"/>
      <c r="H164" s="647"/>
      <c r="I164" s="647"/>
      <c r="J164" s="647"/>
      <c r="K164" s="647"/>
      <c r="L164" s="647"/>
      <c r="M164" s="663"/>
      <c r="N164" s="1" t="s">
        <v>1700</v>
      </c>
      <c r="O164" s="1" t="s">
        <v>50</v>
      </c>
      <c r="P164" s="1" t="s">
        <v>50</v>
      </c>
      <c r="Q164" s="1" t="s">
        <v>1345</v>
      </c>
      <c r="R164" s="1" t="s">
        <v>61</v>
      </c>
      <c r="S164" s="1" t="s">
        <v>61</v>
      </c>
      <c r="T164" s="1" t="s">
        <v>60</v>
      </c>
      <c r="AR164" s="1" t="s">
        <v>50</v>
      </c>
      <c r="AS164" s="1" t="s">
        <v>50</v>
      </c>
      <c r="AU164" s="1" t="s">
        <v>1701</v>
      </c>
      <c r="AV164">
        <v>118</v>
      </c>
    </row>
    <row r="165" spans="1:48" ht="30" customHeight="1">
      <c r="A165" s="661" t="s">
        <v>1692</v>
      </c>
      <c r="B165" s="661" t="s">
        <v>1702</v>
      </c>
      <c r="C165" s="663" t="s">
        <v>470</v>
      </c>
      <c r="D165" s="646">
        <v>19</v>
      </c>
      <c r="E165" s="647"/>
      <c r="F165" s="647"/>
      <c r="G165" s="647"/>
      <c r="H165" s="647"/>
      <c r="I165" s="647"/>
      <c r="J165" s="647"/>
      <c r="K165" s="647"/>
      <c r="L165" s="647"/>
      <c r="M165" s="663"/>
      <c r="N165" s="1" t="s">
        <v>1703</v>
      </c>
      <c r="O165" s="1" t="s">
        <v>50</v>
      </c>
      <c r="P165" s="1" t="s">
        <v>50</v>
      </c>
      <c r="Q165" s="1" t="s">
        <v>1345</v>
      </c>
      <c r="R165" s="1" t="s">
        <v>61</v>
      </c>
      <c r="S165" s="1" t="s">
        <v>61</v>
      </c>
      <c r="T165" s="1" t="s">
        <v>60</v>
      </c>
      <c r="AR165" s="1" t="s">
        <v>50</v>
      </c>
      <c r="AS165" s="1" t="s">
        <v>50</v>
      </c>
      <c r="AU165" s="1" t="s">
        <v>1704</v>
      </c>
      <c r="AV165">
        <v>119</v>
      </c>
    </row>
    <row r="166" spans="1:48" ht="30" customHeight="1">
      <c r="A166" s="661" t="s">
        <v>1692</v>
      </c>
      <c r="B166" s="661" t="s">
        <v>1705</v>
      </c>
      <c r="C166" s="663" t="s">
        <v>470</v>
      </c>
      <c r="D166" s="646">
        <v>20</v>
      </c>
      <c r="E166" s="647"/>
      <c r="F166" s="647"/>
      <c r="G166" s="647"/>
      <c r="H166" s="647"/>
      <c r="I166" s="647"/>
      <c r="J166" s="647"/>
      <c r="K166" s="647"/>
      <c r="L166" s="647"/>
      <c r="M166" s="663"/>
      <c r="N166" s="1" t="s">
        <v>1706</v>
      </c>
      <c r="O166" s="1" t="s">
        <v>50</v>
      </c>
      <c r="P166" s="1" t="s">
        <v>50</v>
      </c>
      <c r="Q166" s="1" t="s">
        <v>1345</v>
      </c>
      <c r="R166" s="1" t="s">
        <v>61</v>
      </c>
      <c r="S166" s="1" t="s">
        <v>61</v>
      </c>
      <c r="T166" s="1" t="s">
        <v>60</v>
      </c>
      <c r="AR166" s="1" t="s">
        <v>50</v>
      </c>
      <c r="AS166" s="1" t="s">
        <v>50</v>
      </c>
      <c r="AU166" s="1" t="s">
        <v>1707</v>
      </c>
      <c r="AV166">
        <v>120</v>
      </c>
    </row>
    <row r="167" spans="1:48" ht="30" customHeight="1">
      <c r="A167" s="661" t="s">
        <v>1692</v>
      </c>
      <c r="B167" s="661" t="s">
        <v>1708</v>
      </c>
      <c r="C167" s="663" t="s">
        <v>470</v>
      </c>
      <c r="D167" s="646">
        <v>9</v>
      </c>
      <c r="E167" s="647"/>
      <c r="F167" s="647"/>
      <c r="G167" s="647"/>
      <c r="H167" s="647"/>
      <c r="I167" s="647"/>
      <c r="J167" s="647"/>
      <c r="K167" s="647"/>
      <c r="L167" s="647"/>
      <c r="M167" s="663"/>
      <c r="N167" s="1" t="s">
        <v>1709</v>
      </c>
      <c r="O167" s="1" t="s">
        <v>50</v>
      </c>
      <c r="P167" s="1" t="s">
        <v>50</v>
      </c>
      <c r="Q167" s="1" t="s">
        <v>1345</v>
      </c>
      <c r="R167" s="1" t="s">
        <v>61</v>
      </c>
      <c r="S167" s="1" t="s">
        <v>61</v>
      </c>
      <c r="T167" s="1" t="s">
        <v>60</v>
      </c>
      <c r="AR167" s="1" t="s">
        <v>50</v>
      </c>
      <c r="AS167" s="1" t="s">
        <v>50</v>
      </c>
      <c r="AU167" s="1" t="s">
        <v>1710</v>
      </c>
      <c r="AV167">
        <v>121</v>
      </c>
    </row>
    <row r="168" spans="1:48" ht="30" customHeight="1">
      <c r="A168" s="661" t="s">
        <v>1692</v>
      </c>
      <c r="B168" s="661" t="s">
        <v>1711</v>
      </c>
      <c r="C168" s="663" t="s">
        <v>470</v>
      </c>
      <c r="D168" s="646">
        <v>7</v>
      </c>
      <c r="E168" s="647"/>
      <c r="F168" s="647"/>
      <c r="G168" s="647"/>
      <c r="H168" s="647"/>
      <c r="I168" s="647"/>
      <c r="J168" s="647"/>
      <c r="K168" s="647"/>
      <c r="L168" s="647"/>
      <c r="M168" s="663"/>
      <c r="N168" s="1" t="s">
        <v>1712</v>
      </c>
      <c r="O168" s="1" t="s">
        <v>50</v>
      </c>
      <c r="P168" s="1" t="s">
        <v>50</v>
      </c>
      <c r="Q168" s="1" t="s">
        <v>1345</v>
      </c>
      <c r="R168" s="1" t="s">
        <v>61</v>
      </c>
      <c r="S168" s="1" t="s">
        <v>61</v>
      </c>
      <c r="T168" s="1" t="s">
        <v>60</v>
      </c>
      <c r="AR168" s="1" t="s">
        <v>50</v>
      </c>
      <c r="AS168" s="1" t="s">
        <v>50</v>
      </c>
      <c r="AU168" s="1" t="s">
        <v>1713</v>
      </c>
      <c r="AV168">
        <v>122</v>
      </c>
    </row>
    <row r="169" spans="1:48" ht="30" customHeight="1">
      <c r="A169" s="661" t="s">
        <v>1692</v>
      </c>
      <c r="B169" s="661" t="s">
        <v>1714</v>
      </c>
      <c r="C169" s="663" t="s">
        <v>470</v>
      </c>
      <c r="D169" s="646">
        <v>4</v>
      </c>
      <c r="E169" s="647"/>
      <c r="F169" s="647"/>
      <c r="G169" s="647"/>
      <c r="H169" s="647"/>
      <c r="I169" s="647"/>
      <c r="J169" s="647"/>
      <c r="K169" s="647"/>
      <c r="L169" s="647"/>
      <c r="M169" s="663"/>
      <c r="N169" s="1" t="s">
        <v>1715</v>
      </c>
      <c r="O169" s="1" t="s">
        <v>50</v>
      </c>
      <c r="P169" s="1" t="s">
        <v>50</v>
      </c>
      <c r="Q169" s="1" t="s">
        <v>1345</v>
      </c>
      <c r="R169" s="1" t="s">
        <v>61</v>
      </c>
      <c r="S169" s="1" t="s">
        <v>61</v>
      </c>
      <c r="T169" s="1" t="s">
        <v>60</v>
      </c>
      <c r="AR169" s="1" t="s">
        <v>50</v>
      </c>
      <c r="AS169" s="1" t="s">
        <v>50</v>
      </c>
      <c r="AU169" s="1" t="s">
        <v>1716</v>
      </c>
      <c r="AV169">
        <v>123</v>
      </c>
    </row>
    <row r="170" spans="1:48" ht="30" customHeight="1">
      <c r="A170" s="661" t="s">
        <v>1692</v>
      </c>
      <c r="B170" s="661" t="s">
        <v>1717</v>
      </c>
      <c r="C170" s="663" t="s">
        <v>470</v>
      </c>
      <c r="D170" s="646">
        <v>10</v>
      </c>
      <c r="E170" s="647"/>
      <c r="F170" s="647"/>
      <c r="G170" s="647"/>
      <c r="H170" s="647"/>
      <c r="I170" s="647"/>
      <c r="J170" s="647"/>
      <c r="K170" s="647"/>
      <c r="L170" s="647"/>
      <c r="M170" s="663"/>
      <c r="N170" s="1" t="s">
        <v>1718</v>
      </c>
      <c r="O170" s="1" t="s">
        <v>50</v>
      </c>
      <c r="P170" s="1" t="s">
        <v>50</v>
      </c>
      <c r="Q170" s="1" t="s">
        <v>1345</v>
      </c>
      <c r="R170" s="1" t="s">
        <v>61</v>
      </c>
      <c r="S170" s="1" t="s">
        <v>61</v>
      </c>
      <c r="T170" s="1" t="s">
        <v>60</v>
      </c>
      <c r="AR170" s="1" t="s">
        <v>50</v>
      </c>
      <c r="AS170" s="1" t="s">
        <v>50</v>
      </c>
      <c r="AU170" s="1" t="s">
        <v>1719</v>
      </c>
      <c r="AV170">
        <v>124</v>
      </c>
    </row>
    <row r="171" spans="1:48" ht="30" customHeight="1">
      <c r="A171" s="661" t="s">
        <v>1692</v>
      </c>
      <c r="B171" s="661" t="s">
        <v>1720</v>
      </c>
      <c r="C171" s="663" t="s">
        <v>470</v>
      </c>
      <c r="D171" s="646">
        <v>2</v>
      </c>
      <c r="E171" s="647"/>
      <c r="F171" s="647"/>
      <c r="G171" s="647"/>
      <c r="H171" s="647"/>
      <c r="I171" s="647"/>
      <c r="J171" s="647"/>
      <c r="K171" s="647"/>
      <c r="L171" s="647"/>
      <c r="M171" s="663"/>
      <c r="N171" s="1" t="s">
        <v>1721</v>
      </c>
      <c r="O171" s="1" t="s">
        <v>50</v>
      </c>
      <c r="P171" s="1" t="s">
        <v>50</v>
      </c>
      <c r="Q171" s="1" t="s">
        <v>1345</v>
      </c>
      <c r="R171" s="1" t="s">
        <v>61</v>
      </c>
      <c r="S171" s="1" t="s">
        <v>61</v>
      </c>
      <c r="T171" s="1" t="s">
        <v>60</v>
      </c>
      <c r="AR171" s="1" t="s">
        <v>50</v>
      </c>
      <c r="AS171" s="1" t="s">
        <v>50</v>
      </c>
      <c r="AU171" s="1" t="s">
        <v>1722</v>
      </c>
      <c r="AV171">
        <v>125</v>
      </c>
    </row>
    <row r="172" spans="1:48" ht="30" customHeight="1">
      <c r="A172" s="661" t="s">
        <v>1692</v>
      </c>
      <c r="B172" s="661" t="s">
        <v>1723</v>
      </c>
      <c r="C172" s="663" t="s">
        <v>470</v>
      </c>
      <c r="D172" s="646">
        <v>2</v>
      </c>
      <c r="E172" s="647"/>
      <c r="F172" s="647"/>
      <c r="G172" s="647"/>
      <c r="H172" s="647"/>
      <c r="I172" s="647"/>
      <c r="J172" s="647"/>
      <c r="K172" s="647"/>
      <c r="L172" s="647"/>
      <c r="M172" s="663"/>
      <c r="N172" s="1" t="s">
        <v>1724</v>
      </c>
      <c r="O172" s="1" t="s">
        <v>50</v>
      </c>
      <c r="P172" s="1" t="s">
        <v>50</v>
      </c>
      <c r="Q172" s="1" t="s">
        <v>1345</v>
      </c>
      <c r="R172" s="1" t="s">
        <v>61</v>
      </c>
      <c r="S172" s="1" t="s">
        <v>61</v>
      </c>
      <c r="T172" s="1" t="s">
        <v>60</v>
      </c>
      <c r="AR172" s="1" t="s">
        <v>50</v>
      </c>
      <c r="AS172" s="1" t="s">
        <v>50</v>
      </c>
      <c r="AU172" s="1" t="s">
        <v>1725</v>
      </c>
      <c r="AV172">
        <v>126</v>
      </c>
    </row>
    <row r="173" spans="1:48" ht="30" customHeight="1">
      <c r="A173" s="661" t="s">
        <v>1692</v>
      </c>
      <c r="B173" s="661" t="s">
        <v>1726</v>
      </c>
      <c r="C173" s="663" t="s">
        <v>470</v>
      </c>
      <c r="D173" s="646">
        <v>6</v>
      </c>
      <c r="E173" s="647"/>
      <c r="F173" s="647"/>
      <c r="G173" s="647"/>
      <c r="H173" s="647"/>
      <c r="I173" s="647"/>
      <c r="J173" s="647"/>
      <c r="K173" s="647"/>
      <c r="L173" s="647"/>
      <c r="M173" s="663"/>
      <c r="N173" s="1" t="s">
        <v>1727</v>
      </c>
      <c r="O173" s="1" t="s">
        <v>50</v>
      </c>
      <c r="P173" s="1" t="s">
        <v>50</v>
      </c>
      <c r="Q173" s="1" t="s">
        <v>1345</v>
      </c>
      <c r="R173" s="1" t="s">
        <v>61</v>
      </c>
      <c r="S173" s="1" t="s">
        <v>61</v>
      </c>
      <c r="T173" s="1" t="s">
        <v>60</v>
      </c>
      <c r="AR173" s="1" t="s">
        <v>50</v>
      </c>
      <c r="AS173" s="1" t="s">
        <v>50</v>
      </c>
      <c r="AU173" s="1" t="s">
        <v>1728</v>
      </c>
      <c r="AV173">
        <v>127</v>
      </c>
    </row>
    <row r="174" spans="1:48" ht="30" customHeight="1">
      <c r="A174" s="661" t="s">
        <v>1692</v>
      </c>
      <c r="B174" s="661" t="s">
        <v>1729</v>
      </c>
      <c r="C174" s="663" t="s">
        <v>470</v>
      </c>
      <c r="D174" s="646">
        <v>1</v>
      </c>
      <c r="E174" s="647"/>
      <c r="F174" s="647"/>
      <c r="G174" s="647"/>
      <c r="H174" s="647"/>
      <c r="I174" s="647"/>
      <c r="J174" s="647"/>
      <c r="K174" s="647"/>
      <c r="L174" s="647"/>
      <c r="M174" s="663"/>
      <c r="N174" s="1" t="s">
        <v>1730</v>
      </c>
      <c r="O174" s="1" t="s">
        <v>50</v>
      </c>
      <c r="P174" s="1" t="s">
        <v>50</v>
      </c>
      <c r="Q174" s="1" t="s">
        <v>1345</v>
      </c>
      <c r="R174" s="1" t="s">
        <v>61</v>
      </c>
      <c r="S174" s="1" t="s">
        <v>61</v>
      </c>
      <c r="T174" s="1" t="s">
        <v>60</v>
      </c>
      <c r="AR174" s="1" t="s">
        <v>50</v>
      </c>
      <c r="AS174" s="1" t="s">
        <v>50</v>
      </c>
      <c r="AU174" s="1" t="s">
        <v>1731</v>
      </c>
      <c r="AV174">
        <v>128</v>
      </c>
    </row>
    <row r="175" spans="1:48" ht="30" customHeight="1">
      <c r="A175" s="661" t="s">
        <v>1692</v>
      </c>
      <c r="B175" s="661" t="s">
        <v>1732</v>
      </c>
      <c r="C175" s="663" t="s">
        <v>470</v>
      </c>
      <c r="D175" s="646">
        <v>7</v>
      </c>
      <c r="E175" s="647"/>
      <c r="F175" s="647"/>
      <c r="G175" s="647"/>
      <c r="H175" s="647"/>
      <c r="I175" s="647"/>
      <c r="J175" s="647"/>
      <c r="K175" s="647"/>
      <c r="L175" s="647"/>
      <c r="M175" s="663"/>
      <c r="N175" s="1" t="s">
        <v>1733</v>
      </c>
      <c r="O175" s="1" t="s">
        <v>50</v>
      </c>
      <c r="P175" s="1" t="s">
        <v>50</v>
      </c>
      <c r="Q175" s="1" t="s">
        <v>1345</v>
      </c>
      <c r="R175" s="1" t="s">
        <v>61</v>
      </c>
      <c r="S175" s="1" t="s">
        <v>61</v>
      </c>
      <c r="T175" s="1" t="s">
        <v>60</v>
      </c>
      <c r="AR175" s="1" t="s">
        <v>50</v>
      </c>
      <c r="AS175" s="1" t="s">
        <v>50</v>
      </c>
      <c r="AU175" s="1" t="s">
        <v>1734</v>
      </c>
      <c r="AV175">
        <v>129</v>
      </c>
    </row>
    <row r="176" spans="1:48" ht="30" customHeight="1">
      <c r="A176" s="661" t="s">
        <v>1692</v>
      </c>
      <c r="B176" s="661" t="s">
        <v>1735</v>
      </c>
      <c r="C176" s="663" t="s">
        <v>470</v>
      </c>
      <c r="D176" s="646">
        <v>4</v>
      </c>
      <c r="E176" s="647"/>
      <c r="F176" s="647"/>
      <c r="G176" s="647"/>
      <c r="H176" s="647"/>
      <c r="I176" s="647"/>
      <c r="J176" s="647"/>
      <c r="K176" s="647"/>
      <c r="L176" s="647"/>
      <c r="M176" s="663"/>
      <c r="N176" s="1" t="s">
        <v>1736</v>
      </c>
      <c r="O176" s="1" t="s">
        <v>50</v>
      </c>
      <c r="P176" s="1" t="s">
        <v>50</v>
      </c>
      <c r="Q176" s="1" t="s">
        <v>1345</v>
      </c>
      <c r="R176" s="1" t="s">
        <v>61</v>
      </c>
      <c r="S176" s="1" t="s">
        <v>61</v>
      </c>
      <c r="T176" s="1" t="s">
        <v>60</v>
      </c>
      <c r="AR176" s="1" t="s">
        <v>50</v>
      </c>
      <c r="AS176" s="1" t="s">
        <v>50</v>
      </c>
      <c r="AU176" s="1" t="s">
        <v>1737</v>
      </c>
      <c r="AV176">
        <v>130</v>
      </c>
    </row>
    <row r="177" spans="1:48" ht="30" customHeight="1">
      <c r="A177" s="661" t="s">
        <v>1692</v>
      </c>
      <c r="B177" s="661" t="s">
        <v>1738</v>
      </c>
      <c r="C177" s="663" t="s">
        <v>470</v>
      </c>
      <c r="D177" s="646">
        <v>3</v>
      </c>
      <c r="E177" s="647"/>
      <c r="F177" s="647"/>
      <c r="G177" s="647"/>
      <c r="H177" s="647"/>
      <c r="I177" s="647"/>
      <c r="J177" s="647"/>
      <c r="K177" s="647"/>
      <c r="L177" s="647"/>
      <c r="M177" s="663"/>
      <c r="N177" s="1" t="s">
        <v>1739</v>
      </c>
      <c r="O177" s="1" t="s">
        <v>50</v>
      </c>
      <c r="P177" s="1" t="s">
        <v>50</v>
      </c>
      <c r="Q177" s="1" t="s">
        <v>1345</v>
      </c>
      <c r="R177" s="1" t="s">
        <v>61</v>
      </c>
      <c r="S177" s="1" t="s">
        <v>61</v>
      </c>
      <c r="T177" s="1" t="s">
        <v>60</v>
      </c>
      <c r="AR177" s="1" t="s">
        <v>50</v>
      </c>
      <c r="AS177" s="1" t="s">
        <v>50</v>
      </c>
      <c r="AU177" s="1" t="s">
        <v>1740</v>
      </c>
      <c r="AV177">
        <v>131</v>
      </c>
    </row>
    <row r="178" spans="1:48" ht="30" customHeight="1">
      <c r="A178" s="661" t="s">
        <v>1692</v>
      </c>
      <c r="B178" s="661" t="s">
        <v>1741</v>
      </c>
      <c r="C178" s="663" t="s">
        <v>470</v>
      </c>
      <c r="D178" s="646">
        <v>6</v>
      </c>
      <c r="E178" s="647"/>
      <c r="F178" s="647"/>
      <c r="G178" s="647"/>
      <c r="H178" s="647"/>
      <c r="I178" s="647"/>
      <c r="J178" s="647"/>
      <c r="K178" s="647"/>
      <c r="L178" s="647"/>
      <c r="M178" s="663"/>
      <c r="N178" s="1" t="s">
        <v>1742</v>
      </c>
      <c r="O178" s="1" t="s">
        <v>50</v>
      </c>
      <c r="P178" s="1" t="s">
        <v>50</v>
      </c>
      <c r="Q178" s="1" t="s">
        <v>1345</v>
      </c>
      <c r="R178" s="1" t="s">
        <v>61</v>
      </c>
      <c r="S178" s="1" t="s">
        <v>61</v>
      </c>
      <c r="T178" s="1" t="s">
        <v>60</v>
      </c>
      <c r="AR178" s="1" t="s">
        <v>50</v>
      </c>
      <c r="AS178" s="1" t="s">
        <v>50</v>
      </c>
      <c r="AU178" s="1" t="s">
        <v>1743</v>
      </c>
      <c r="AV178">
        <v>132</v>
      </c>
    </row>
    <row r="179" spans="1:48" ht="30" customHeight="1">
      <c r="A179" s="661" t="s">
        <v>1692</v>
      </c>
      <c r="B179" s="661" t="s">
        <v>1744</v>
      </c>
      <c r="C179" s="663" t="s">
        <v>470</v>
      </c>
      <c r="D179" s="646">
        <v>6</v>
      </c>
      <c r="E179" s="647"/>
      <c r="F179" s="647"/>
      <c r="G179" s="647"/>
      <c r="H179" s="647"/>
      <c r="I179" s="647"/>
      <c r="J179" s="647"/>
      <c r="K179" s="647"/>
      <c r="L179" s="647"/>
      <c r="M179" s="663"/>
      <c r="N179" s="1" t="s">
        <v>1745</v>
      </c>
      <c r="O179" s="1" t="s">
        <v>50</v>
      </c>
      <c r="P179" s="1" t="s">
        <v>50</v>
      </c>
      <c r="Q179" s="1" t="s">
        <v>1345</v>
      </c>
      <c r="R179" s="1" t="s">
        <v>61</v>
      </c>
      <c r="S179" s="1" t="s">
        <v>61</v>
      </c>
      <c r="T179" s="1" t="s">
        <v>60</v>
      </c>
      <c r="AR179" s="1" t="s">
        <v>50</v>
      </c>
      <c r="AS179" s="1" t="s">
        <v>50</v>
      </c>
      <c r="AU179" s="1" t="s">
        <v>1746</v>
      </c>
      <c r="AV179">
        <v>133</v>
      </c>
    </row>
    <row r="180" spans="1:48" ht="30" customHeight="1">
      <c r="A180" s="661" t="s">
        <v>1692</v>
      </c>
      <c r="B180" s="661" t="s">
        <v>1747</v>
      </c>
      <c r="C180" s="663" t="s">
        <v>470</v>
      </c>
      <c r="D180" s="646">
        <v>19</v>
      </c>
      <c r="E180" s="647"/>
      <c r="F180" s="647"/>
      <c r="G180" s="647"/>
      <c r="H180" s="647"/>
      <c r="I180" s="647"/>
      <c r="J180" s="647"/>
      <c r="K180" s="647"/>
      <c r="L180" s="647"/>
      <c r="M180" s="663"/>
      <c r="N180" s="1" t="s">
        <v>1748</v>
      </c>
      <c r="O180" s="1" t="s">
        <v>50</v>
      </c>
      <c r="P180" s="1" t="s">
        <v>50</v>
      </c>
      <c r="Q180" s="1" t="s">
        <v>1345</v>
      </c>
      <c r="R180" s="1" t="s">
        <v>61</v>
      </c>
      <c r="S180" s="1" t="s">
        <v>61</v>
      </c>
      <c r="T180" s="1" t="s">
        <v>60</v>
      </c>
      <c r="AR180" s="1" t="s">
        <v>50</v>
      </c>
      <c r="AS180" s="1" t="s">
        <v>50</v>
      </c>
      <c r="AU180" s="1" t="s">
        <v>1749</v>
      </c>
      <c r="AV180">
        <v>134</v>
      </c>
    </row>
    <row r="181" spans="1:48" ht="30" customHeight="1">
      <c r="A181" s="661" t="s">
        <v>1692</v>
      </c>
      <c r="B181" s="661" t="s">
        <v>1750</v>
      </c>
      <c r="C181" s="663" t="s">
        <v>470</v>
      </c>
      <c r="D181" s="646">
        <v>1</v>
      </c>
      <c r="E181" s="647"/>
      <c r="F181" s="647"/>
      <c r="G181" s="647"/>
      <c r="H181" s="647"/>
      <c r="I181" s="647"/>
      <c r="J181" s="647"/>
      <c r="K181" s="647"/>
      <c r="L181" s="647"/>
      <c r="M181" s="663"/>
      <c r="N181" s="1" t="s">
        <v>1751</v>
      </c>
      <c r="O181" s="1" t="s">
        <v>50</v>
      </c>
      <c r="P181" s="1" t="s">
        <v>50</v>
      </c>
      <c r="Q181" s="1" t="s">
        <v>1345</v>
      </c>
      <c r="R181" s="1" t="s">
        <v>61</v>
      </c>
      <c r="S181" s="1" t="s">
        <v>61</v>
      </c>
      <c r="T181" s="1" t="s">
        <v>60</v>
      </c>
      <c r="AR181" s="1" t="s">
        <v>50</v>
      </c>
      <c r="AS181" s="1" t="s">
        <v>50</v>
      </c>
      <c r="AU181" s="1" t="s">
        <v>1752</v>
      </c>
      <c r="AV181">
        <v>135</v>
      </c>
    </row>
    <row r="182" spans="1:48" ht="30" customHeight="1">
      <c r="A182" s="661" t="s">
        <v>1692</v>
      </c>
      <c r="B182" s="661" t="s">
        <v>1753</v>
      </c>
      <c r="C182" s="663" t="s">
        <v>470</v>
      </c>
      <c r="D182" s="646">
        <v>4</v>
      </c>
      <c r="E182" s="647"/>
      <c r="F182" s="647"/>
      <c r="G182" s="647"/>
      <c r="H182" s="647"/>
      <c r="I182" s="647"/>
      <c r="J182" s="647"/>
      <c r="K182" s="647"/>
      <c r="L182" s="647"/>
      <c r="M182" s="663"/>
      <c r="N182" s="1" t="s">
        <v>1754</v>
      </c>
      <c r="O182" s="1" t="s">
        <v>50</v>
      </c>
      <c r="P182" s="1" t="s">
        <v>50</v>
      </c>
      <c r="Q182" s="1" t="s">
        <v>1345</v>
      </c>
      <c r="R182" s="1" t="s">
        <v>61</v>
      </c>
      <c r="S182" s="1" t="s">
        <v>61</v>
      </c>
      <c r="T182" s="1" t="s">
        <v>60</v>
      </c>
      <c r="AR182" s="1" t="s">
        <v>50</v>
      </c>
      <c r="AS182" s="1" t="s">
        <v>50</v>
      </c>
      <c r="AU182" s="1" t="s">
        <v>1755</v>
      </c>
      <c r="AV182">
        <v>136</v>
      </c>
    </row>
    <row r="183" spans="1:48" ht="30" customHeight="1">
      <c r="A183" s="661" t="s">
        <v>1692</v>
      </c>
      <c r="B183" s="661" t="s">
        <v>1756</v>
      </c>
      <c r="C183" s="663" t="s">
        <v>470</v>
      </c>
      <c r="D183" s="646">
        <v>7</v>
      </c>
      <c r="E183" s="647"/>
      <c r="F183" s="647"/>
      <c r="G183" s="647"/>
      <c r="H183" s="647"/>
      <c r="I183" s="647"/>
      <c r="J183" s="647"/>
      <c r="K183" s="647"/>
      <c r="L183" s="647"/>
      <c r="M183" s="663"/>
      <c r="N183" s="1" t="s">
        <v>1757</v>
      </c>
      <c r="O183" s="1" t="s">
        <v>50</v>
      </c>
      <c r="P183" s="1" t="s">
        <v>50</v>
      </c>
      <c r="Q183" s="1" t="s">
        <v>1345</v>
      </c>
      <c r="R183" s="1" t="s">
        <v>61</v>
      </c>
      <c r="S183" s="1" t="s">
        <v>61</v>
      </c>
      <c r="T183" s="1" t="s">
        <v>60</v>
      </c>
      <c r="AR183" s="1" t="s">
        <v>50</v>
      </c>
      <c r="AS183" s="1" t="s">
        <v>50</v>
      </c>
      <c r="AU183" s="1" t="s">
        <v>1758</v>
      </c>
      <c r="AV183">
        <v>137</v>
      </c>
    </row>
    <row r="184" spans="1:48" ht="30" customHeight="1">
      <c r="A184" s="661" t="s">
        <v>1692</v>
      </c>
      <c r="B184" s="661" t="s">
        <v>1759</v>
      </c>
      <c r="C184" s="663" t="s">
        <v>470</v>
      </c>
      <c r="D184" s="646">
        <v>4</v>
      </c>
      <c r="E184" s="647"/>
      <c r="F184" s="647"/>
      <c r="G184" s="647"/>
      <c r="H184" s="647"/>
      <c r="I184" s="647"/>
      <c r="J184" s="647"/>
      <c r="K184" s="647"/>
      <c r="L184" s="647"/>
      <c r="M184" s="663"/>
      <c r="N184" s="1" t="s">
        <v>1760</v>
      </c>
      <c r="O184" s="1" t="s">
        <v>50</v>
      </c>
      <c r="P184" s="1" t="s">
        <v>50</v>
      </c>
      <c r="Q184" s="1" t="s">
        <v>1345</v>
      </c>
      <c r="R184" s="1" t="s">
        <v>61</v>
      </c>
      <c r="S184" s="1" t="s">
        <v>61</v>
      </c>
      <c r="T184" s="1" t="s">
        <v>60</v>
      </c>
      <c r="AR184" s="1" t="s">
        <v>50</v>
      </c>
      <c r="AS184" s="1" t="s">
        <v>50</v>
      </c>
      <c r="AU184" s="1" t="s">
        <v>1761</v>
      </c>
      <c r="AV184">
        <v>138</v>
      </c>
    </row>
    <row r="185" spans="1:48" ht="30" customHeight="1">
      <c r="A185" s="661" t="s">
        <v>1692</v>
      </c>
      <c r="B185" s="661" t="s">
        <v>1762</v>
      </c>
      <c r="C185" s="663" t="s">
        <v>470</v>
      </c>
      <c r="D185" s="646">
        <v>1</v>
      </c>
      <c r="E185" s="647"/>
      <c r="F185" s="647"/>
      <c r="G185" s="647"/>
      <c r="H185" s="647"/>
      <c r="I185" s="647"/>
      <c r="J185" s="647"/>
      <c r="K185" s="647"/>
      <c r="L185" s="647"/>
      <c r="M185" s="663"/>
      <c r="N185" s="1" t="s">
        <v>1763</v>
      </c>
      <c r="O185" s="1" t="s">
        <v>50</v>
      </c>
      <c r="P185" s="1" t="s">
        <v>50</v>
      </c>
      <c r="Q185" s="1" t="s">
        <v>1345</v>
      </c>
      <c r="R185" s="1" t="s">
        <v>61</v>
      </c>
      <c r="S185" s="1" t="s">
        <v>61</v>
      </c>
      <c r="T185" s="1" t="s">
        <v>60</v>
      </c>
      <c r="AR185" s="1" t="s">
        <v>50</v>
      </c>
      <c r="AS185" s="1" t="s">
        <v>50</v>
      </c>
      <c r="AU185" s="1" t="s">
        <v>1764</v>
      </c>
      <c r="AV185">
        <v>139</v>
      </c>
    </row>
    <row r="186" spans="1:48" ht="30" customHeight="1">
      <c r="A186" s="661" t="s">
        <v>1692</v>
      </c>
      <c r="B186" s="661" t="s">
        <v>1765</v>
      </c>
      <c r="C186" s="663" t="s">
        <v>470</v>
      </c>
      <c r="D186" s="646">
        <v>2</v>
      </c>
      <c r="E186" s="647"/>
      <c r="F186" s="647"/>
      <c r="G186" s="647"/>
      <c r="H186" s="647"/>
      <c r="I186" s="647"/>
      <c r="J186" s="647"/>
      <c r="K186" s="647"/>
      <c r="L186" s="647"/>
      <c r="M186" s="663"/>
      <c r="N186" s="1" t="s">
        <v>1766</v>
      </c>
      <c r="O186" s="1" t="s">
        <v>50</v>
      </c>
      <c r="P186" s="1" t="s">
        <v>50</v>
      </c>
      <c r="Q186" s="1" t="s">
        <v>1345</v>
      </c>
      <c r="R186" s="1" t="s">
        <v>61</v>
      </c>
      <c r="S186" s="1" t="s">
        <v>61</v>
      </c>
      <c r="T186" s="1" t="s">
        <v>60</v>
      </c>
      <c r="AR186" s="1" t="s">
        <v>50</v>
      </c>
      <c r="AS186" s="1" t="s">
        <v>50</v>
      </c>
      <c r="AU186" s="1" t="s">
        <v>1767</v>
      </c>
      <c r="AV186">
        <v>140</v>
      </c>
    </row>
    <row r="187" spans="1:48" ht="30" customHeight="1">
      <c r="A187" s="661" t="s">
        <v>1692</v>
      </c>
      <c r="B187" s="661" t="s">
        <v>1768</v>
      </c>
      <c r="C187" s="663" t="s">
        <v>470</v>
      </c>
      <c r="D187" s="646">
        <v>1</v>
      </c>
      <c r="E187" s="647"/>
      <c r="F187" s="647"/>
      <c r="G187" s="647"/>
      <c r="H187" s="647"/>
      <c r="I187" s="647"/>
      <c r="J187" s="647"/>
      <c r="K187" s="647"/>
      <c r="L187" s="647"/>
      <c r="M187" s="663"/>
      <c r="N187" s="1" t="s">
        <v>1769</v>
      </c>
      <c r="O187" s="1" t="s">
        <v>50</v>
      </c>
      <c r="P187" s="1" t="s">
        <v>50</v>
      </c>
      <c r="Q187" s="1" t="s">
        <v>1345</v>
      </c>
      <c r="R187" s="1" t="s">
        <v>61</v>
      </c>
      <c r="S187" s="1" t="s">
        <v>61</v>
      </c>
      <c r="T187" s="1" t="s">
        <v>60</v>
      </c>
      <c r="AR187" s="1" t="s">
        <v>50</v>
      </c>
      <c r="AS187" s="1" t="s">
        <v>50</v>
      </c>
      <c r="AU187" s="1" t="s">
        <v>1770</v>
      </c>
      <c r="AV187">
        <v>141</v>
      </c>
    </row>
    <row r="188" spans="1:48" ht="30" customHeight="1">
      <c r="A188" s="661" t="s">
        <v>1692</v>
      </c>
      <c r="B188" s="661" t="s">
        <v>1771</v>
      </c>
      <c r="C188" s="663" t="s">
        <v>470</v>
      </c>
      <c r="D188" s="646">
        <v>1</v>
      </c>
      <c r="E188" s="647"/>
      <c r="F188" s="647"/>
      <c r="G188" s="647"/>
      <c r="H188" s="647"/>
      <c r="I188" s="647"/>
      <c r="J188" s="647"/>
      <c r="K188" s="647"/>
      <c r="L188" s="647"/>
      <c r="M188" s="663"/>
      <c r="N188" s="1" t="s">
        <v>1772</v>
      </c>
      <c r="O188" s="1" t="s">
        <v>50</v>
      </c>
      <c r="P188" s="1" t="s">
        <v>50</v>
      </c>
      <c r="Q188" s="1" t="s">
        <v>1345</v>
      </c>
      <c r="R188" s="1" t="s">
        <v>61</v>
      </c>
      <c r="S188" s="1" t="s">
        <v>61</v>
      </c>
      <c r="T188" s="1" t="s">
        <v>60</v>
      </c>
      <c r="AR188" s="1" t="s">
        <v>50</v>
      </c>
      <c r="AS188" s="1" t="s">
        <v>50</v>
      </c>
      <c r="AU188" s="1" t="s">
        <v>1773</v>
      </c>
      <c r="AV188">
        <v>142</v>
      </c>
    </row>
    <row r="189" spans="1:48" ht="30" customHeight="1">
      <c r="A189" s="661" t="s">
        <v>1692</v>
      </c>
      <c r="B189" s="661" t="s">
        <v>1774</v>
      </c>
      <c r="C189" s="663" t="s">
        <v>470</v>
      </c>
      <c r="D189" s="646">
        <v>2</v>
      </c>
      <c r="E189" s="647"/>
      <c r="F189" s="647"/>
      <c r="G189" s="647"/>
      <c r="H189" s="647"/>
      <c r="I189" s="647"/>
      <c r="J189" s="647"/>
      <c r="K189" s="647"/>
      <c r="L189" s="647"/>
      <c r="M189" s="663"/>
      <c r="N189" s="1" t="s">
        <v>1775</v>
      </c>
      <c r="O189" s="1" t="s">
        <v>50</v>
      </c>
      <c r="P189" s="1" t="s">
        <v>50</v>
      </c>
      <c r="Q189" s="1" t="s">
        <v>1345</v>
      </c>
      <c r="R189" s="1" t="s">
        <v>61</v>
      </c>
      <c r="S189" s="1" t="s">
        <v>61</v>
      </c>
      <c r="T189" s="1" t="s">
        <v>60</v>
      </c>
      <c r="AR189" s="1" t="s">
        <v>50</v>
      </c>
      <c r="AS189" s="1" t="s">
        <v>50</v>
      </c>
      <c r="AU189" s="1" t="s">
        <v>1776</v>
      </c>
      <c r="AV189">
        <v>143</v>
      </c>
    </row>
    <row r="190" spans="1:48" ht="30" customHeight="1">
      <c r="A190" s="661" t="s">
        <v>1692</v>
      </c>
      <c r="B190" s="661" t="s">
        <v>1777</v>
      </c>
      <c r="C190" s="663" t="s">
        <v>470</v>
      </c>
      <c r="D190" s="646">
        <v>7</v>
      </c>
      <c r="E190" s="647"/>
      <c r="F190" s="647"/>
      <c r="G190" s="647"/>
      <c r="H190" s="647"/>
      <c r="I190" s="647"/>
      <c r="J190" s="647"/>
      <c r="K190" s="647"/>
      <c r="L190" s="647"/>
      <c r="M190" s="663"/>
      <c r="N190" s="1" t="s">
        <v>1778</v>
      </c>
      <c r="O190" s="1" t="s">
        <v>50</v>
      </c>
      <c r="P190" s="1" t="s">
        <v>50</v>
      </c>
      <c r="Q190" s="1" t="s">
        <v>1345</v>
      </c>
      <c r="R190" s="1" t="s">
        <v>61</v>
      </c>
      <c r="S190" s="1" t="s">
        <v>61</v>
      </c>
      <c r="T190" s="1" t="s">
        <v>60</v>
      </c>
      <c r="AR190" s="1" t="s">
        <v>50</v>
      </c>
      <c r="AS190" s="1" t="s">
        <v>50</v>
      </c>
      <c r="AU190" s="1" t="s">
        <v>1779</v>
      </c>
      <c r="AV190">
        <v>144</v>
      </c>
    </row>
    <row r="191" spans="1:48" ht="30" customHeight="1">
      <c r="A191" s="661" t="s">
        <v>1692</v>
      </c>
      <c r="B191" s="661" t="s">
        <v>1780</v>
      </c>
      <c r="C191" s="663" t="s">
        <v>470</v>
      </c>
      <c r="D191" s="646">
        <v>2</v>
      </c>
      <c r="E191" s="647"/>
      <c r="F191" s="647"/>
      <c r="G191" s="647"/>
      <c r="H191" s="647"/>
      <c r="I191" s="647"/>
      <c r="J191" s="647"/>
      <c r="K191" s="647"/>
      <c r="L191" s="647"/>
      <c r="M191" s="663"/>
      <c r="N191" s="1" t="s">
        <v>1781</v>
      </c>
      <c r="O191" s="1" t="s">
        <v>50</v>
      </c>
      <c r="P191" s="1" t="s">
        <v>50</v>
      </c>
      <c r="Q191" s="1" t="s">
        <v>1345</v>
      </c>
      <c r="R191" s="1" t="s">
        <v>61</v>
      </c>
      <c r="S191" s="1" t="s">
        <v>61</v>
      </c>
      <c r="T191" s="1" t="s">
        <v>60</v>
      </c>
      <c r="AR191" s="1" t="s">
        <v>50</v>
      </c>
      <c r="AS191" s="1" t="s">
        <v>50</v>
      </c>
      <c r="AU191" s="1" t="s">
        <v>1782</v>
      </c>
      <c r="AV191">
        <v>145</v>
      </c>
    </row>
    <row r="192" spans="1:48" ht="30" customHeight="1">
      <c r="A192" s="661" t="s">
        <v>1692</v>
      </c>
      <c r="B192" s="661" t="s">
        <v>1783</v>
      </c>
      <c r="C192" s="663" t="s">
        <v>470</v>
      </c>
      <c r="D192" s="646">
        <v>2</v>
      </c>
      <c r="E192" s="647"/>
      <c r="F192" s="647"/>
      <c r="G192" s="647"/>
      <c r="H192" s="647"/>
      <c r="I192" s="647"/>
      <c r="J192" s="647"/>
      <c r="K192" s="647"/>
      <c r="L192" s="647"/>
      <c r="M192" s="663"/>
      <c r="N192" s="1" t="s">
        <v>1784</v>
      </c>
      <c r="O192" s="1" t="s">
        <v>50</v>
      </c>
      <c r="P192" s="1" t="s">
        <v>50</v>
      </c>
      <c r="Q192" s="1" t="s">
        <v>1345</v>
      </c>
      <c r="R192" s="1" t="s">
        <v>61</v>
      </c>
      <c r="S192" s="1" t="s">
        <v>61</v>
      </c>
      <c r="T192" s="1" t="s">
        <v>60</v>
      </c>
      <c r="AR192" s="1" t="s">
        <v>50</v>
      </c>
      <c r="AS192" s="1" t="s">
        <v>50</v>
      </c>
      <c r="AU192" s="1" t="s">
        <v>1785</v>
      </c>
      <c r="AV192">
        <v>146</v>
      </c>
    </row>
    <row r="193" spans="1:48" ht="30" customHeight="1">
      <c r="A193" s="661" t="s">
        <v>1692</v>
      </c>
      <c r="B193" s="661" t="s">
        <v>1786</v>
      </c>
      <c r="C193" s="663" t="s">
        <v>470</v>
      </c>
      <c r="D193" s="646">
        <v>2</v>
      </c>
      <c r="E193" s="647"/>
      <c r="F193" s="647"/>
      <c r="G193" s="647"/>
      <c r="H193" s="647"/>
      <c r="I193" s="647"/>
      <c r="J193" s="647"/>
      <c r="K193" s="647"/>
      <c r="L193" s="647"/>
      <c r="M193" s="663"/>
      <c r="N193" s="1" t="s">
        <v>1787</v>
      </c>
      <c r="O193" s="1" t="s">
        <v>50</v>
      </c>
      <c r="P193" s="1" t="s">
        <v>50</v>
      </c>
      <c r="Q193" s="1" t="s">
        <v>1345</v>
      </c>
      <c r="R193" s="1" t="s">
        <v>61</v>
      </c>
      <c r="S193" s="1" t="s">
        <v>61</v>
      </c>
      <c r="T193" s="1" t="s">
        <v>60</v>
      </c>
      <c r="AR193" s="1" t="s">
        <v>50</v>
      </c>
      <c r="AS193" s="1" t="s">
        <v>50</v>
      </c>
      <c r="AU193" s="1" t="s">
        <v>1788</v>
      </c>
      <c r="AV193">
        <v>147</v>
      </c>
    </row>
    <row r="194" spans="1:48" ht="30" customHeight="1">
      <c r="A194" s="661" t="s">
        <v>1692</v>
      </c>
      <c r="B194" s="661" t="s">
        <v>1789</v>
      </c>
      <c r="C194" s="663" t="s">
        <v>470</v>
      </c>
      <c r="D194" s="646">
        <v>2</v>
      </c>
      <c r="E194" s="647"/>
      <c r="F194" s="647"/>
      <c r="G194" s="647"/>
      <c r="H194" s="647"/>
      <c r="I194" s="647"/>
      <c r="J194" s="647"/>
      <c r="K194" s="647"/>
      <c r="L194" s="647"/>
      <c r="M194" s="663"/>
      <c r="N194" s="1" t="s">
        <v>1790</v>
      </c>
      <c r="O194" s="1" t="s">
        <v>50</v>
      </c>
      <c r="P194" s="1" t="s">
        <v>50</v>
      </c>
      <c r="Q194" s="1" t="s">
        <v>1345</v>
      </c>
      <c r="R194" s="1" t="s">
        <v>61</v>
      </c>
      <c r="S194" s="1" t="s">
        <v>61</v>
      </c>
      <c r="T194" s="1" t="s">
        <v>60</v>
      </c>
      <c r="AR194" s="1" t="s">
        <v>50</v>
      </c>
      <c r="AS194" s="1" t="s">
        <v>50</v>
      </c>
      <c r="AU194" s="1" t="s">
        <v>1791</v>
      </c>
      <c r="AV194">
        <v>148</v>
      </c>
    </row>
    <row r="195" spans="1:48" ht="30" customHeight="1">
      <c r="A195" s="661" t="s">
        <v>1792</v>
      </c>
      <c r="B195" s="661" t="s">
        <v>1661</v>
      </c>
      <c r="C195" s="663" t="s">
        <v>470</v>
      </c>
      <c r="D195" s="646">
        <v>4</v>
      </c>
      <c r="E195" s="647"/>
      <c r="F195" s="647"/>
      <c r="G195" s="647"/>
      <c r="H195" s="647"/>
      <c r="I195" s="647"/>
      <c r="J195" s="647"/>
      <c r="K195" s="647"/>
      <c r="L195" s="647"/>
      <c r="M195" s="663"/>
      <c r="N195" s="1" t="s">
        <v>1793</v>
      </c>
      <c r="O195" s="1" t="s">
        <v>50</v>
      </c>
      <c r="P195" s="1" t="s">
        <v>50</v>
      </c>
      <c r="Q195" s="1" t="s">
        <v>1345</v>
      </c>
      <c r="R195" s="1" t="s">
        <v>60</v>
      </c>
      <c r="S195" s="1" t="s">
        <v>61</v>
      </c>
      <c r="T195" s="1" t="s">
        <v>61</v>
      </c>
      <c r="AR195" s="1" t="s">
        <v>50</v>
      </c>
      <c r="AS195" s="1" t="s">
        <v>50</v>
      </c>
      <c r="AU195" s="1" t="s">
        <v>1794</v>
      </c>
      <c r="AV195">
        <v>149</v>
      </c>
    </row>
    <row r="196" spans="1:48" ht="30" customHeight="1">
      <c r="A196" s="661" t="s">
        <v>1692</v>
      </c>
      <c r="B196" s="661" t="s">
        <v>1795</v>
      </c>
      <c r="C196" s="663" t="s">
        <v>470</v>
      </c>
      <c r="D196" s="646">
        <v>1</v>
      </c>
      <c r="E196" s="647"/>
      <c r="F196" s="647"/>
      <c r="G196" s="647"/>
      <c r="H196" s="647"/>
      <c r="I196" s="647"/>
      <c r="J196" s="647"/>
      <c r="K196" s="647"/>
      <c r="L196" s="647"/>
      <c r="M196" s="663"/>
      <c r="N196" s="1" t="s">
        <v>1796</v>
      </c>
      <c r="O196" s="1" t="s">
        <v>50</v>
      </c>
      <c r="P196" s="1" t="s">
        <v>50</v>
      </c>
      <c r="Q196" s="1" t="s">
        <v>1345</v>
      </c>
      <c r="R196" s="1" t="s">
        <v>61</v>
      </c>
      <c r="S196" s="1" t="s">
        <v>61</v>
      </c>
      <c r="T196" s="1" t="s">
        <v>60</v>
      </c>
      <c r="AR196" s="1" t="s">
        <v>50</v>
      </c>
      <c r="AS196" s="1" t="s">
        <v>50</v>
      </c>
      <c r="AU196" s="1" t="s">
        <v>1797</v>
      </c>
      <c r="AV196">
        <v>150</v>
      </c>
    </row>
    <row r="197" spans="1:48" ht="30" customHeight="1">
      <c r="A197" s="661" t="s">
        <v>1692</v>
      </c>
      <c r="B197" s="661" t="s">
        <v>1798</v>
      </c>
      <c r="C197" s="663" t="s">
        <v>470</v>
      </c>
      <c r="D197" s="646">
        <v>6</v>
      </c>
      <c r="E197" s="647"/>
      <c r="F197" s="647"/>
      <c r="G197" s="647"/>
      <c r="H197" s="647"/>
      <c r="I197" s="647"/>
      <c r="J197" s="647"/>
      <c r="K197" s="647"/>
      <c r="L197" s="647"/>
      <c r="M197" s="663"/>
      <c r="N197" s="1" t="s">
        <v>1799</v>
      </c>
      <c r="O197" s="1" t="s">
        <v>50</v>
      </c>
      <c r="P197" s="1" t="s">
        <v>50</v>
      </c>
      <c r="Q197" s="1" t="s">
        <v>1345</v>
      </c>
      <c r="R197" s="1" t="s">
        <v>61</v>
      </c>
      <c r="S197" s="1" t="s">
        <v>61</v>
      </c>
      <c r="T197" s="1" t="s">
        <v>60</v>
      </c>
      <c r="AR197" s="1" t="s">
        <v>50</v>
      </c>
      <c r="AS197" s="1" t="s">
        <v>50</v>
      </c>
      <c r="AU197" s="1" t="s">
        <v>1800</v>
      </c>
      <c r="AV197">
        <v>151</v>
      </c>
    </row>
    <row r="198" spans="1:48" ht="30" customHeight="1">
      <c r="A198" s="661" t="s">
        <v>1692</v>
      </c>
      <c r="B198" s="661" t="s">
        <v>1801</v>
      </c>
      <c r="C198" s="663" t="s">
        <v>470</v>
      </c>
      <c r="D198" s="646">
        <v>4</v>
      </c>
      <c r="E198" s="647"/>
      <c r="F198" s="647"/>
      <c r="G198" s="647"/>
      <c r="H198" s="647"/>
      <c r="I198" s="647"/>
      <c r="J198" s="647"/>
      <c r="K198" s="647"/>
      <c r="L198" s="647"/>
      <c r="M198" s="663"/>
      <c r="N198" s="1" t="s">
        <v>1802</v>
      </c>
      <c r="O198" s="1" t="s">
        <v>50</v>
      </c>
      <c r="P198" s="1" t="s">
        <v>50</v>
      </c>
      <c r="Q198" s="1" t="s">
        <v>1345</v>
      </c>
      <c r="R198" s="1" t="s">
        <v>61</v>
      </c>
      <c r="S198" s="1" t="s">
        <v>61</v>
      </c>
      <c r="T198" s="1" t="s">
        <v>60</v>
      </c>
      <c r="AR198" s="1" t="s">
        <v>50</v>
      </c>
      <c r="AS198" s="1" t="s">
        <v>50</v>
      </c>
      <c r="AU198" s="1" t="s">
        <v>1803</v>
      </c>
      <c r="AV198">
        <v>152</v>
      </c>
    </row>
    <row r="199" spans="1:48" ht="30" customHeight="1">
      <c r="A199" s="661" t="s">
        <v>1692</v>
      </c>
      <c r="B199" s="661" t="s">
        <v>1804</v>
      </c>
      <c r="C199" s="663" t="s">
        <v>470</v>
      </c>
      <c r="D199" s="646">
        <v>4</v>
      </c>
      <c r="E199" s="647"/>
      <c r="F199" s="647"/>
      <c r="G199" s="647"/>
      <c r="H199" s="647"/>
      <c r="I199" s="647"/>
      <c r="J199" s="647"/>
      <c r="K199" s="647"/>
      <c r="L199" s="647"/>
      <c r="M199" s="663"/>
      <c r="N199" s="1" t="s">
        <v>1805</v>
      </c>
      <c r="O199" s="1" t="s">
        <v>50</v>
      </c>
      <c r="P199" s="1" t="s">
        <v>50</v>
      </c>
      <c r="Q199" s="1" t="s">
        <v>1345</v>
      </c>
      <c r="R199" s="1" t="s">
        <v>61</v>
      </c>
      <c r="S199" s="1" t="s">
        <v>61</v>
      </c>
      <c r="T199" s="1" t="s">
        <v>60</v>
      </c>
      <c r="AR199" s="1" t="s">
        <v>50</v>
      </c>
      <c r="AS199" s="1" t="s">
        <v>50</v>
      </c>
      <c r="AU199" s="1" t="s">
        <v>1806</v>
      </c>
      <c r="AV199">
        <v>153</v>
      </c>
    </row>
    <row r="200" spans="1:48" ht="30" customHeight="1">
      <c r="A200" s="661" t="s">
        <v>1692</v>
      </c>
      <c r="B200" s="661" t="s">
        <v>1807</v>
      </c>
      <c r="C200" s="663" t="s">
        <v>470</v>
      </c>
      <c r="D200" s="646">
        <v>1</v>
      </c>
      <c r="E200" s="647"/>
      <c r="F200" s="647"/>
      <c r="G200" s="647"/>
      <c r="H200" s="647"/>
      <c r="I200" s="647"/>
      <c r="J200" s="647"/>
      <c r="K200" s="647"/>
      <c r="L200" s="647"/>
      <c r="M200" s="663"/>
      <c r="N200" s="1" t="s">
        <v>1808</v>
      </c>
      <c r="O200" s="1" t="s">
        <v>50</v>
      </c>
      <c r="P200" s="1" t="s">
        <v>50</v>
      </c>
      <c r="Q200" s="1" t="s">
        <v>1345</v>
      </c>
      <c r="R200" s="1" t="s">
        <v>61</v>
      </c>
      <c r="S200" s="1" t="s">
        <v>61</v>
      </c>
      <c r="T200" s="1" t="s">
        <v>60</v>
      </c>
      <c r="AR200" s="1" t="s">
        <v>50</v>
      </c>
      <c r="AS200" s="1" t="s">
        <v>50</v>
      </c>
      <c r="AU200" s="1" t="s">
        <v>1809</v>
      </c>
      <c r="AV200">
        <v>154</v>
      </c>
    </row>
    <row r="201" spans="1:48" ht="30" customHeight="1">
      <c r="A201" s="661" t="s">
        <v>1810</v>
      </c>
      <c r="B201" s="661" t="s">
        <v>1404</v>
      </c>
      <c r="C201" s="663" t="s">
        <v>58</v>
      </c>
      <c r="D201" s="646">
        <v>2</v>
      </c>
      <c r="E201" s="647"/>
      <c r="F201" s="647"/>
      <c r="G201" s="647"/>
      <c r="H201" s="647"/>
      <c r="I201" s="647"/>
      <c r="J201" s="647"/>
      <c r="K201" s="647"/>
      <c r="L201" s="647"/>
      <c r="M201" s="663"/>
      <c r="N201" s="1" t="s">
        <v>1811</v>
      </c>
      <c r="O201" s="1" t="s">
        <v>50</v>
      </c>
      <c r="P201" s="1" t="s">
        <v>50</v>
      </c>
      <c r="Q201" s="1" t="s">
        <v>1345</v>
      </c>
      <c r="R201" s="1" t="s">
        <v>60</v>
      </c>
      <c r="S201" s="1" t="s">
        <v>61</v>
      </c>
      <c r="T201" s="1" t="s">
        <v>61</v>
      </c>
      <c r="AR201" s="1" t="s">
        <v>50</v>
      </c>
      <c r="AS201" s="1" t="s">
        <v>50</v>
      </c>
      <c r="AU201" s="1" t="s">
        <v>1812</v>
      </c>
      <c r="AV201">
        <v>155</v>
      </c>
    </row>
    <row r="202" spans="1:48" ht="30" customHeight="1">
      <c r="A202" s="661" t="s">
        <v>1813</v>
      </c>
      <c r="B202" s="661" t="s">
        <v>1598</v>
      </c>
      <c r="C202" s="663" t="s">
        <v>470</v>
      </c>
      <c r="D202" s="646">
        <v>2</v>
      </c>
      <c r="E202" s="647"/>
      <c r="F202" s="647"/>
      <c r="G202" s="647"/>
      <c r="H202" s="647"/>
      <c r="I202" s="647"/>
      <c r="J202" s="647"/>
      <c r="K202" s="647"/>
      <c r="L202" s="647"/>
      <c r="M202" s="663"/>
      <c r="N202" s="1" t="s">
        <v>1814</v>
      </c>
      <c r="O202" s="1" t="s">
        <v>50</v>
      </c>
      <c r="P202" s="1" t="s">
        <v>50</v>
      </c>
      <c r="Q202" s="1" t="s">
        <v>1345</v>
      </c>
      <c r="R202" s="1" t="s">
        <v>60</v>
      </c>
      <c r="S202" s="1" t="s">
        <v>61</v>
      </c>
      <c r="T202" s="1" t="s">
        <v>61</v>
      </c>
      <c r="AR202" s="1" t="s">
        <v>50</v>
      </c>
      <c r="AS202" s="1" t="s">
        <v>50</v>
      </c>
      <c r="AU202" s="1" t="s">
        <v>1815</v>
      </c>
      <c r="AV202">
        <v>156</v>
      </c>
    </row>
    <row r="203" spans="1:48" ht="30" customHeight="1">
      <c r="A203" s="661" t="s">
        <v>1816</v>
      </c>
      <c r="B203" s="661" t="s">
        <v>1598</v>
      </c>
      <c r="C203" s="663" t="s">
        <v>470</v>
      </c>
      <c r="D203" s="646">
        <v>2</v>
      </c>
      <c r="E203" s="647"/>
      <c r="F203" s="647"/>
      <c r="G203" s="647"/>
      <c r="H203" s="647"/>
      <c r="I203" s="647"/>
      <c r="J203" s="647"/>
      <c r="K203" s="647"/>
      <c r="L203" s="647"/>
      <c r="M203" s="663"/>
      <c r="N203" s="1" t="s">
        <v>1817</v>
      </c>
      <c r="O203" s="1" t="s">
        <v>50</v>
      </c>
      <c r="P203" s="1" t="s">
        <v>50</v>
      </c>
      <c r="Q203" s="1" t="s">
        <v>1345</v>
      </c>
      <c r="R203" s="1" t="s">
        <v>60</v>
      </c>
      <c r="S203" s="1" t="s">
        <v>61</v>
      </c>
      <c r="T203" s="1" t="s">
        <v>61</v>
      </c>
      <c r="AR203" s="1" t="s">
        <v>50</v>
      </c>
      <c r="AS203" s="1" t="s">
        <v>50</v>
      </c>
      <c r="AU203" s="1" t="s">
        <v>1818</v>
      </c>
      <c r="AV203">
        <v>157</v>
      </c>
    </row>
    <row r="204" spans="1:48" ht="30" customHeight="1">
      <c r="A204" s="661" t="s">
        <v>1819</v>
      </c>
      <c r="B204" s="661" t="s">
        <v>1820</v>
      </c>
      <c r="C204" s="663" t="s">
        <v>400</v>
      </c>
      <c r="D204" s="646">
        <v>2</v>
      </c>
      <c r="E204" s="647"/>
      <c r="F204" s="647"/>
      <c r="G204" s="647"/>
      <c r="H204" s="647"/>
      <c r="I204" s="647"/>
      <c r="J204" s="647"/>
      <c r="K204" s="647"/>
      <c r="L204" s="647"/>
      <c r="M204" s="663"/>
      <c r="N204" s="1" t="s">
        <v>1821</v>
      </c>
      <c r="O204" s="1" t="s">
        <v>50</v>
      </c>
      <c r="P204" s="1" t="s">
        <v>50</v>
      </c>
      <c r="Q204" s="1" t="s">
        <v>1345</v>
      </c>
      <c r="R204" s="1" t="s">
        <v>60</v>
      </c>
      <c r="S204" s="1" t="s">
        <v>61</v>
      </c>
      <c r="T204" s="1" t="s">
        <v>61</v>
      </c>
      <c r="AR204" s="1" t="s">
        <v>50</v>
      </c>
      <c r="AS204" s="1" t="s">
        <v>50</v>
      </c>
      <c r="AU204" s="1" t="s">
        <v>1822</v>
      </c>
      <c r="AV204">
        <v>158</v>
      </c>
    </row>
    <row r="205" spans="1:48" ht="30" customHeight="1">
      <c r="A205" s="661" t="s">
        <v>1823</v>
      </c>
      <c r="B205" s="661" t="s">
        <v>1404</v>
      </c>
      <c r="C205" s="663" t="s">
        <v>58</v>
      </c>
      <c r="D205" s="646">
        <v>28</v>
      </c>
      <c r="E205" s="647"/>
      <c r="F205" s="647"/>
      <c r="G205" s="647"/>
      <c r="H205" s="647"/>
      <c r="I205" s="647"/>
      <c r="J205" s="647"/>
      <c r="K205" s="647"/>
      <c r="L205" s="647"/>
      <c r="M205" s="663"/>
      <c r="N205" s="1" t="s">
        <v>1824</v>
      </c>
      <c r="O205" s="1" t="s">
        <v>50</v>
      </c>
      <c r="P205" s="1" t="s">
        <v>50</v>
      </c>
      <c r="Q205" s="1" t="s">
        <v>1345</v>
      </c>
      <c r="R205" s="1" t="s">
        <v>60</v>
      </c>
      <c r="S205" s="1" t="s">
        <v>61</v>
      </c>
      <c r="T205" s="1" t="s">
        <v>61</v>
      </c>
      <c r="AR205" s="1" t="s">
        <v>50</v>
      </c>
      <c r="AS205" s="1" t="s">
        <v>50</v>
      </c>
      <c r="AU205" s="1" t="s">
        <v>1825</v>
      </c>
      <c r="AV205">
        <v>159</v>
      </c>
    </row>
    <row r="206" spans="1:48" ht="30" customHeight="1">
      <c r="A206" s="661" t="s">
        <v>1823</v>
      </c>
      <c r="B206" s="661" t="s">
        <v>1407</v>
      </c>
      <c r="C206" s="663" t="s">
        <v>58</v>
      </c>
      <c r="D206" s="646">
        <v>31</v>
      </c>
      <c r="E206" s="647"/>
      <c r="F206" s="647"/>
      <c r="G206" s="647"/>
      <c r="H206" s="647"/>
      <c r="I206" s="647"/>
      <c r="J206" s="647"/>
      <c r="K206" s="647"/>
      <c r="L206" s="647"/>
      <c r="M206" s="663"/>
      <c r="N206" s="1" t="s">
        <v>1826</v>
      </c>
      <c r="O206" s="1" t="s">
        <v>50</v>
      </c>
      <c r="P206" s="1" t="s">
        <v>50</v>
      </c>
      <c r="Q206" s="1" t="s">
        <v>1345</v>
      </c>
      <c r="R206" s="1" t="s">
        <v>60</v>
      </c>
      <c r="S206" s="1" t="s">
        <v>61</v>
      </c>
      <c r="T206" s="1" t="s">
        <v>61</v>
      </c>
      <c r="AR206" s="1" t="s">
        <v>50</v>
      </c>
      <c r="AS206" s="1" t="s">
        <v>50</v>
      </c>
      <c r="AU206" s="1" t="s">
        <v>1827</v>
      </c>
      <c r="AV206">
        <v>160</v>
      </c>
    </row>
    <row r="207" spans="1:48" ht="30" customHeight="1">
      <c r="A207" s="661" t="s">
        <v>1823</v>
      </c>
      <c r="B207" s="661" t="s">
        <v>1664</v>
      </c>
      <c r="C207" s="663" t="s">
        <v>58</v>
      </c>
      <c r="D207" s="646">
        <v>14</v>
      </c>
      <c r="E207" s="647"/>
      <c r="F207" s="647"/>
      <c r="G207" s="647"/>
      <c r="H207" s="647"/>
      <c r="I207" s="647"/>
      <c r="J207" s="647"/>
      <c r="K207" s="647"/>
      <c r="L207" s="647"/>
      <c r="M207" s="663"/>
      <c r="N207" s="1" t="s">
        <v>1828</v>
      </c>
      <c r="O207" s="1" t="s">
        <v>50</v>
      </c>
      <c r="P207" s="1" t="s">
        <v>50</v>
      </c>
      <c r="Q207" s="1" t="s">
        <v>1345</v>
      </c>
      <c r="R207" s="1" t="s">
        <v>60</v>
      </c>
      <c r="S207" s="1" t="s">
        <v>61</v>
      </c>
      <c r="T207" s="1" t="s">
        <v>61</v>
      </c>
      <c r="AR207" s="1" t="s">
        <v>50</v>
      </c>
      <c r="AS207" s="1" t="s">
        <v>50</v>
      </c>
      <c r="AU207" s="1" t="s">
        <v>1829</v>
      </c>
      <c r="AV207">
        <v>161</v>
      </c>
    </row>
    <row r="208" spans="1:48" ht="30" customHeight="1">
      <c r="A208" s="661" t="s">
        <v>1614</v>
      </c>
      <c r="B208" s="661" t="s">
        <v>1830</v>
      </c>
      <c r="C208" s="663" t="s">
        <v>470</v>
      </c>
      <c r="D208" s="646">
        <v>2</v>
      </c>
      <c r="E208" s="647"/>
      <c r="F208" s="647"/>
      <c r="G208" s="647"/>
      <c r="H208" s="647"/>
      <c r="I208" s="647"/>
      <c r="J208" s="647"/>
      <c r="K208" s="647"/>
      <c r="L208" s="647"/>
      <c r="M208" s="663"/>
      <c r="N208" s="1" t="s">
        <v>1831</v>
      </c>
      <c r="O208" s="1" t="s">
        <v>50</v>
      </c>
      <c r="P208" s="1" t="s">
        <v>50</v>
      </c>
      <c r="Q208" s="1" t="s">
        <v>1345</v>
      </c>
      <c r="R208" s="1" t="s">
        <v>61</v>
      </c>
      <c r="S208" s="1" t="s">
        <v>61</v>
      </c>
      <c r="T208" s="1" t="s">
        <v>60</v>
      </c>
      <c r="AR208" s="1" t="s">
        <v>50</v>
      </c>
      <c r="AS208" s="1" t="s">
        <v>50</v>
      </c>
      <c r="AU208" s="1" t="s">
        <v>1832</v>
      </c>
      <c r="AV208">
        <v>162</v>
      </c>
    </row>
    <row r="209" spans="1:48" ht="30" customHeight="1">
      <c r="A209" s="661" t="s">
        <v>1614</v>
      </c>
      <c r="B209" s="661" t="s">
        <v>1833</v>
      </c>
      <c r="C209" s="663" t="s">
        <v>470</v>
      </c>
      <c r="D209" s="646">
        <v>2</v>
      </c>
      <c r="E209" s="647"/>
      <c r="F209" s="647"/>
      <c r="G209" s="647"/>
      <c r="H209" s="647"/>
      <c r="I209" s="647"/>
      <c r="J209" s="647"/>
      <c r="K209" s="647"/>
      <c r="L209" s="647"/>
      <c r="M209" s="663"/>
      <c r="N209" s="1" t="s">
        <v>1834</v>
      </c>
      <c r="O209" s="1" t="s">
        <v>50</v>
      </c>
      <c r="P209" s="1" t="s">
        <v>50</v>
      </c>
      <c r="Q209" s="1" t="s">
        <v>1345</v>
      </c>
      <c r="R209" s="1" t="s">
        <v>61</v>
      </c>
      <c r="S209" s="1" t="s">
        <v>61</v>
      </c>
      <c r="T209" s="1" t="s">
        <v>60</v>
      </c>
      <c r="AR209" s="1" t="s">
        <v>50</v>
      </c>
      <c r="AS209" s="1" t="s">
        <v>50</v>
      </c>
      <c r="AU209" s="1" t="s">
        <v>1835</v>
      </c>
      <c r="AV209">
        <v>163</v>
      </c>
    </row>
    <row r="210" spans="1:48" ht="30" customHeight="1">
      <c r="A210" s="661" t="s">
        <v>1614</v>
      </c>
      <c r="B210" s="661" t="s">
        <v>1836</v>
      </c>
      <c r="C210" s="663" t="s">
        <v>470</v>
      </c>
      <c r="D210" s="646">
        <v>3</v>
      </c>
      <c r="E210" s="647"/>
      <c r="F210" s="647"/>
      <c r="G210" s="647"/>
      <c r="H210" s="647"/>
      <c r="I210" s="647"/>
      <c r="J210" s="647"/>
      <c r="K210" s="647"/>
      <c r="L210" s="647"/>
      <c r="M210" s="663"/>
      <c r="N210" s="1" t="s">
        <v>1837</v>
      </c>
      <c r="O210" s="1" t="s">
        <v>50</v>
      </c>
      <c r="P210" s="1" t="s">
        <v>50</v>
      </c>
      <c r="Q210" s="1" t="s">
        <v>1345</v>
      </c>
      <c r="R210" s="1" t="s">
        <v>61</v>
      </c>
      <c r="S210" s="1" t="s">
        <v>61</v>
      </c>
      <c r="T210" s="1" t="s">
        <v>60</v>
      </c>
      <c r="AR210" s="1" t="s">
        <v>50</v>
      </c>
      <c r="AS210" s="1" t="s">
        <v>50</v>
      </c>
      <c r="AU210" s="1" t="s">
        <v>1838</v>
      </c>
      <c r="AV210">
        <v>164</v>
      </c>
    </row>
    <row r="211" spans="1:48" ht="30" customHeight="1">
      <c r="A211" s="661" t="s">
        <v>1618</v>
      </c>
      <c r="B211" s="661" t="s">
        <v>1404</v>
      </c>
      <c r="C211" s="663" t="s">
        <v>58</v>
      </c>
      <c r="D211" s="646">
        <v>2</v>
      </c>
      <c r="E211" s="647"/>
      <c r="F211" s="647"/>
      <c r="G211" s="647"/>
      <c r="H211" s="647"/>
      <c r="I211" s="647"/>
      <c r="J211" s="647"/>
      <c r="K211" s="647"/>
      <c r="L211" s="647"/>
      <c r="M211" s="663"/>
      <c r="N211" s="1" t="s">
        <v>1839</v>
      </c>
      <c r="O211" s="1" t="s">
        <v>50</v>
      </c>
      <c r="P211" s="1" t="s">
        <v>50</v>
      </c>
      <c r="Q211" s="1" t="s">
        <v>1345</v>
      </c>
      <c r="R211" s="1" t="s">
        <v>60</v>
      </c>
      <c r="S211" s="1" t="s">
        <v>61</v>
      </c>
      <c r="T211" s="1" t="s">
        <v>61</v>
      </c>
      <c r="AR211" s="1" t="s">
        <v>50</v>
      </c>
      <c r="AS211" s="1" t="s">
        <v>50</v>
      </c>
      <c r="AU211" s="1" t="s">
        <v>1840</v>
      </c>
      <c r="AV211">
        <v>165</v>
      </c>
    </row>
    <row r="212" spans="1:48" ht="30" customHeight="1">
      <c r="A212" s="661" t="s">
        <v>1618</v>
      </c>
      <c r="B212" s="661" t="s">
        <v>1407</v>
      </c>
      <c r="C212" s="663" t="s">
        <v>58</v>
      </c>
      <c r="D212" s="646">
        <v>3</v>
      </c>
      <c r="E212" s="647"/>
      <c r="F212" s="647"/>
      <c r="G212" s="647"/>
      <c r="H212" s="647"/>
      <c r="I212" s="647"/>
      <c r="J212" s="647"/>
      <c r="K212" s="647"/>
      <c r="L212" s="647"/>
      <c r="M212" s="663"/>
      <c r="N212" s="1" t="s">
        <v>1841</v>
      </c>
      <c r="O212" s="1" t="s">
        <v>50</v>
      </c>
      <c r="P212" s="1" t="s">
        <v>50</v>
      </c>
      <c r="Q212" s="1" t="s">
        <v>1345</v>
      </c>
      <c r="R212" s="1" t="s">
        <v>60</v>
      </c>
      <c r="S212" s="1" t="s">
        <v>61</v>
      </c>
      <c r="T212" s="1" t="s">
        <v>61</v>
      </c>
      <c r="AR212" s="1" t="s">
        <v>50</v>
      </c>
      <c r="AS212" s="1" t="s">
        <v>50</v>
      </c>
      <c r="AU212" s="1" t="s">
        <v>1842</v>
      </c>
      <c r="AV212">
        <v>166</v>
      </c>
    </row>
    <row r="213" spans="1:48" ht="30" customHeight="1">
      <c r="A213" s="661" t="s">
        <v>1618</v>
      </c>
      <c r="B213" s="661" t="s">
        <v>1664</v>
      </c>
      <c r="C213" s="663" t="s">
        <v>58</v>
      </c>
      <c r="D213" s="646">
        <v>3</v>
      </c>
      <c r="E213" s="647"/>
      <c r="F213" s="647"/>
      <c r="G213" s="647"/>
      <c r="H213" s="647"/>
      <c r="I213" s="647"/>
      <c r="J213" s="647"/>
      <c r="K213" s="647"/>
      <c r="L213" s="647"/>
      <c r="M213" s="663"/>
      <c r="N213" s="1" t="s">
        <v>1843</v>
      </c>
      <c r="O213" s="1" t="s">
        <v>50</v>
      </c>
      <c r="P213" s="1" t="s">
        <v>50</v>
      </c>
      <c r="Q213" s="1" t="s">
        <v>1345</v>
      </c>
      <c r="R213" s="1" t="s">
        <v>60</v>
      </c>
      <c r="S213" s="1" t="s">
        <v>61</v>
      </c>
      <c r="T213" s="1" t="s">
        <v>61</v>
      </c>
      <c r="AR213" s="1" t="s">
        <v>50</v>
      </c>
      <c r="AS213" s="1" t="s">
        <v>50</v>
      </c>
      <c r="AU213" s="1" t="s">
        <v>1844</v>
      </c>
      <c r="AV213">
        <v>167</v>
      </c>
    </row>
    <row r="214" spans="1:48" ht="30" customHeight="1">
      <c r="A214" s="661" t="s">
        <v>1621</v>
      </c>
      <c r="B214" s="661" t="s">
        <v>1404</v>
      </c>
      <c r="C214" s="663" t="s">
        <v>58</v>
      </c>
      <c r="D214" s="646">
        <v>3</v>
      </c>
      <c r="E214" s="647"/>
      <c r="F214" s="647"/>
      <c r="G214" s="647"/>
      <c r="H214" s="647"/>
      <c r="I214" s="647"/>
      <c r="J214" s="647"/>
      <c r="K214" s="647"/>
      <c r="L214" s="647"/>
      <c r="M214" s="663"/>
      <c r="N214" s="1" t="s">
        <v>1845</v>
      </c>
      <c r="O214" s="1" t="s">
        <v>50</v>
      </c>
      <c r="P214" s="1" t="s">
        <v>50</v>
      </c>
      <c r="Q214" s="1" t="s">
        <v>1345</v>
      </c>
      <c r="R214" s="1" t="s">
        <v>60</v>
      </c>
      <c r="S214" s="1" t="s">
        <v>61</v>
      </c>
      <c r="T214" s="1" t="s">
        <v>61</v>
      </c>
      <c r="AR214" s="1" t="s">
        <v>50</v>
      </c>
      <c r="AS214" s="1" t="s">
        <v>50</v>
      </c>
      <c r="AU214" s="1" t="s">
        <v>1846</v>
      </c>
      <c r="AV214">
        <v>168</v>
      </c>
    </row>
    <row r="215" spans="1:48" ht="30" customHeight="1">
      <c r="A215" s="661" t="s">
        <v>1626</v>
      </c>
      <c r="B215" s="661" t="s">
        <v>1404</v>
      </c>
      <c r="C215" s="663" t="s">
        <v>58</v>
      </c>
      <c r="D215" s="646">
        <v>1</v>
      </c>
      <c r="E215" s="647"/>
      <c r="F215" s="647"/>
      <c r="G215" s="647"/>
      <c r="H215" s="647"/>
      <c r="I215" s="647"/>
      <c r="J215" s="647"/>
      <c r="K215" s="647"/>
      <c r="L215" s="647"/>
      <c r="M215" s="663"/>
      <c r="N215" s="1" t="s">
        <v>1627</v>
      </c>
      <c r="O215" s="1" t="s">
        <v>50</v>
      </c>
      <c r="P215" s="1" t="s">
        <v>50</v>
      </c>
      <c r="Q215" s="1" t="s">
        <v>1345</v>
      </c>
      <c r="R215" s="1" t="s">
        <v>60</v>
      </c>
      <c r="S215" s="1" t="s">
        <v>61</v>
      </c>
      <c r="T215" s="1" t="s">
        <v>61</v>
      </c>
      <c r="AR215" s="1" t="s">
        <v>50</v>
      </c>
      <c r="AS215" s="1" t="s">
        <v>50</v>
      </c>
      <c r="AU215" s="1" t="s">
        <v>1847</v>
      </c>
      <c r="AV215">
        <v>169</v>
      </c>
    </row>
    <row r="216" spans="1:48" ht="30" customHeight="1">
      <c r="A216" s="661" t="s">
        <v>1626</v>
      </c>
      <c r="B216" s="661" t="s">
        <v>1407</v>
      </c>
      <c r="C216" s="663" t="s">
        <v>58</v>
      </c>
      <c r="D216" s="646">
        <v>1</v>
      </c>
      <c r="E216" s="647"/>
      <c r="F216" s="647"/>
      <c r="G216" s="647"/>
      <c r="H216" s="647"/>
      <c r="I216" s="647"/>
      <c r="J216" s="647"/>
      <c r="K216" s="647"/>
      <c r="L216" s="647"/>
      <c r="M216" s="663"/>
      <c r="N216" s="1" t="s">
        <v>1848</v>
      </c>
      <c r="O216" s="1" t="s">
        <v>50</v>
      </c>
      <c r="P216" s="1" t="s">
        <v>50</v>
      </c>
      <c r="Q216" s="1" t="s">
        <v>1345</v>
      </c>
      <c r="R216" s="1" t="s">
        <v>60</v>
      </c>
      <c r="S216" s="1" t="s">
        <v>61</v>
      </c>
      <c r="T216" s="1" t="s">
        <v>61</v>
      </c>
      <c r="AR216" s="1" t="s">
        <v>50</v>
      </c>
      <c r="AS216" s="1" t="s">
        <v>50</v>
      </c>
      <c r="AU216" s="1" t="s">
        <v>1849</v>
      </c>
      <c r="AV216">
        <v>170</v>
      </c>
    </row>
    <row r="217" spans="1:48" ht="30" customHeight="1">
      <c r="A217" s="661" t="s">
        <v>1626</v>
      </c>
      <c r="B217" s="661" t="s">
        <v>1664</v>
      </c>
      <c r="C217" s="663" t="s">
        <v>58</v>
      </c>
      <c r="D217" s="646">
        <v>1</v>
      </c>
      <c r="E217" s="647"/>
      <c r="F217" s="647"/>
      <c r="G217" s="647"/>
      <c r="H217" s="647"/>
      <c r="I217" s="647"/>
      <c r="J217" s="647"/>
      <c r="K217" s="647"/>
      <c r="L217" s="647"/>
      <c r="M217" s="663"/>
      <c r="N217" s="1" t="s">
        <v>1850</v>
      </c>
      <c r="O217" s="1" t="s">
        <v>50</v>
      </c>
      <c r="P217" s="1" t="s">
        <v>50</v>
      </c>
      <c r="Q217" s="1" t="s">
        <v>1345</v>
      </c>
      <c r="R217" s="1" t="s">
        <v>60</v>
      </c>
      <c r="S217" s="1" t="s">
        <v>61</v>
      </c>
      <c r="T217" s="1" t="s">
        <v>61</v>
      </c>
      <c r="AR217" s="1" t="s">
        <v>50</v>
      </c>
      <c r="AS217" s="1" t="s">
        <v>50</v>
      </c>
      <c r="AU217" s="1" t="s">
        <v>1851</v>
      </c>
      <c r="AV217">
        <v>171</v>
      </c>
    </row>
    <row r="218" spans="1:48" ht="30" customHeight="1">
      <c r="A218" s="661" t="s">
        <v>1629</v>
      </c>
      <c r="B218" s="661" t="s">
        <v>1404</v>
      </c>
      <c r="C218" s="663" t="s">
        <v>58</v>
      </c>
      <c r="D218" s="646">
        <v>2</v>
      </c>
      <c r="E218" s="647"/>
      <c r="F218" s="647"/>
      <c r="G218" s="647"/>
      <c r="H218" s="647"/>
      <c r="I218" s="647"/>
      <c r="J218" s="647"/>
      <c r="K218" s="647"/>
      <c r="L218" s="647"/>
      <c r="M218" s="663"/>
      <c r="N218" s="1" t="s">
        <v>1852</v>
      </c>
      <c r="O218" s="1" t="s">
        <v>50</v>
      </c>
      <c r="P218" s="1" t="s">
        <v>50</v>
      </c>
      <c r="Q218" s="1" t="s">
        <v>1345</v>
      </c>
      <c r="R218" s="1" t="s">
        <v>60</v>
      </c>
      <c r="S218" s="1" t="s">
        <v>61</v>
      </c>
      <c r="T218" s="1" t="s">
        <v>61</v>
      </c>
      <c r="AR218" s="1" t="s">
        <v>50</v>
      </c>
      <c r="AS218" s="1" t="s">
        <v>50</v>
      </c>
      <c r="AU218" s="1" t="s">
        <v>1853</v>
      </c>
      <c r="AV218">
        <v>172</v>
      </c>
    </row>
    <row r="219" spans="1:48" ht="30" customHeight="1">
      <c r="A219" s="661" t="s">
        <v>1629</v>
      </c>
      <c r="B219" s="661" t="s">
        <v>1407</v>
      </c>
      <c r="C219" s="663" t="s">
        <v>58</v>
      </c>
      <c r="D219" s="646">
        <v>2</v>
      </c>
      <c r="E219" s="647"/>
      <c r="F219" s="647"/>
      <c r="G219" s="647"/>
      <c r="H219" s="647"/>
      <c r="I219" s="647"/>
      <c r="J219" s="647"/>
      <c r="K219" s="647"/>
      <c r="L219" s="647"/>
      <c r="M219" s="663"/>
      <c r="N219" s="1" t="s">
        <v>1854</v>
      </c>
      <c r="O219" s="1" t="s">
        <v>50</v>
      </c>
      <c r="P219" s="1" t="s">
        <v>50</v>
      </c>
      <c r="Q219" s="1" t="s">
        <v>1345</v>
      </c>
      <c r="R219" s="1" t="s">
        <v>60</v>
      </c>
      <c r="S219" s="1" t="s">
        <v>61</v>
      </c>
      <c r="T219" s="1" t="s">
        <v>61</v>
      </c>
      <c r="AR219" s="1" t="s">
        <v>50</v>
      </c>
      <c r="AS219" s="1" t="s">
        <v>50</v>
      </c>
      <c r="AU219" s="1" t="s">
        <v>1855</v>
      </c>
      <c r="AV219">
        <v>173</v>
      </c>
    </row>
    <row r="220" spans="1:48" ht="30" customHeight="1">
      <c r="A220" s="661" t="s">
        <v>1629</v>
      </c>
      <c r="B220" s="661" t="s">
        <v>1664</v>
      </c>
      <c r="C220" s="663" t="s">
        <v>58</v>
      </c>
      <c r="D220" s="646">
        <v>3</v>
      </c>
      <c r="E220" s="647"/>
      <c r="F220" s="647"/>
      <c r="G220" s="647"/>
      <c r="H220" s="647"/>
      <c r="I220" s="647"/>
      <c r="J220" s="647"/>
      <c r="K220" s="647"/>
      <c r="L220" s="647"/>
      <c r="M220" s="663"/>
      <c r="N220" s="1" t="s">
        <v>1856</v>
      </c>
      <c r="O220" s="1" t="s">
        <v>50</v>
      </c>
      <c r="P220" s="1" t="s">
        <v>50</v>
      </c>
      <c r="Q220" s="1" t="s">
        <v>1345</v>
      </c>
      <c r="R220" s="1" t="s">
        <v>60</v>
      </c>
      <c r="S220" s="1" t="s">
        <v>61</v>
      </c>
      <c r="T220" s="1" t="s">
        <v>61</v>
      </c>
      <c r="AR220" s="1" t="s">
        <v>50</v>
      </c>
      <c r="AS220" s="1" t="s">
        <v>50</v>
      </c>
      <c r="AU220" s="1" t="s">
        <v>1857</v>
      </c>
      <c r="AV220">
        <v>174</v>
      </c>
    </row>
    <row r="221" spans="1:48" ht="30" customHeight="1">
      <c r="A221" s="661" t="s">
        <v>1858</v>
      </c>
      <c r="B221" s="661" t="s">
        <v>1404</v>
      </c>
      <c r="C221" s="663" t="s">
        <v>58</v>
      </c>
      <c r="D221" s="646">
        <v>2</v>
      </c>
      <c r="E221" s="647"/>
      <c r="F221" s="647"/>
      <c r="G221" s="647"/>
      <c r="H221" s="647"/>
      <c r="I221" s="647"/>
      <c r="J221" s="647"/>
      <c r="K221" s="647"/>
      <c r="L221" s="647"/>
      <c r="M221" s="663"/>
      <c r="N221" s="1" t="s">
        <v>1859</v>
      </c>
      <c r="O221" s="1" t="s">
        <v>50</v>
      </c>
      <c r="P221" s="1" t="s">
        <v>50</v>
      </c>
      <c r="Q221" s="1" t="s">
        <v>1345</v>
      </c>
      <c r="R221" s="1" t="s">
        <v>60</v>
      </c>
      <c r="S221" s="1" t="s">
        <v>61</v>
      </c>
      <c r="T221" s="1" t="s">
        <v>61</v>
      </c>
      <c r="AR221" s="1" t="s">
        <v>50</v>
      </c>
      <c r="AS221" s="1" t="s">
        <v>50</v>
      </c>
      <c r="AU221" s="1" t="s">
        <v>1860</v>
      </c>
      <c r="AV221">
        <v>175</v>
      </c>
    </row>
    <row r="222" spans="1:48" ht="30" customHeight="1">
      <c r="A222" s="661" t="s">
        <v>1858</v>
      </c>
      <c r="B222" s="661" t="s">
        <v>1407</v>
      </c>
      <c r="C222" s="663" t="s">
        <v>58</v>
      </c>
      <c r="D222" s="646">
        <v>2</v>
      </c>
      <c r="E222" s="647"/>
      <c r="F222" s="647"/>
      <c r="G222" s="647"/>
      <c r="H222" s="647"/>
      <c r="I222" s="647"/>
      <c r="J222" s="647"/>
      <c r="K222" s="647"/>
      <c r="L222" s="647"/>
      <c r="M222" s="663"/>
      <c r="N222" s="1" t="s">
        <v>1861</v>
      </c>
      <c r="O222" s="1" t="s">
        <v>50</v>
      </c>
      <c r="P222" s="1" t="s">
        <v>50</v>
      </c>
      <c r="Q222" s="1" t="s">
        <v>1345</v>
      </c>
      <c r="R222" s="1" t="s">
        <v>60</v>
      </c>
      <c r="S222" s="1" t="s">
        <v>61</v>
      </c>
      <c r="T222" s="1" t="s">
        <v>61</v>
      </c>
      <c r="AR222" s="1" t="s">
        <v>50</v>
      </c>
      <c r="AS222" s="1" t="s">
        <v>50</v>
      </c>
      <c r="AU222" s="1" t="s">
        <v>1862</v>
      </c>
      <c r="AV222">
        <v>176</v>
      </c>
    </row>
    <row r="223" spans="1:48" ht="30" customHeight="1">
      <c r="A223" s="661" t="s">
        <v>1858</v>
      </c>
      <c r="B223" s="661" t="s">
        <v>1664</v>
      </c>
      <c r="C223" s="663" t="s">
        <v>58</v>
      </c>
      <c r="D223" s="646">
        <v>3</v>
      </c>
      <c r="E223" s="647"/>
      <c r="F223" s="647"/>
      <c r="G223" s="647"/>
      <c r="H223" s="647"/>
      <c r="I223" s="647"/>
      <c r="J223" s="647"/>
      <c r="K223" s="647"/>
      <c r="L223" s="647"/>
      <c r="M223" s="663"/>
      <c r="N223" s="1" t="s">
        <v>1863</v>
      </c>
      <c r="O223" s="1" t="s">
        <v>50</v>
      </c>
      <c r="P223" s="1" t="s">
        <v>50</v>
      </c>
      <c r="Q223" s="1" t="s">
        <v>1345</v>
      </c>
      <c r="R223" s="1" t="s">
        <v>60</v>
      </c>
      <c r="S223" s="1" t="s">
        <v>61</v>
      </c>
      <c r="T223" s="1" t="s">
        <v>61</v>
      </c>
      <c r="AR223" s="1" t="s">
        <v>50</v>
      </c>
      <c r="AS223" s="1" t="s">
        <v>50</v>
      </c>
      <c r="AU223" s="1" t="s">
        <v>1864</v>
      </c>
      <c r="AV223">
        <v>177</v>
      </c>
    </row>
    <row r="224" spans="1:48" ht="30" customHeight="1">
      <c r="A224" s="661" t="s">
        <v>1865</v>
      </c>
      <c r="B224" s="661" t="s">
        <v>1404</v>
      </c>
      <c r="C224" s="663" t="s">
        <v>58</v>
      </c>
      <c r="D224" s="646">
        <v>2</v>
      </c>
      <c r="E224" s="647"/>
      <c r="F224" s="647"/>
      <c r="G224" s="647"/>
      <c r="H224" s="647"/>
      <c r="I224" s="647"/>
      <c r="J224" s="647"/>
      <c r="K224" s="647"/>
      <c r="L224" s="647"/>
      <c r="M224" s="663"/>
      <c r="N224" s="1" t="s">
        <v>1866</v>
      </c>
      <c r="O224" s="1" t="s">
        <v>50</v>
      </c>
      <c r="P224" s="1" t="s">
        <v>50</v>
      </c>
      <c r="Q224" s="1" t="s">
        <v>1345</v>
      </c>
      <c r="R224" s="1" t="s">
        <v>60</v>
      </c>
      <c r="S224" s="1" t="s">
        <v>61</v>
      </c>
      <c r="T224" s="1" t="s">
        <v>61</v>
      </c>
      <c r="AR224" s="1" t="s">
        <v>50</v>
      </c>
      <c r="AS224" s="1" t="s">
        <v>50</v>
      </c>
      <c r="AU224" s="1" t="s">
        <v>1867</v>
      </c>
      <c r="AV224">
        <v>178</v>
      </c>
    </row>
    <row r="225" spans="1:48" ht="30" customHeight="1">
      <c r="A225" s="661" t="s">
        <v>1865</v>
      </c>
      <c r="B225" s="661" t="s">
        <v>1407</v>
      </c>
      <c r="C225" s="663" t="s">
        <v>58</v>
      </c>
      <c r="D225" s="646">
        <v>3</v>
      </c>
      <c r="E225" s="647"/>
      <c r="F225" s="647"/>
      <c r="G225" s="647"/>
      <c r="H225" s="647"/>
      <c r="I225" s="647"/>
      <c r="J225" s="647"/>
      <c r="K225" s="647"/>
      <c r="L225" s="647"/>
      <c r="M225" s="663"/>
      <c r="N225" s="1" t="s">
        <v>1868</v>
      </c>
      <c r="O225" s="1" t="s">
        <v>50</v>
      </c>
      <c r="P225" s="1" t="s">
        <v>50</v>
      </c>
      <c r="Q225" s="1" t="s">
        <v>1345</v>
      </c>
      <c r="R225" s="1" t="s">
        <v>60</v>
      </c>
      <c r="S225" s="1" t="s">
        <v>61</v>
      </c>
      <c r="T225" s="1" t="s">
        <v>61</v>
      </c>
      <c r="AR225" s="1" t="s">
        <v>50</v>
      </c>
      <c r="AS225" s="1" t="s">
        <v>50</v>
      </c>
      <c r="AU225" s="1" t="s">
        <v>1869</v>
      </c>
      <c r="AV225">
        <v>179</v>
      </c>
    </row>
    <row r="226" spans="1:48" ht="30" customHeight="1">
      <c r="A226" s="661" t="s">
        <v>1865</v>
      </c>
      <c r="B226" s="661" t="s">
        <v>1664</v>
      </c>
      <c r="C226" s="663" t="s">
        <v>58</v>
      </c>
      <c r="D226" s="646">
        <v>2</v>
      </c>
      <c r="E226" s="647"/>
      <c r="F226" s="647"/>
      <c r="G226" s="647"/>
      <c r="H226" s="647"/>
      <c r="I226" s="647"/>
      <c r="J226" s="647"/>
      <c r="K226" s="647"/>
      <c r="L226" s="647"/>
      <c r="M226" s="663"/>
      <c r="N226" s="1" t="s">
        <v>1870</v>
      </c>
      <c r="O226" s="1" t="s">
        <v>50</v>
      </c>
      <c r="P226" s="1" t="s">
        <v>50</v>
      </c>
      <c r="Q226" s="1" t="s">
        <v>1345</v>
      </c>
      <c r="R226" s="1" t="s">
        <v>60</v>
      </c>
      <c r="S226" s="1" t="s">
        <v>61</v>
      </c>
      <c r="T226" s="1" t="s">
        <v>61</v>
      </c>
      <c r="AR226" s="1" t="s">
        <v>50</v>
      </c>
      <c r="AS226" s="1" t="s">
        <v>50</v>
      </c>
      <c r="AU226" s="1" t="s">
        <v>1871</v>
      </c>
      <c r="AV226">
        <v>180</v>
      </c>
    </row>
    <row r="227" spans="1:48" ht="30" customHeight="1">
      <c r="A227" s="661" t="s">
        <v>1872</v>
      </c>
      <c r="B227" s="661" t="s">
        <v>1873</v>
      </c>
      <c r="C227" s="663" t="s">
        <v>58</v>
      </c>
      <c r="D227" s="646">
        <v>1</v>
      </c>
      <c r="E227" s="647"/>
      <c r="F227" s="647"/>
      <c r="G227" s="647"/>
      <c r="H227" s="647"/>
      <c r="I227" s="647"/>
      <c r="J227" s="647"/>
      <c r="K227" s="647"/>
      <c r="L227" s="647"/>
      <c r="M227" s="663"/>
      <c r="N227" s="1" t="s">
        <v>1874</v>
      </c>
      <c r="O227" s="1" t="s">
        <v>50</v>
      </c>
      <c r="P227" s="1" t="s">
        <v>50</v>
      </c>
      <c r="Q227" s="1" t="s">
        <v>1345</v>
      </c>
      <c r="R227" s="1" t="s">
        <v>60</v>
      </c>
      <c r="S227" s="1" t="s">
        <v>61</v>
      </c>
      <c r="T227" s="1" t="s">
        <v>61</v>
      </c>
      <c r="AR227" s="1" t="s">
        <v>50</v>
      </c>
      <c r="AS227" s="1" t="s">
        <v>50</v>
      </c>
      <c r="AU227" s="1" t="s">
        <v>1875</v>
      </c>
      <c r="AV227">
        <v>181</v>
      </c>
    </row>
    <row r="228" spans="1:48" ht="30" customHeight="1">
      <c r="A228" s="661" t="s">
        <v>1876</v>
      </c>
      <c r="B228" s="661" t="s">
        <v>1647</v>
      </c>
      <c r="C228" s="663" t="s">
        <v>80</v>
      </c>
      <c r="D228" s="646">
        <v>2</v>
      </c>
      <c r="E228" s="647"/>
      <c r="F228" s="647"/>
      <c r="G228" s="647"/>
      <c r="H228" s="647"/>
      <c r="I228" s="647"/>
      <c r="J228" s="647"/>
      <c r="K228" s="647"/>
      <c r="L228" s="647"/>
      <c r="M228" s="663"/>
      <c r="N228" s="1" t="s">
        <v>1877</v>
      </c>
      <c r="O228" s="1" t="s">
        <v>50</v>
      </c>
      <c r="P228" s="1" t="s">
        <v>50</v>
      </c>
      <c r="Q228" s="1" t="s">
        <v>1345</v>
      </c>
      <c r="R228" s="1" t="s">
        <v>60</v>
      </c>
      <c r="S228" s="1" t="s">
        <v>61</v>
      </c>
      <c r="T228" s="1" t="s">
        <v>61</v>
      </c>
      <c r="AR228" s="1" t="s">
        <v>50</v>
      </c>
      <c r="AS228" s="1" t="s">
        <v>50</v>
      </c>
      <c r="AU228" s="1" t="s">
        <v>1878</v>
      </c>
      <c r="AV228">
        <v>182</v>
      </c>
    </row>
    <row r="229" spans="1:48" ht="30" customHeight="1">
      <c r="A229" s="661" t="s">
        <v>1879</v>
      </c>
      <c r="B229" s="661" t="s">
        <v>1880</v>
      </c>
      <c r="C229" s="663" t="s">
        <v>1881</v>
      </c>
      <c r="D229" s="646">
        <v>8</v>
      </c>
      <c r="E229" s="647"/>
      <c r="F229" s="647"/>
      <c r="G229" s="647"/>
      <c r="H229" s="647"/>
      <c r="I229" s="647"/>
      <c r="J229" s="647"/>
      <c r="K229" s="647"/>
      <c r="L229" s="647"/>
      <c r="M229" s="663"/>
      <c r="N229" s="1" t="s">
        <v>1882</v>
      </c>
      <c r="O229" s="1" t="s">
        <v>50</v>
      </c>
      <c r="P229" s="1" t="s">
        <v>50</v>
      </c>
      <c r="Q229" s="1" t="s">
        <v>1345</v>
      </c>
      <c r="R229" s="1" t="s">
        <v>60</v>
      </c>
      <c r="S229" s="1" t="s">
        <v>61</v>
      </c>
      <c r="T229" s="1" t="s">
        <v>61</v>
      </c>
      <c r="AR229" s="1" t="s">
        <v>50</v>
      </c>
      <c r="AS229" s="1" t="s">
        <v>50</v>
      </c>
      <c r="AU229" s="1" t="s">
        <v>1883</v>
      </c>
      <c r="AV229">
        <v>183</v>
      </c>
    </row>
    <row r="230" spans="1:48" ht="30" customHeight="1">
      <c r="A230" s="646"/>
      <c r="B230" s="646"/>
      <c r="C230" s="662"/>
      <c r="D230" s="646"/>
      <c r="E230" s="647"/>
      <c r="F230" s="647"/>
      <c r="G230" s="647"/>
      <c r="H230" s="647"/>
      <c r="I230" s="647"/>
      <c r="J230" s="647"/>
      <c r="K230" s="647"/>
      <c r="L230" s="647"/>
      <c r="M230" s="662"/>
      <c r="Q230" s="1" t="s">
        <v>1345</v>
      </c>
    </row>
    <row r="231" spans="1:48" ht="30" customHeight="1">
      <c r="A231" s="646"/>
      <c r="B231" s="646"/>
      <c r="C231" s="662"/>
      <c r="D231" s="646"/>
      <c r="E231" s="647"/>
      <c r="F231" s="647"/>
      <c r="G231" s="647"/>
      <c r="H231" s="647"/>
      <c r="I231" s="647"/>
      <c r="J231" s="647"/>
      <c r="K231" s="647"/>
      <c r="L231" s="647"/>
      <c r="M231" s="662"/>
      <c r="Q231" s="1" t="s">
        <v>1345</v>
      </c>
    </row>
    <row r="232" spans="1:48" ht="30" customHeight="1">
      <c r="A232" s="646"/>
      <c r="B232" s="646"/>
      <c r="C232" s="662"/>
      <c r="D232" s="646"/>
      <c r="E232" s="647"/>
      <c r="F232" s="647"/>
      <c r="G232" s="647"/>
      <c r="H232" s="647"/>
      <c r="I232" s="647"/>
      <c r="J232" s="647"/>
      <c r="K232" s="647"/>
      <c r="L232" s="647"/>
      <c r="M232" s="662"/>
      <c r="Q232" s="1" t="s">
        <v>1345</v>
      </c>
    </row>
    <row r="233" spans="1:48" ht="30" customHeight="1">
      <c r="A233" s="646"/>
      <c r="B233" s="646"/>
      <c r="C233" s="662"/>
      <c r="D233" s="646"/>
      <c r="E233" s="647"/>
      <c r="F233" s="647"/>
      <c r="G233" s="647"/>
      <c r="H233" s="647"/>
      <c r="I233" s="647"/>
      <c r="J233" s="647"/>
      <c r="K233" s="647"/>
      <c r="L233" s="647"/>
      <c r="M233" s="662"/>
      <c r="Q233" s="1" t="s">
        <v>1345</v>
      </c>
    </row>
    <row r="234" spans="1:48" ht="30" customHeight="1">
      <c r="A234" s="646"/>
      <c r="B234" s="646"/>
      <c r="C234" s="662"/>
      <c r="D234" s="646"/>
      <c r="E234" s="647"/>
      <c r="F234" s="647"/>
      <c r="G234" s="647"/>
      <c r="H234" s="647"/>
      <c r="I234" s="647"/>
      <c r="J234" s="647"/>
      <c r="K234" s="647"/>
      <c r="L234" s="647"/>
      <c r="M234" s="662"/>
      <c r="Q234" s="1" t="s">
        <v>1345</v>
      </c>
    </row>
    <row r="235" spans="1:48" ht="30" customHeight="1">
      <c r="A235" s="646"/>
      <c r="B235" s="646"/>
      <c r="C235" s="662"/>
      <c r="D235" s="646"/>
      <c r="E235" s="647"/>
      <c r="F235" s="647"/>
      <c r="G235" s="647"/>
      <c r="H235" s="647"/>
      <c r="I235" s="647"/>
      <c r="J235" s="647"/>
      <c r="K235" s="647"/>
      <c r="L235" s="647"/>
      <c r="M235" s="662"/>
      <c r="Q235" s="1" t="s">
        <v>1345</v>
      </c>
    </row>
    <row r="236" spans="1:48" ht="30" customHeight="1">
      <c r="A236" s="646"/>
      <c r="B236" s="646"/>
      <c r="C236" s="662"/>
      <c r="D236" s="646"/>
      <c r="E236" s="647"/>
      <c r="F236" s="647"/>
      <c r="G236" s="647"/>
      <c r="H236" s="647"/>
      <c r="I236" s="647"/>
      <c r="J236" s="647"/>
      <c r="K236" s="647"/>
      <c r="L236" s="647"/>
      <c r="M236" s="662"/>
      <c r="Q236" s="1" t="s">
        <v>1345</v>
      </c>
    </row>
    <row r="237" spans="1:48" ht="30" customHeight="1">
      <c r="A237" s="646"/>
      <c r="B237" s="646"/>
      <c r="C237" s="662"/>
      <c r="D237" s="646"/>
      <c r="E237" s="647"/>
      <c r="F237" s="647"/>
      <c r="G237" s="647"/>
      <c r="H237" s="647"/>
      <c r="I237" s="647"/>
      <c r="J237" s="647"/>
      <c r="K237" s="647"/>
      <c r="L237" s="647"/>
      <c r="M237" s="662"/>
      <c r="Q237" s="1" t="s">
        <v>1345</v>
      </c>
    </row>
    <row r="238" spans="1:48" ht="30" customHeight="1">
      <c r="A238" s="646"/>
      <c r="B238" s="646"/>
      <c r="C238" s="662"/>
      <c r="D238" s="646"/>
      <c r="E238" s="647"/>
      <c r="F238" s="647"/>
      <c r="G238" s="647"/>
      <c r="H238" s="647"/>
      <c r="I238" s="647"/>
      <c r="J238" s="647"/>
      <c r="K238" s="647"/>
      <c r="L238" s="647"/>
      <c r="M238" s="662"/>
      <c r="Q238" s="1" t="s">
        <v>1345</v>
      </c>
    </row>
    <row r="239" spans="1:48" ht="30" customHeight="1">
      <c r="A239" s="646"/>
      <c r="B239" s="646"/>
      <c r="C239" s="662"/>
      <c r="D239" s="646"/>
      <c r="E239" s="647"/>
      <c r="F239" s="647"/>
      <c r="G239" s="647"/>
      <c r="H239" s="647"/>
      <c r="I239" s="647"/>
      <c r="J239" s="647"/>
      <c r="K239" s="647"/>
      <c r="L239" s="647"/>
      <c r="M239" s="662"/>
      <c r="Q239" s="1" t="s">
        <v>1345</v>
      </c>
    </row>
    <row r="240" spans="1:48" ht="30" customHeight="1">
      <c r="A240" s="646"/>
      <c r="B240" s="646"/>
      <c r="C240" s="662"/>
      <c r="D240" s="646"/>
      <c r="E240" s="647"/>
      <c r="F240" s="647"/>
      <c r="G240" s="647"/>
      <c r="H240" s="647"/>
      <c r="I240" s="647"/>
      <c r="J240" s="647"/>
      <c r="K240" s="647"/>
      <c r="L240" s="647"/>
      <c r="M240" s="662"/>
      <c r="Q240" s="1" t="s">
        <v>1345</v>
      </c>
    </row>
    <row r="241" spans="1:48" ht="30" customHeight="1">
      <c r="A241" s="646"/>
      <c r="B241" s="646"/>
      <c r="C241" s="662"/>
      <c r="D241" s="646"/>
      <c r="E241" s="647"/>
      <c r="F241" s="647"/>
      <c r="G241" s="647"/>
      <c r="H241" s="647"/>
      <c r="I241" s="647"/>
      <c r="J241" s="647"/>
      <c r="K241" s="647"/>
      <c r="L241" s="647"/>
      <c r="M241" s="662"/>
      <c r="Q241" s="1" t="s">
        <v>1345</v>
      </c>
    </row>
    <row r="242" spans="1:48" ht="30" customHeight="1">
      <c r="A242" s="646"/>
      <c r="B242" s="646"/>
      <c r="C242" s="662"/>
      <c r="D242" s="646"/>
      <c r="E242" s="647"/>
      <c r="F242" s="647"/>
      <c r="G242" s="647"/>
      <c r="H242" s="647"/>
      <c r="I242" s="647"/>
      <c r="J242" s="647"/>
      <c r="K242" s="647"/>
      <c r="L242" s="647"/>
      <c r="M242" s="662"/>
      <c r="Q242" s="1" t="s">
        <v>1345</v>
      </c>
    </row>
    <row r="243" spans="1:48" ht="30" customHeight="1">
      <c r="A243" s="661" t="s">
        <v>120</v>
      </c>
      <c r="B243" s="646"/>
      <c r="C243" s="662"/>
      <c r="D243" s="646"/>
      <c r="E243" s="647"/>
      <c r="F243" s="647">
        <f>SUMIF(Q149:Q242,"01010303",F149:F242)</f>
        <v>0</v>
      </c>
      <c r="G243" s="647"/>
      <c r="H243" s="647">
        <f>SUMIF(Q149:Q242,"01010303",H149:H242)</f>
        <v>0</v>
      </c>
      <c r="I243" s="647"/>
      <c r="J243" s="647">
        <f>SUMIF(Q149:Q242,"01010303",J149:J242)</f>
        <v>0</v>
      </c>
      <c r="K243" s="647"/>
      <c r="L243" s="647">
        <f>SUMIF(Q149:Q242,"01010303",L149:L242)</f>
        <v>0</v>
      </c>
      <c r="M243" s="662"/>
      <c r="N243" t="s">
        <v>121</v>
      </c>
    </row>
    <row r="244" spans="1:48" ht="30" customHeight="1">
      <c r="A244" s="661" t="s">
        <v>1346</v>
      </c>
      <c r="B244" s="661" t="s">
        <v>50</v>
      </c>
      <c r="C244" s="662"/>
      <c r="D244" s="646"/>
      <c r="E244" s="647"/>
      <c r="F244" s="647"/>
      <c r="G244" s="647"/>
      <c r="H244" s="647"/>
      <c r="I244" s="647"/>
      <c r="J244" s="647"/>
      <c r="K244" s="647"/>
      <c r="L244" s="647"/>
      <c r="M244" s="662"/>
      <c r="Q244" s="1" t="s">
        <v>249</v>
      </c>
    </row>
    <row r="245" spans="1:48" ht="30" customHeight="1">
      <c r="A245" s="661" t="s">
        <v>1667</v>
      </c>
      <c r="B245" s="661" t="s">
        <v>1664</v>
      </c>
      <c r="C245" s="663" t="s">
        <v>68</v>
      </c>
      <c r="D245" s="646">
        <v>4</v>
      </c>
      <c r="E245" s="647"/>
      <c r="F245" s="647"/>
      <c r="G245" s="647"/>
      <c r="H245" s="647"/>
      <c r="I245" s="647"/>
      <c r="J245" s="647"/>
      <c r="K245" s="647"/>
      <c r="L245" s="647"/>
      <c r="M245" s="663"/>
      <c r="N245" s="1" t="s">
        <v>1670</v>
      </c>
      <c r="O245" s="1" t="s">
        <v>50</v>
      </c>
      <c r="P245" s="1" t="s">
        <v>50</v>
      </c>
      <c r="Q245" s="1" t="s">
        <v>249</v>
      </c>
      <c r="R245" s="1" t="s">
        <v>60</v>
      </c>
      <c r="S245" s="1" t="s">
        <v>61</v>
      </c>
      <c r="T245" s="1" t="s">
        <v>61</v>
      </c>
      <c r="AR245" s="1" t="s">
        <v>50</v>
      </c>
      <c r="AS245" s="1" t="s">
        <v>50</v>
      </c>
      <c r="AU245" s="1" t="s">
        <v>1884</v>
      </c>
      <c r="AV245">
        <v>186</v>
      </c>
    </row>
    <row r="246" spans="1:48" ht="30" customHeight="1">
      <c r="A246" s="661" t="s">
        <v>1667</v>
      </c>
      <c r="B246" s="661" t="s">
        <v>1885</v>
      </c>
      <c r="C246" s="663" t="s">
        <v>68</v>
      </c>
      <c r="D246" s="646">
        <v>11</v>
      </c>
      <c r="E246" s="647"/>
      <c r="F246" s="647"/>
      <c r="G246" s="647"/>
      <c r="H246" s="647"/>
      <c r="I246" s="647"/>
      <c r="J246" s="647"/>
      <c r="K246" s="647"/>
      <c r="L246" s="647"/>
      <c r="M246" s="663"/>
      <c r="N246" s="1" t="s">
        <v>1886</v>
      </c>
      <c r="O246" s="1" t="s">
        <v>50</v>
      </c>
      <c r="P246" s="1" t="s">
        <v>50</v>
      </c>
      <c r="Q246" s="1" t="s">
        <v>249</v>
      </c>
      <c r="R246" s="1" t="s">
        <v>60</v>
      </c>
      <c r="S246" s="1" t="s">
        <v>61</v>
      </c>
      <c r="T246" s="1" t="s">
        <v>61</v>
      </c>
      <c r="AR246" s="1" t="s">
        <v>50</v>
      </c>
      <c r="AS246" s="1" t="s">
        <v>50</v>
      </c>
      <c r="AU246" s="1" t="s">
        <v>1887</v>
      </c>
      <c r="AV246">
        <v>187</v>
      </c>
    </row>
    <row r="247" spans="1:48" ht="30" customHeight="1">
      <c r="A247" s="661" t="s">
        <v>1692</v>
      </c>
      <c r="B247" s="661" t="s">
        <v>1888</v>
      </c>
      <c r="C247" s="663" t="s">
        <v>470</v>
      </c>
      <c r="D247" s="646">
        <v>8</v>
      </c>
      <c r="E247" s="647"/>
      <c r="F247" s="647"/>
      <c r="G247" s="647"/>
      <c r="H247" s="647"/>
      <c r="I247" s="647"/>
      <c r="J247" s="647"/>
      <c r="K247" s="647"/>
      <c r="L247" s="647"/>
      <c r="M247" s="663"/>
      <c r="N247" s="1" t="s">
        <v>1889</v>
      </c>
      <c r="O247" s="1" t="s">
        <v>50</v>
      </c>
      <c r="P247" s="1" t="s">
        <v>50</v>
      </c>
      <c r="Q247" s="1" t="s">
        <v>249</v>
      </c>
      <c r="R247" s="1" t="s">
        <v>61</v>
      </c>
      <c r="S247" s="1" t="s">
        <v>61</v>
      </c>
      <c r="T247" s="1" t="s">
        <v>60</v>
      </c>
      <c r="AR247" s="1" t="s">
        <v>50</v>
      </c>
      <c r="AS247" s="1" t="s">
        <v>50</v>
      </c>
      <c r="AU247" s="1" t="s">
        <v>1890</v>
      </c>
      <c r="AV247">
        <v>188</v>
      </c>
    </row>
    <row r="248" spans="1:48" ht="30" customHeight="1">
      <c r="A248" s="661" t="s">
        <v>1692</v>
      </c>
      <c r="B248" s="661" t="s">
        <v>1891</v>
      </c>
      <c r="C248" s="663" t="s">
        <v>470</v>
      </c>
      <c r="D248" s="646">
        <v>4</v>
      </c>
      <c r="E248" s="647"/>
      <c r="F248" s="647"/>
      <c r="G248" s="647"/>
      <c r="H248" s="647"/>
      <c r="I248" s="647"/>
      <c r="J248" s="647"/>
      <c r="K248" s="647"/>
      <c r="L248" s="647"/>
      <c r="M248" s="663"/>
      <c r="N248" s="1" t="s">
        <v>1892</v>
      </c>
      <c r="O248" s="1" t="s">
        <v>50</v>
      </c>
      <c r="P248" s="1" t="s">
        <v>50</v>
      </c>
      <c r="Q248" s="1" t="s">
        <v>249</v>
      </c>
      <c r="R248" s="1" t="s">
        <v>61</v>
      </c>
      <c r="S248" s="1" t="s">
        <v>61</v>
      </c>
      <c r="T248" s="1" t="s">
        <v>60</v>
      </c>
      <c r="AR248" s="1" t="s">
        <v>50</v>
      </c>
      <c r="AS248" s="1" t="s">
        <v>50</v>
      </c>
      <c r="AU248" s="1" t="s">
        <v>1893</v>
      </c>
      <c r="AV248">
        <v>189</v>
      </c>
    </row>
    <row r="249" spans="1:48" ht="30" customHeight="1">
      <c r="A249" s="661" t="s">
        <v>1894</v>
      </c>
      <c r="B249" s="661" t="s">
        <v>1895</v>
      </c>
      <c r="C249" s="663" t="s">
        <v>68</v>
      </c>
      <c r="D249" s="646">
        <v>8</v>
      </c>
      <c r="E249" s="647"/>
      <c r="F249" s="647"/>
      <c r="G249" s="647"/>
      <c r="H249" s="647"/>
      <c r="I249" s="647"/>
      <c r="J249" s="647"/>
      <c r="K249" s="647"/>
      <c r="L249" s="647"/>
      <c r="M249" s="663"/>
      <c r="N249" s="1" t="s">
        <v>1896</v>
      </c>
      <c r="O249" s="1" t="s">
        <v>50</v>
      </c>
      <c r="P249" s="1" t="s">
        <v>50</v>
      </c>
      <c r="Q249" s="1" t="s">
        <v>249</v>
      </c>
      <c r="R249" s="1" t="s">
        <v>61</v>
      </c>
      <c r="S249" s="1" t="s">
        <v>61</v>
      </c>
      <c r="T249" s="1" t="s">
        <v>60</v>
      </c>
      <c r="AR249" s="1" t="s">
        <v>50</v>
      </c>
      <c r="AS249" s="1" t="s">
        <v>50</v>
      </c>
      <c r="AU249" s="1" t="s">
        <v>1897</v>
      </c>
      <c r="AV249">
        <v>190</v>
      </c>
    </row>
    <row r="250" spans="1:48" ht="30" customHeight="1">
      <c r="A250" s="661" t="s">
        <v>1898</v>
      </c>
      <c r="B250" s="661" t="s">
        <v>1664</v>
      </c>
      <c r="C250" s="663" t="s">
        <v>58</v>
      </c>
      <c r="D250" s="646">
        <v>8</v>
      </c>
      <c r="E250" s="647"/>
      <c r="F250" s="647"/>
      <c r="G250" s="647"/>
      <c r="H250" s="647"/>
      <c r="I250" s="647"/>
      <c r="J250" s="647"/>
      <c r="K250" s="647"/>
      <c r="L250" s="647"/>
      <c r="M250" s="663"/>
      <c r="N250" s="1" t="s">
        <v>1899</v>
      </c>
      <c r="O250" s="1" t="s">
        <v>50</v>
      </c>
      <c r="P250" s="1" t="s">
        <v>50</v>
      </c>
      <c r="Q250" s="1" t="s">
        <v>249</v>
      </c>
      <c r="R250" s="1" t="s">
        <v>60</v>
      </c>
      <c r="S250" s="1" t="s">
        <v>61</v>
      </c>
      <c r="T250" s="1" t="s">
        <v>61</v>
      </c>
      <c r="AR250" s="1" t="s">
        <v>50</v>
      </c>
      <c r="AS250" s="1" t="s">
        <v>50</v>
      </c>
      <c r="AU250" s="1" t="s">
        <v>1900</v>
      </c>
      <c r="AV250">
        <v>193</v>
      </c>
    </row>
    <row r="251" spans="1:48" ht="30" customHeight="1">
      <c r="A251" s="661" t="s">
        <v>1901</v>
      </c>
      <c r="B251" s="661" t="s">
        <v>1664</v>
      </c>
      <c r="C251" s="663" t="s">
        <v>470</v>
      </c>
      <c r="D251" s="646">
        <v>16</v>
      </c>
      <c r="E251" s="647"/>
      <c r="F251" s="647"/>
      <c r="G251" s="647"/>
      <c r="H251" s="647"/>
      <c r="I251" s="647"/>
      <c r="J251" s="647"/>
      <c r="K251" s="647"/>
      <c r="L251" s="647"/>
      <c r="M251" s="663"/>
      <c r="N251" s="1" t="s">
        <v>1902</v>
      </c>
      <c r="O251" s="1" t="s">
        <v>50</v>
      </c>
      <c r="P251" s="1" t="s">
        <v>50</v>
      </c>
      <c r="Q251" s="1" t="s">
        <v>249</v>
      </c>
      <c r="R251" s="1" t="s">
        <v>61</v>
      </c>
      <c r="S251" s="1" t="s">
        <v>61</v>
      </c>
      <c r="T251" s="1" t="s">
        <v>60</v>
      </c>
      <c r="AR251" s="1" t="s">
        <v>50</v>
      </c>
      <c r="AS251" s="1" t="s">
        <v>50</v>
      </c>
      <c r="AU251" s="1" t="s">
        <v>1903</v>
      </c>
      <c r="AV251">
        <v>191</v>
      </c>
    </row>
    <row r="252" spans="1:48" ht="30" customHeight="1">
      <c r="A252" s="661" t="s">
        <v>1904</v>
      </c>
      <c r="B252" s="661" t="s">
        <v>1885</v>
      </c>
      <c r="C252" s="663" t="s">
        <v>470</v>
      </c>
      <c r="D252" s="646">
        <v>4</v>
      </c>
      <c r="E252" s="647"/>
      <c r="F252" s="647"/>
      <c r="G252" s="647"/>
      <c r="H252" s="647"/>
      <c r="I252" s="647"/>
      <c r="J252" s="647"/>
      <c r="K252" s="647"/>
      <c r="L252" s="647"/>
      <c r="M252" s="663"/>
      <c r="N252" s="1" t="s">
        <v>1905</v>
      </c>
      <c r="O252" s="1" t="s">
        <v>50</v>
      </c>
      <c r="P252" s="1" t="s">
        <v>50</v>
      </c>
      <c r="Q252" s="1" t="s">
        <v>249</v>
      </c>
      <c r="R252" s="1" t="s">
        <v>61</v>
      </c>
      <c r="S252" s="1" t="s">
        <v>61</v>
      </c>
      <c r="T252" s="1" t="s">
        <v>60</v>
      </c>
      <c r="AR252" s="1" t="s">
        <v>50</v>
      </c>
      <c r="AS252" s="1" t="s">
        <v>50</v>
      </c>
      <c r="AU252" s="1" t="s">
        <v>1906</v>
      </c>
      <c r="AV252">
        <v>192</v>
      </c>
    </row>
    <row r="253" spans="1:48" ht="30" customHeight="1">
      <c r="A253" s="661" t="s">
        <v>1823</v>
      </c>
      <c r="B253" s="661" t="s">
        <v>1664</v>
      </c>
      <c r="C253" s="663" t="s">
        <v>58</v>
      </c>
      <c r="D253" s="646">
        <v>2</v>
      </c>
      <c r="E253" s="647"/>
      <c r="F253" s="647"/>
      <c r="G253" s="647"/>
      <c r="H253" s="647"/>
      <c r="I253" s="647"/>
      <c r="J253" s="647"/>
      <c r="K253" s="647"/>
      <c r="L253" s="647"/>
      <c r="M253" s="663"/>
      <c r="N253" s="1" t="s">
        <v>1828</v>
      </c>
      <c r="O253" s="1" t="s">
        <v>50</v>
      </c>
      <c r="P253" s="1" t="s">
        <v>50</v>
      </c>
      <c r="Q253" s="1" t="s">
        <v>249</v>
      </c>
      <c r="R253" s="1" t="s">
        <v>60</v>
      </c>
      <c r="S253" s="1" t="s">
        <v>61</v>
      </c>
      <c r="T253" s="1" t="s">
        <v>61</v>
      </c>
      <c r="AR253" s="1" t="s">
        <v>50</v>
      </c>
      <c r="AS253" s="1" t="s">
        <v>50</v>
      </c>
      <c r="AU253" s="1" t="s">
        <v>1907</v>
      </c>
      <c r="AV253">
        <v>194</v>
      </c>
    </row>
    <row r="254" spans="1:48" ht="30" customHeight="1">
      <c r="A254" s="661" t="s">
        <v>1823</v>
      </c>
      <c r="B254" s="661" t="s">
        <v>1885</v>
      </c>
      <c r="C254" s="663" t="s">
        <v>58</v>
      </c>
      <c r="D254" s="646">
        <v>4</v>
      </c>
      <c r="E254" s="647"/>
      <c r="F254" s="647"/>
      <c r="G254" s="647"/>
      <c r="H254" s="647"/>
      <c r="I254" s="647"/>
      <c r="J254" s="647"/>
      <c r="K254" s="647"/>
      <c r="L254" s="647"/>
      <c r="M254" s="663"/>
      <c r="N254" s="1" t="s">
        <v>1908</v>
      </c>
      <c r="O254" s="1" t="s">
        <v>50</v>
      </c>
      <c r="P254" s="1" t="s">
        <v>50</v>
      </c>
      <c r="Q254" s="1" t="s">
        <v>249</v>
      </c>
      <c r="R254" s="1" t="s">
        <v>60</v>
      </c>
      <c r="S254" s="1" t="s">
        <v>61</v>
      </c>
      <c r="T254" s="1" t="s">
        <v>61</v>
      </c>
      <c r="AR254" s="1" t="s">
        <v>50</v>
      </c>
      <c r="AS254" s="1" t="s">
        <v>50</v>
      </c>
      <c r="AU254" s="1" t="s">
        <v>1909</v>
      </c>
      <c r="AV254">
        <v>195</v>
      </c>
    </row>
    <row r="255" spans="1:48" ht="30" customHeight="1">
      <c r="A255" s="661" t="s">
        <v>1618</v>
      </c>
      <c r="B255" s="661" t="s">
        <v>1885</v>
      </c>
      <c r="C255" s="663" t="s">
        <v>58</v>
      </c>
      <c r="D255" s="646">
        <v>4</v>
      </c>
      <c r="E255" s="647"/>
      <c r="F255" s="647"/>
      <c r="G255" s="647"/>
      <c r="H255" s="647"/>
      <c r="I255" s="647"/>
      <c r="J255" s="647"/>
      <c r="K255" s="647"/>
      <c r="L255" s="647"/>
      <c r="M255" s="663"/>
      <c r="N255" s="1" t="s">
        <v>1910</v>
      </c>
      <c r="O255" s="1" t="s">
        <v>50</v>
      </c>
      <c r="P255" s="1" t="s">
        <v>50</v>
      </c>
      <c r="Q255" s="1" t="s">
        <v>249</v>
      </c>
      <c r="R255" s="1" t="s">
        <v>60</v>
      </c>
      <c r="S255" s="1" t="s">
        <v>61</v>
      </c>
      <c r="T255" s="1" t="s">
        <v>61</v>
      </c>
      <c r="AR255" s="1" t="s">
        <v>50</v>
      </c>
      <c r="AS255" s="1" t="s">
        <v>50</v>
      </c>
      <c r="AU255" s="1" t="s">
        <v>1911</v>
      </c>
      <c r="AV255">
        <v>196</v>
      </c>
    </row>
    <row r="256" spans="1:48" ht="30" customHeight="1">
      <c r="A256" s="646"/>
      <c r="B256" s="646"/>
      <c r="C256" s="662"/>
      <c r="D256" s="646"/>
      <c r="E256" s="647"/>
      <c r="F256" s="647"/>
      <c r="G256" s="647"/>
      <c r="H256" s="647"/>
      <c r="I256" s="647"/>
      <c r="J256" s="647"/>
      <c r="K256" s="647"/>
      <c r="L256" s="647"/>
      <c r="M256" s="662"/>
      <c r="Q256" s="1" t="s">
        <v>249</v>
      </c>
    </row>
    <row r="257" spans="1:48" ht="30" customHeight="1">
      <c r="A257" s="646"/>
      <c r="B257" s="646"/>
      <c r="C257" s="662"/>
      <c r="D257" s="646"/>
      <c r="E257" s="647"/>
      <c r="F257" s="647"/>
      <c r="G257" s="647"/>
      <c r="H257" s="647"/>
      <c r="I257" s="647"/>
      <c r="J257" s="647"/>
      <c r="K257" s="647"/>
      <c r="L257" s="647"/>
      <c r="M257" s="662"/>
      <c r="Q257" s="1" t="s">
        <v>249</v>
      </c>
    </row>
    <row r="258" spans="1:48" ht="30" customHeight="1">
      <c r="A258" s="646"/>
      <c r="B258" s="646"/>
      <c r="C258" s="662"/>
      <c r="D258" s="646"/>
      <c r="E258" s="647"/>
      <c r="F258" s="647"/>
      <c r="G258" s="647"/>
      <c r="H258" s="647"/>
      <c r="I258" s="647"/>
      <c r="J258" s="647"/>
      <c r="K258" s="647"/>
      <c r="L258" s="647"/>
      <c r="M258" s="662"/>
      <c r="Q258" s="1" t="s">
        <v>249</v>
      </c>
    </row>
    <row r="259" spans="1:48" ht="30" customHeight="1">
      <c r="A259" s="646"/>
      <c r="B259" s="646"/>
      <c r="C259" s="662"/>
      <c r="D259" s="646"/>
      <c r="E259" s="647"/>
      <c r="F259" s="647"/>
      <c r="G259" s="647"/>
      <c r="H259" s="647"/>
      <c r="I259" s="647"/>
      <c r="J259" s="647"/>
      <c r="K259" s="647"/>
      <c r="L259" s="647"/>
      <c r="M259" s="662"/>
      <c r="Q259" s="1" t="s">
        <v>249</v>
      </c>
    </row>
    <row r="260" spans="1:48" ht="30" customHeight="1">
      <c r="A260" s="646"/>
      <c r="B260" s="646"/>
      <c r="C260" s="662"/>
      <c r="D260" s="646"/>
      <c r="E260" s="647"/>
      <c r="F260" s="647"/>
      <c r="G260" s="647"/>
      <c r="H260" s="647"/>
      <c r="I260" s="647"/>
      <c r="J260" s="647"/>
      <c r="K260" s="647"/>
      <c r="L260" s="647"/>
      <c r="M260" s="662"/>
      <c r="Q260" s="1" t="s">
        <v>249</v>
      </c>
    </row>
    <row r="261" spans="1:48" ht="30" customHeight="1">
      <c r="A261" s="646"/>
      <c r="B261" s="646"/>
      <c r="C261" s="662"/>
      <c r="D261" s="646"/>
      <c r="E261" s="647"/>
      <c r="F261" s="647"/>
      <c r="G261" s="647"/>
      <c r="H261" s="647"/>
      <c r="I261" s="647"/>
      <c r="J261" s="647"/>
      <c r="K261" s="647"/>
      <c r="L261" s="647"/>
      <c r="M261" s="662"/>
      <c r="Q261" s="1" t="s">
        <v>249</v>
      </c>
    </row>
    <row r="262" spans="1:48" ht="30" customHeight="1">
      <c r="A262" s="646"/>
      <c r="B262" s="646"/>
      <c r="C262" s="662"/>
      <c r="D262" s="646"/>
      <c r="E262" s="647"/>
      <c r="F262" s="647"/>
      <c r="G262" s="647"/>
      <c r="H262" s="647"/>
      <c r="I262" s="647"/>
      <c r="J262" s="647"/>
      <c r="K262" s="647"/>
      <c r="L262" s="647"/>
      <c r="M262" s="662"/>
      <c r="Q262" s="1" t="s">
        <v>249</v>
      </c>
    </row>
    <row r="263" spans="1:48" ht="30" customHeight="1">
      <c r="A263" s="646"/>
      <c r="B263" s="646"/>
      <c r="C263" s="662"/>
      <c r="D263" s="646"/>
      <c r="E263" s="647"/>
      <c r="F263" s="647"/>
      <c r="G263" s="647"/>
      <c r="H263" s="647"/>
      <c r="I263" s="647"/>
      <c r="J263" s="647"/>
      <c r="K263" s="647"/>
      <c r="L263" s="647"/>
      <c r="M263" s="662"/>
      <c r="Q263" s="1" t="s">
        <v>249</v>
      </c>
    </row>
    <row r="264" spans="1:48" ht="30" customHeight="1">
      <c r="A264" s="646"/>
      <c r="B264" s="646"/>
      <c r="C264" s="662"/>
      <c r="D264" s="646"/>
      <c r="E264" s="647"/>
      <c r="F264" s="647"/>
      <c r="G264" s="647"/>
      <c r="H264" s="647"/>
      <c r="I264" s="647"/>
      <c r="J264" s="647"/>
      <c r="K264" s="647"/>
      <c r="L264" s="647"/>
      <c r="M264" s="662"/>
      <c r="Q264" s="1" t="s">
        <v>249</v>
      </c>
    </row>
    <row r="265" spans="1:48" ht="30" customHeight="1">
      <c r="A265" s="646"/>
      <c r="B265" s="646"/>
      <c r="C265" s="662"/>
      <c r="D265" s="646"/>
      <c r="E265" s="647"/>
      <c r="F265" s="647"/>
      <c r="G265" s="647"/>
      <c r="H265" s="647"/>
      <c r="I265" s="647"/>
      <c r="J265" s="647"/>
      <c r="K265" s="647"/>
      <c r="L265" s="647"/>
      <c r="M265" s="662"/>
      <c r="Q265" s="1" t="s">
        <v>249</v>
      </c>
    </row>
    <row r="266" spans="1:48" ht="30" customHeight="1">
      <c r="A266" s="646"/>
      <c r="B266" s="646"/>
      <c r="C266" s="662"/>
      <c r="D266" s="646"/>
      <c r="E266" s="647"/>
      <c r="F266" s="647"/>
      <c r="G266" s="647"/>
      <c r="H266" s="647"/>
      <c r="I266" s="647"/>
      <c r="J266" s="647"/>
      <c r="K266" s="647"/>
      <c r="L266" s="647"/>
      <c r="M266" s="662"/>
      <c r="Q266" s="1" t="s">
        <v>249</v>
      </c>
    </row>
    <row r="267" spans="1:48" ht="30" customHeight="1">
      <c r="A267" s="661" t="s">
        <v>120</v>
      </c>
      <c r="B267" s="646"/>
      <c r="C267" s="662"/>
      <c r="D267" s="646"/>
      <c r="E267" s="647"/>
      <c r="F267" s="647">
        <f>SUMIF(Q245:Q266,"010104",F245:F266)</f>
        <v>0</v>
      </c>
      <c r="G267" s="647"/>
      <c r="H267" s="647">
        <f>SUMIF(Q245:Q266,"010104",H245:H266)</f>
        <v>0</v>
      </c>
      <c r="I267" s="647"/>
      <c r="J267" s="647">
        <f>SUMIF(Q245:Q266,"010104",J245:J266)</f>
        <v>0</v>
      </c>
      <c r="K267" s="647"/>
      <c r="L267" s="647">
        <f>SUMIF(Q245:Q266,"010104",L245:L266)</f>
        <v>0</v>
      </c>
      <c r="M267" s="662"/>
      <c r="N267" t="s">
        <v>121</v>
      </c>
    </row>
    <row r="268" spans="1:48" ht="30" customHeight="1">
      <c r="A268" s="661" t="s">
        <v>1347</v>
      </c>
      <c r="B268" s="661" t="s">
        <v>50</v>
      </c>
      <c r="C268" s="662"/>
      <c r="D268" s="646"/>
      <c r="E268" s="647"/>
      <c r="F268" s="647"/>
      <c r="G268" s="647"/>
      <c r="H268" s="647"/>
      <c r="I268" s="647"/>
      <c r="J268" s="647"/>
      <c r="K268" s="647"/>
      <c r="L268" s="647"/>
      <c r="M268" s="662"/>
      <c r="Q268" s="1" t="s">
        <v>294</v>
      </c>
    </row>
    <row r="269" spans="1:48" ht="30" customHeight="1">
      <c r="A269" s="661" t="s">
        <v>1655</v>
      </c>
      <c r="B269" s="661" t="s">
        <v>1459</v>
      </c>
      <c r="C269" s="663" t="s">
        <v>68</v>
      </c>
      <c r="D269" s="646">
        <v>26</v>
      </c>
      <c r="E269" s="647"/>
      <c r="F269" s="647"/>
      <c r="G269" s="647"/>
      <c r="H269" s="647"/>
      <c r="I269" s="647"/>
      <c r="J269" s="647"/>
      <c r="K269" s="647"/>
      <c r="L269" s="647"/>
      <c r="M269" s="663"/>
      <c r="N269" s="1" t="s">
        <v>1912</v>
      </c>
      <c r="O269" s="1" t="s">
        <v>50</v>
      </c>
      <c r="P269" s="1" t="s">
        <v>50</v>
      </c>
      <c r="Q269" s="1" t="s">
        <v>294</v>
      </c>
      <c r="R269" s="1" t="s">
        <v>60</v>
      </c>
      <c r="S269" s="1" t="s">
        <v>61</v>
      </c>
      <c r="T269" s="1" t="s">
        <v>61</v>
      </c>
      <c r="AR269" s="1" t="s">
        <v>50</v>
      </c>
      <c r="AS269" s="1" t="s">
        <v>50</v>
      </c>
      <c r="AU269" s="1" t="s">
        <v>1913</v>
      </c>
      <c r="AV269">
        <v>199</v>
      </c>
    </row>
    <row r="270" spans="1:48" ht="30" customHeight="1">
      <c r="A270" s="661" t="s">
        <v>1679</v>
      </c>
      <c r="B270" s="661" t="s">
        <v>1914</v>
      </c>
      <c r="C270" s="663" t="s">
        <v>470</v>
      </c>
      <c r="D270" s="646">
        <v>9</v>
      </c>
      <c r="E270" s="647"/>
      <c r="F270" s="647"/>
      <c r="G270" s="647"/>
      <c r="H270" s="647"/>
      <c r="I270" s="647"/>
      <c r="J270" s="647"/>
      <c r="K270" s="647"/>
      <c r="L270" s="647"/>
      <c r="M270" s="663"/>
      <c r="N270" s="1" t="s">
        <v>1915</v>
      </c>
      <c r="O270" s="1" t="s">
        <v>50</v>
      </c>
      <c r="P270" s="1" t="s">
        <v>50</v>
      </c>
      <c r="Q270" s="1" t="s">
        <v>294</v>
      </c>
      <c r="R270" s="1" t="s">
        <v>61</v>
      </c>
      <c r="S270" s="1" t="s">
        <v>61</v>
      </c>
      <c r="T270" s="1" t="s">
        <v>60</v>
      </c>
      <c r="AR270" s="1" t="s">
        <v>50</v>
      </c>
      <c r="AS270" s="1" t="s">
        <v>50</v>
      </c>
      <c r="AU270" s="1" t="s">
        <v>1916</v>
      </c>
      <c r="AV270">
        <v>200</v>
      </c>
    </row>
    <row r="271" spans="1:48" ht="30" customHeight="1">
      <c r="A271" s="661" t="s">
        <v>1679</v>
      </c>
      <c r="B271" s="661" t="s">
        <v>1917</v>
      </c>
      <c r="C271" s="663" t="s">
        <v>470</v>
      </c>
      <c r="D271" s="646">
        <v>1</v>
      </c>
      <c r="E271" s="647"/>
      <c r="F271" s="647"/>
      <c r="G271" s="647"/>
      <c r="H271" s="647"/>
      <c r="I271" s="647"/>
      <c r="J271" s="647"/>
      <c r="K271" s="647"/>
      <c r="L271" s="647"/>
      <c r="M271" s="663"/>
      <c r="N271" s="1" t="s">
        <v>1918</v>
      </c>
      <c r="O271" s="1" t="s">
        <v>50</v>
      </c>
      <c r="P271" s="1" t="s">
        <v>50</v>
      </c>
      <c r="Q271" s="1" t="s">
        <v>294</v>
      </c>
      <c r="R271" s="1" t="s">
        <v>61</v>
      </c>
      <c r="S271" s="1" t="s">
        <v>61</v>
      </c>
      <c r="T271" s="1" t="s">
        <v>60</v>
      </c>
      <c r="AR271" s="1" t="s">
        <v>50</v>
      </c>
      <c r="AS271" s="1" t="s">
        <v>50</v>
      </c>
      <c r="AU271" s="1" t="s">
        <v>1919</v>
      </c>
      <c r="AV271">
        <v>201</v>
      </c>
    </row>
    <row r="272" spans="1:48" ht="30" customHeight="1">
      <c r="A272" s="661" t="s">
        <v>1679</v>
      </c>
      <c r="B272" s="661" t="s">
        <v>1920</v>
      </c>
      <c r="C272" s="663" t="s">
        <v>470</v>
      </c>
      <c r="D272" s="646">
        <v>1</v>
      </c>
      <c r="E272" s="647"/>
      <c r="F272" s="647"/>
      <c r="G272" s="647"/>
      <c r="H272" s="647"/>
      <c r="I272" s="647"/>
      <c r="J272" s="647"/>
      <c r="K272" s="647"/>
      <c r="L272" s="647"/>
      <c r="M272" s="663"/>
      <c r="N272" s="1" t="s">
        <v>1921</v>
      </c>
      <c r="O272" s="1" t="s">
        <v>50</v>
      </c>
      <c r="P272" s="1" t="s">
        <v>50</v>
      </c>
      <c r="Q272" s="1" t="s">
        <v>294</v>
      </c>
      <c r="R272" s="1" t="s">
        <v>61</v>
      </c>
      <c r="S272" s="1" t="s">
        <v>61</v>
      </c>
      <c r="T272" s="1" t="s">
        <v>60</v>
      </c>
      <c r="AR272" s="1" t="s">
        <v>50</v>
      </c>
      <c r="AS272" s="1" t="s">
        <v>50</v>
      </c>
      <c r="AU272" s="1" t="s">
        <v>1922</v>
      </c>
      <c r="AV272">
        <v>202</v>
      </c>
    </row>
    <row r="273" spans="1:48" ht="30" customHeight="1">
      <c r="A273" s="661" t="s">
        <v>1679</v>
      </c>
      <c r="B273" s="661" t="s">
        <v>1923</v>
      </c>
      <c r="C273" s="663" t="s">
        <v>470</v>
      </c>
      <c r="D273" s="646">
        <v>2</v>
      </c>
      <c r="E273" s="647"/>
      <c r="F273" s="647"/>
      <c r="G273" s="647"/>
      <c r="H273" s="647"/>
      <c r="I273" s="647"/>
      <c r="J273" s="647"/>
      <c r="K273" s="647"/>
      <c r="L273" s="647"/>
      <c r="M273" s="663"/>
      <c r="N273" s="1" t="s">
        <v>1924</v>
      </c>
      <c r="O273" s="1" t="s">
        <v>50</v>
      </c>
      <c r="P273" s="1" t="s">
        <v>50</v>
      </c>
      <c r="Q273" s="1" t="s">
        <v>294</v>
      </c>
      <c r="R273" s="1" t="s">
        <v>61</v>
      </c>
      <c r="S273" s="1" t="s">
        <v>61</v>
      </c>
      <c r="T273" s="1" t="s">
        <v>60</v>
      </c>
      <c r="AR273" s="1" t="s">
        <v>50</v>
      </c>
      <c r="AS273" s="1" t="s">
        <v>50</v>
      </c>
      <c r="AU273" s="1" t="s">
        <v>1925</v>
      </c>
      <c r="AV273">
        <v>203</v>
      </c>
    </row>
    <row r="274" spans="1:48" ht="30" customHeight="1">
      <c r="A274" s="661" t="s">
        <v>1679</v>
      </c>
      <c r="B274" s="661" t="s">
        <v>1926</v>
      </c>
      <c r="C274" s="663" t="s">
        <v>470</v>
      </c>
      <c r="D274" s="646">
        <v>2</v>
      </c>
      <c r="E274" s="647"/>
      <c r="F274" s="647"/>
      <c r="G274" s="647"/>
      <c r="H274" s="647"/>
      <c r="I274" s="647"/>
      <c r="J274" s="647"/>
      <c r="K274" s="647"/>
      <c r="L274" s="647"/>
      <c r="M274" s="663"/>
      <c r="N274" s="1" t="s">
        <v>1927</v>
      </c>
      <c r="O274" s="1" t="s">
        <v>50</v>
      </c>
      <c r="P274" s="1" t="s">
        <v>50</v>
      </c>
      <c r="Q274" s="1" t="s">
        <v>294</v>
      </c>
      <c r="R274" s="1" t="s">
        <v>61</v>
      </c>
      <c r="S274" s="1" t="s">
        <v>61</v>
      </c>
      <c r="T274" s="1" t="s">
        <v>60</v>
      </c>
      <c r="AR274" s="1" t="s">
        <v>50</v>
      </c>
      <c r="AS274" s="1" t="s">
        <v>50</v>
      </c>
      <c r="AU274" s="1" t="s">
        <v>1928</v>
      </c>
      <c r="AV274">
        <v>204</v>
      </c>
    </row>
    <row r="275" spans="1:48" ht="30" customHeight="1">
      <c r="A275" s="661" t="s">
        <v>1929</v>
      </c>
      <c r="B275" s="661" t="s">
        <v>1459</v>
      </c>
      <c r="C275" s="663" t="s">
        <v>470</v>
      </c>
      <c r="D275" s="646">
        <v>2</v>
      </c>
      <c r="E275" s="647"/>
      <c r="F275" s="647"/>
      <c r="G275" s="647"/>
      <c r="H275" s="647"/>
      <c r="I275" s="647"/>
      <c r="J275" s="647"/>
      <c r="K275" s="647"/>
      <c r="L275" s="647"/>
      <c r="M275" s="663"/>
      <c r="N275" s="1" t="s">
        <v>1930</v>
      </c>
      <c r="O275" s="1" t="s">
        <v>50</v>
      </c>
      <c r="P275" s="1" t="s">
        <v>50</v>
      </c>
      <c r="Q275" s="1" t="s">
        <v>294</v>
      </c>
      <c r="R275" s="1" t="s">
        <v>60</v>
      </c>
      <c r="S275" s="1" t="s">
        <v>61</v>
      </c>
      <c r="T275" s="1" t="s">
        <v>61</v>
      </c>
      <c r="AR275" s="1" t="s">
        <v>50</v>
      </c>
      <c r="AS275" s="1" t="s">
        <v>50</v>
      </c>
      <c r="AU275" s="1" t="s">
        <v>1931</v>
      </c>
      <c r="AV275">
        <v>205</v>
      </c>
    </row>
    <row r="276" spans="1:48" ht="30" customHeight="1">
      <c r="A276" s="661" t="s">
        <v>1823</v>
      </c>
      <c r="B276" s="661" t="s">
        <v>1589</v>
      </c>
      <c r="C276" s="663" t="s">
        <v>58</v>
      </c>
      <c r="D276" s="646">
        <v>10</v>
      </c>
      <c r="E276" s="647"/>
      <c r="F276" s="647"/>
      <c r="G276" s="647"/>
      <c r="H276" s="647"/>
      <c r="I276" s="647"/>
      <c r="J276" s="647"/>
      <c r="K276" s="647"/>
      <c r="L276" s="647"/>
      <c r="M276" s="663"/>
      <c r="N276" s="1" t="s">
        <v>1932</v>
      </c>
      <c r="O276" s="1" t="s">
        <v>50</v>
      </c>
      <c r="P276" s="1" t="s">
        <v>50</v>
      </c>
      <c r="Q276" s="1" t="s">
        <v>294</v>
      </c>
      <c r="R276" s="1" t="s">
        <v>60</v>
      </c>
      <c r="S276" s="1" t="s">
        <v>61</v>
      </c>
      <c r="T276" s="1" t="s">
        <v>61</v>
      </c>
      <c r="AR276" s="1" t="s">
        <v>50</v>
      </c>
      <c r="AS276" s="1" t="s">
        <v>50</v>
      </c>
      <c r="AU276" s="1" t="s">
        <v>1933</v>
      </c>
      <c r="AV276">
        <v>206</v>
      </c>
    </row>
    <row r="277" spans="1:48" ht="30" customHeight="1">
      <c r="A277" s="661" t="s">
        <v>1934</v>
      </c>
      <c r="B277" s="661" t="s">
        <v>1589</v>
      </c>
      <c r="C277" s="663" t="s">
        <v>470</v>
      </c>
      <c r="D277" s="646">
        <v>1</v>
      </c>
      <c r="E277" s="647"/>
      <c r="F277" s="647"/>
      <c r="G277" s="647"/>
      <c r="H277" s="647"/>
      <c r="I277" s="647"/>
      <c r="J277" s="647"/>
      <c r="K277" s="647"/>
      <c r="L277" s="647"/>
      <c r="M277" s="663"/>
      <c r="N277" s="1" t="s">
        <v>1935</v>
      </c>
      <c r="O277" s="1" t="s">
        <v>50</v>
      </c>
      <c r="P277" s="1" t="s">
        <v>50</v>
      </c>
      <c r="Q277" s="1" t="s">
        <v>294</v>
      </c>
      <c r="R277" s="1" t="s">
        <v>61</v>
      </c>
      <c r="S277" s="1" t="s">
        <v>61</v>
      </c>
      <c r="T277" s="1" t="s">
        <v>60</v>
      </c>
      <c r="AR277" s="1" t="s">
        <v>50</v>
      </c>
      <c r="AS277" s="1" t="s">
        <v>50</v>
      </c>
      <c r="AU277" s="1" t="s">
        <v>1936</v>
      </c>
      <c r="AV277">
        <v>213</v>
      </c>
    </row>
    <row r="278" spans="1:48" ht="30" customHeight="1">
      <c r="A278" s="661" t="s">
        <v>1937</v>
      </c>
      <c r="B278" s="661" t="s">
        <v>1589</v>
      </c>
      <c r="C278" s="663" t="s">
        <v>470</v>
      </c>
      <c r="D278" s="646">
        <v>1</v>
      </c>
      <c r="E278" s="647"/>
      <c r="F278" s="647"/>
      <c r="G278" s="647"/>
      <c r="H278" s="647"/>
      <c r="I278" s="647"/>
      <c r="J278" s="647"/>
      <c r="K278" s="647"/>
      <c r="L278" s="647"/>
      <c r="M278" s="663"/>
      <c r="N278" s="1" t="s">
        <v>1938</v>
      </c>
      <c r="O278" s="1" t="s">
        <v>50</v>
      </c>
      <c r="P278" s="1" t="s">
        <v>50</v>
      </c>
      <c r="Q278" s="1" t="s">
        <v>294</v>
      </c>
      <c r="R278" s="1" t="s">
        <v>61</v>
      </c>
      <c r="S278" s="1" t="s">
        <v>61</v>
      </c>
      <c r="T278" s="1" t="s">
        <v>60</v>
      </c>
      <c r="AR278" s="1" t="s">
        <v>50</v>
      </c>
      <c r="AS278" s="1" t="s">
        <v>50</v>
      </c>
      <c r="AU278" s="1" t="s">
        <v>1939</v>
      </c>
      <c r="AV278">
        <v>214</v>
      </c>
    </row>
    <row r="279" spans="1:48" ht="30" customHeight="1">
      <c r="A279" s="661" t="s">
        <v>1940</v>
      </c>
      <c r="B279" s="661" t="s">
        <v>1589</v>
      </c>
      <c r="C279" s="663" t="s">
        <v>470</v>
      </c>
      <c r="D279" s="646">
        <v>1</v>
      </c>
      <c r="E279" s="647"/>
      <c r="F279" s="647"/>
      <c r="G279" s="647"/>
      <c r="H279" s="647"/>
      <c r="I279" s="647"/>
      <c r="J279" s="647"/>
      <c r="K279" s="647"/>
      <c r="L279" s="647"/>
      <c r="M279" s="663"/>
      <c r="N279" s="1" t="s">
        <v>1941</v>
      </c>
      <c r="O279" s="1" t="s">
        <v>50</v>
      </c>
      <c r="P279" s="1" t="s">
        <v>50</v>
      </c>
      <c r="Q279" s="1" t="s">
        <v>294</v>
      </c>
      <c r="R279" s="1" t="s">
        <v>61</v>
      </c>
      <c r="S279" s="1" t="s">
        <v>61</v>
      </c>
      <c r="T279" s="1" t="s">
        <v>60</v>
      </c>
      <c r="AR279" s="1" t="s">
        <v>50</v>
      </c>
      <c r="AS279" s="1" t="s">
        <v>50</v>
      </c>
      <c r="AU279" s="1" t="s">
        <v>1942</v>
      </c>
      <c r="AV279">
        <v>215</v>
      </c>
    </row>
    <row r="280" spans="1:48" ht="30" customHeight="1">
      <c r="A280" s="661" t="s">
        <v>1638</v>
      </c>
      <c r="B280" s="661" t="s">
        <v>1639</v>
      </c>
      <c r="C280" s="663" t="s">
        <v>241</v>
      </c>
      <c r="D280" s="646">
        <v>56</v>
      </c>
      <c r="E280" s="647"/>
      <c r="F280" s="647"/>
      <c r="G280" s="647"/>
      <c r="H280" s="647"/>
      <c r="I280" s="647"/>
      <c r="J280" s="647"/>
      <c r="K280" s="647"/>
      <c r="L280" s="647"/>
      <c r="M280" s="663"/>
      <c r="N280" s="1" t="s">
        <v>1640</v>
      </c>
      <c r="O280" s="1" t="s">
        <v>50</v>
      </c>
      <c r="P280" s="1" t="s">
        <v>50</v>
      </c>
      <c r="Q280" s="1" t="s">
        <v>294</v>
      </c>
      <c r="R280" s="1" t="s">
        <v>61</v>
      </c>
      <c r="S280" s="1" t="s">
        <v>61</v>
      </c>
      <c r="T280" s="1" t="s">
        <v>60</v>
      </c>
      <c r="AR280" s="1" t="s">
        <v>50</v>
      </c>
      <c r="AS280" s="1" t="s">
        <v>50</v>
      </c>
      <c r="AU280" s="1" t="s">
        <v>1943</v>
      </c>
      <c r="AV280">
        <v>207</v>
      </c>
    </row>
    <row r="281" spans="1:48" ht="30" customHeight="1">
      <c r="A281" s="661" t="s">
        <v>1642</v>
      </c>
      <c r="B281" s="661" t="s">
        <v>1643</v>
      </c>
      <c r="C281" s="663" t="s">
        <v>80</v>
      </c>
      <c r="D281" s="646">
        <v>3</v>
      </c>
      <c r="E281" s="647"/>
      <c r="F281" s="647"/>
      <c r="G281" s="647"/>
      <c r="H281" s="647"/>
      <c r="I281" s="647"/>
      <c r="J281" s="647"/>
      <c r="K281" s="647"/>
      <c r="L281" s="647"/>
      <c r="M281" s="663"/>
      <c r="N281" s="1" t="s">
        <v>1644</v>
      </c>
      <c r="O281" s="1" t="s">
        <v>50</v>
      </c>
      <c r="P281" s="1" t="s">
        <v>50</v>
      </c>
      <c r="Q281" s="1" t="s">
        <v>294</v>
      </c>
      <c r="R281" s="1" t="s">
        <v>60</v>
      </c>
      <c r="S281" s="1" t="s">
        <v>61</v>
      </c>
      <c r="T281" s="1" t="s">
        <v>61</v>
      </c>
      <c r="AR281" s="1" t="s">
        <v>50</v>
      </c>
      <c r="AS281" s="1" t="s">
        <v>50</v>
      </c>
      <c r="AU281" s="1" t="s">
        <v>1944</v>
      </c>
      <c r="AV281">
        <v>208</v>
      </c>
    </row>
    <row r="282" spans="1:48" ht="30" customHeight="1">
      <c r="A282" s="661" t="s">
        <v>1646</v>
      </c>
      <c r="B282" s="661" t="s">
        <v>1647</v>
      </c>
      <c r="C282" s="663" t="s">
        <v>80</v>
      </c>
      <c r="D282" s="646">
        <v>3</v>
      </c>
      <c r="E282" s="647"/>
      <c r="F282" s="647"/>
      <c r="G282" s="647"/>
      <c r="H282" s="647"/>
      <c r="I282" s="647"/>
      <c r="J282" s="647"/>
      <c r="K282" s="647"/>
      <c r="L282" s="647"/>
      <c r="M282" s="663"/>
      <c r="N282" s="1" t="s">
        <v>1648</v>
      </c>
      <c r="O282" s="1" t="s">
        <v>50</v>
      </c>
      <c r="P282" s="1" t="s">
        <v>50</v>
      </c>
      <c r="Q282" s="1" t="s">
        <v>294</v>
      </c>
      <c r="R282" s="1" t="s">
        <v>60</v>
      </c>
      <c r="S282" s="1" t="s">
        <v>61</v>
      </c>
      <c r="T282" s="1" t="s">
        <v>61</v>
      </c>
      <c r="AR282" s="1" t="s">
        <v>50</v>
      </c>
      <c r="AS282" s="1" t="s">
        <v>50</v>
      </c>
      <c r="AU282" s="1" t="s">
        <v>1945</v>
      </c>
      <c r="AV282">
        <v>209</v>
      </c>
    </row>
    <row r="283" spans="1:48" ht="30" customHeight="1">
      <c r="A283" s="661" t="s">
        <v>1876</v>
      </c>
      <c r="B283" s="661" t="s">
        <v>1647</v>
      </c>
      <c r="C283" s="663" t="s">
        <v>80</v>
      </c>
      <c r="D283" s="646">
        <v>3</v>
      </c>
      <c r="E283" s="647"/>
      <c r="F283" s="647"/>
      <c r="G283" s="647"/>
      <c r="H283" s="647"/>
      <c r="I283" s="647"/>
      <c r="J283" s="647"/>
      <c r="K283" s="647"/>
      <c r="L283" s="647"/>
      <c r="M283" s="663"/>
      <c r="N283" s="1" t="s">
        <v>1877</v>
      </c>
      <c r="O283" s="1" t="s">
        <v>50</v>
      </c>
      <c r="P283" s="1" t="s">
        <v>50</v>
      </c>
      <c r="Q283" s="1" t="s">
        <v>294</v>
      </c>
      <c r="R283" s="1" t="s">
        <v>60</v>
      </c>
      <c r="S283" s="1" t="s">
        <v>61</v>
      </c>
      <c r="T283" s="1" t="s">
        <v>61</v>
      </c>
      <c r="AR283" s="1" t="s">
        <v>50</v>
      </c>
      <c r="AS283" s="1" t="s">
        <v>50</v>
      </c>
      <c r="AU283" s="1" t="s">
        <v>1946</v>
      </c>
      <c r="AV283">
        <v>210</v>
      </c>
    </row>
    <row r="284" spans="1:48" ht="30" customHeight="1">
      <c r="A284" s="661" t="s">
        <v>1879</v>
      </c>
      <c r="B284" s="661" t="s">
        <v>1880</v>
      </c>
      <c r="C284" s="663" t="s">
        <v>1881</v>
      </c>
      <c r="D284" s="646">
        <v>25</v>
      </c>
      <c r="E284" s="647"/>
      <c r="F284" s="647"/>
      <c r="G284" s="647"/>
      <c r="H284" s="647"/>
      <c r="I284" s="647"/>
      <c r="J284" s="647"/>
      <c r="K284" s="647"/>
      <c r="L284" s="647"/>
      <c r="M284" s="663"/>
      <c r="N284" s="1" t="s">
        <v>1882</v>
      </c>
      <c r="O284" s="1" t="s">
        <v>50</v>
      </c>
      <c r="P284" s="1" t="s">
        <v>50</v>
      </c>
      <c r="Q284" s="1" t="s">
        <v>294</v>
      </c>
      <c r="R284" s="1" t="s">
        <v>60</v>
      </c>
      <c r="S284" s="1" t="s">
        <v>61</v>
      </c>
      <c r="T284" s="1" t="s">
        <v>61</v>
      </c>
      <c r="AR284" s="1" t="s">
        <v>50</v>
      </c>
      <c r="AS284" s="1" t="s">
        <v>50</v>
      </c>
      <c r="AU284" s="1" t="s">
        <v>1947</v>
      </c>
      <c r="AV284">
        <v>211</v>
      </c>
    </row>
    <row r="285" spans="1:48" ht="30" customHeight="1">
      <c r="A285" s="661" t="s">
        <v>1650</v>
      </c>
      <c r="B285" s="661" t="s">
        <v>1948</v>
      </c>
      <c r="C285" s="663" t="s">
        <v>1652</v>
      </c>
      <c r="D285" s="646">
        <v>5.3999999999999999E-2</v>
      </c>
      <c r="E285" s="647"/>
      <c r="F285" s="647"/>
      <c r="G285" s="647"/>
      <c r="H285" s="647"/>
      <c r="I285" s="647"/>
      <c r="J285" s="647"/>
      <c r="K285" s="647"/>
      <c r="L285" s="647"/>
      <c r="M285" s="663"/>
      <c r="N285" s="1" t="s">
        <v>1949</v>
      </c>
      <c r="O285" s="1" t="s">
        <v>50</v>
      </c>
      <c r="P285" s="1" t="s">
        <v>50</v>
      </c>
      <c r="Q285" s="1" t="s">
        <v>294</v>
      </c>
      <c r="R285" s="1" t="s">
        <v>60</v>
      </c>
      <c r="S285" s="1" t="s">
        <v>61</v>
      </c>
      <c r="T285" s="1" t="s">
        <v>61</v>
      </c>
      <c r="AR285" s="1" t="s">
        <v>50</v>
      </c>
      <c r="AS285" s="1" t="s">
        <v>50</v>
      </c>
      <c r="AU285" s="1" t="s">
        <v>1950</v>
      </c>
      <c r="AV285">
        <v>212</v>
      </c>
    </row>
    <row r="286" spans="1:48" ht="30" customHeight="1">
      <c r="A286" s="646"/>
      <c r="B286" s="646"/>
      <c r="C286" s="662"/>
      <c r="D286" s="646"/>
      <c r="E286" s="647"/>
      <c r="F286" s="647"/>
      <c r="G286" s="647"/>
      <c r="H286" s="647"/>
      <c r="I286" s="647"/>
      <c r="J286" s="647"/>
      <c r="K286" s="647"/>
      <c r="L286" s="647"/>
      <c r="M286" s="662"/>
      <c r="Q286" s="1" t="s">
        <v>294</v>
      </c>
    </row>
    <row r="287" spans="1:48" ht="30" customHeight="1">
      <c r="A287" s="646"/>
      <c r="B287" s="646"/>
      <c r="C287" s="662"/>
      <c r="D287" s="646"/>
      <c r="E287" s="647"/>
      <c r="F287" s="647"/>
      <c r="G287" s="647"/>
      <c r="H287" s="647"/>
      <c r="I287" s="647"/>
      <c r="J287" s="647"/>
      <c r="K287" s="647"/>
      <c r="L287" s="647"/>
      <c r="M287" s="662"/>
      <c r="Q287" s="1" t="s">
        <v>294</v>
      </c>
    </row>
    <row r="288" spans="1:48" ht="30" customHeight="1">
      <c r="A288" s="646"/>
      <c r="B288" s="646"/>
      <c r="C288" s="662"/>
      <c r="D288" s="646"/>
      <c r="E288" s="647"/>
      <c r="F288" s="647"/>
      <c r="G288" s="647"/>
      <c r="H288" s="647"/>
      <c r="I288" s="647"/>
      <c r="J288" s="647"/>
      <c r="K288" s="647"/>
      <c r="L288" s="647"/>
      <c r="M288" s="662"/>
      <c r="Q288" s="1" t="s">
        <v>294</v>
      </c>
    </row>
    <row r="289" spans="1:48" ht="30" customHeight="1">
      <c r="A289" s="646"/>
      <c r="B289" s="646"/>
      <c r="C289" s="662"/>
      <c r="D289" s="646"/>
      <c r="E289" s="647"/>
      <c r="F289" s="647"/>
      <c r="G289" s="647"/>
      <c r="H289" s="647"/>
      <c r="I289" s="647"/>
      <c r="J289" s="647"/>
      <c r="K289" s="647"/>
      <c r="L289" s="647"/>
      <c r="M289" s="662"/>
      <c r="Q289" s="1" t="s">
        <v>294</v>
      </c>
    </row>
    <row r="290" spans="1:48" ht="30" customHeight="1">
      <c r="A290" s="646"/>
      <c r="B290" s="646"/>
      <c r="C290" s="662"/>
      <c r="D290" s="646"/>
      <c r="E290" s="647"/>
      <c r="F290" s="647"/>
      <c r="G290" s="647"/>
      <c r="H290" s="647"/>
      <c r="I290" s="647"/>
      <c r="J290" s="647"/>
      <c r="K290" s="647"/>
      <c r="L290" s="647"/>
      <c r="M290" s="662"/>
      <c r="Q290" s="1" t="s">
        <v>294</v>
      </c>
    </row>
    <row r="291" spans="1:48" ht="30" customHeight="1">
      <c r="A291" s="661" t="s">
        <v>120</v>
      </c>
      <c r="B291" s="646"/>
      <c r="C291" s="662"/>
      <c r="D291" s="646"/>
      <c r="E291" s="647"/>
      <c r="F291" s="647">
        <f>SUMIF(Q269:Q290,"010105",F269:F290)</f>
        <v>0</v>
      </c>
      <c r="G291" s="647"/>
      <c r="H291" s="647">
        <f>SUMIF(Q269:Q290,"010105",H269:H290)</f>
        <v>0</v>
      </c>
      <c r="I291" s="647"/>
      <c r="J291" s="647">
        <f>SUMIF(Q269:Q290,"010105",J269:J290)</f>
        <v>0</v>
      </c>
      <c r="K291" s="647"/>
      <c r="L291" s="647">
        <f>SUMIF(Q269:Q290,"010105",L269:L290)</f>
        <v>0</v>
      </c>
      <c r="M291" s="662"/>
      <c r="N291" t="s">
        <v>121</v>
      </c>
    </row>
    <row r="292" spans="1:48" ht="30" customHeight="1">
      <c r="A292" s="661" t="s">
        <v>1348</v>
      </c>
      <c r="B292" s="661" t="s">
        <v>50</v>
      </c>
      <c r="C292" s="662"/>
      <c r="D292" s="646"/>
      <c r="E292" s="647"/>
      <c r="F292" s="647"/>
      <c r="G292" s="647"/>
      <c r="H292" s="647"/>
      <c r="I292" s="647"/>
      <c r="J292" s="647"/>
      <c r="K292" s="647"/>
      <c r="L292" s="647"/>
      <c r="M292" s="662"/>
      <c r="Q292" s="1" t="s">
        <v>338</v>
      </c>
    </row>
    <row r="293" spans="1:48" ht="30" customHeight="1">
      <c r="A293" s="661" t="s">
        <v>1626</v>
      </c>
      <c r="B293" s="661" t="s">
        <v>1951</v>
      </c>
      <c r="C293" s="663" t="s">
        <v>58</v>
      </c>
      <c r="D293" s="646">
        <v>8</v>
      </c>
      <c r="E293" s="647"/>
      <c r="F293" s="647"/>
      <c r="G293" s="647"/>
      <c r="H293" s="647"/>
      <c r="I293" s="647"/>
      <c r="J293" s="647"/>
      <c r="K293" s="647"/>
      <c r="L293" s="647"/>
      <c r="M293" s="663"/>
      <c r="N293" s="1" t="s">
        <v>1952</v>
      </c>
      <c r="O293" s="1" t="s">
        <v>50</v>
      </c>
      <c r="P293" s="1" t="s">
        <v>50</v>
      </c>
      <c r="Q293" s="1" t="s">
        <v>338</v>
      </c>
      <c r="R293" s="1" t="s">
        <v>60</v>
      </c>
      <c r="S293" s="1" t="s">
        <v>61</v>
      </c>
      <c r="T293" s="1" t="s">
        <v>61</v>
      </c>
      <c r="AR293" s="1" t="s">
        <v>50</v>
      </c>
      <c r="AS293" s="1" t="s">
        <v>50</v>
      </c>
      <c r="AU293" s="1" t="s">
        <v>1953</v>
      </c>
      <c r="AV293">
        <v>218</v>
      </c>
    </row>
    <row r="294" spans="1:48" ht="30" customHeight="1">
      <c r="A294" s="661" t="s">
        <v>1626</v>
      </c>
      <c r="B294" s="661" t="s">
        <v>1222</v>
      </c>
      <c r="C294" s="663" t="s">
        <v>58</v>
      </c>
      <c r="D294" s="646">
        <v>4</v>
      </c>
      <c r="E294" s="647"/>
      <c r="F294" s="647"/>
      <c r="G294" s="647"/>
      <c r="H294" s="647"/>
      <c r="I294" s="647"/>
      <c r="J294" s="647"/>
      <c r="K294" s="647"/>
      <c r="L294" s="647"/>
      <c r="M294" s="663"/>
      <c r="N294" s="1" t="s">
        <v>1954</v>
      </c>
      <c r="O294" s="1" t="s">
        <v>50</v>
      </c>
      <c r="P294" s="1" t="s">
        <v>50</v>
      </c>
      <c r="Q294" s="1" t="s">
        <v>338</v>
      </c>
      <c r="R294" s="1" t="s">
        <v>60</v>
      </c>
      <c r="S294" s="1" t="s">
        <v>61</v>
      </c>
      <c r="T294" s="1" t="s">
        <v>61</v>
      </c>
      <c r="AR294" s="1" t="s">
        <v>50</v>
      </c>
      <c r="AS294" s="1" t="s">
        <v>50</v>
      </c>
      <c r="AU294" s="1" t="s">
        <v>1955</v>
      </c>
      <c r="AV294">
        <v>219</v>
      </c>
    </row>
    <row r="295" spans="1:48" ht="30" customHeight="1">
      <c r="A295" s="646"/>
      <c r="B295" s="646"/>
      <c r="C295" s="662"/>
      <c r="D295" s="646"/>
      <c r="E295" s="647"/>
      <c r="F295" s="647"/>
      <c r="G295" s="647"/>
      <c r="H295" s="647"/>
      <c r="I295" s="647"/>
      <c r="J295" s="647"/>
      <c r="K295" s="647"/>
      <c r="L295" s="647"/>
      <c r="M295" s="662"/>
      <c r="Q295" s="1" t="s">
        <v>338</v>
      </c>
    </row>
    <row r="296" spans="1:48" ht="30" customHeight="1">
      <c r="A296" s="646"/>
      <c r="B296" s="646"/>
      <c r="C296" s="662"/>
      <c r="D296" s="646"/>
      <c r="E296" s="647"/>
      <c r="F296" s="647"/>
      <c r="G296" s="647"/>
      <c r="H296" s="647"/>
      <c r="I296" s="647"/>
      <c r="J296" s="647"/>
      <c r="K296" s="647"/>
      <c r="L296" s="647"/>
      <c r="M296" s="662"/>
      <c r="Q296" s="1" t="s">
        <v>338</v>
      </c>
    </row>
    <row r="297" spans="1:48" ht="30" customHeight="1">
      <c r="A297" s="646"/>
      <c r="B297" s="646"/>
      <c r="C297" s="662"/>
      <c r="D297" s="646"/>
      <c r="E297" s="647"/>
      <c r="F297" s="647"/>
      <c r="G297" s="647"/>
      <c r="H297" s="647"/>
      <c r="I297" s="647"/>
      <c r="J297" s="647"/>
      <c r="K297" s="647"/>
      <c r="L297" s="647"/>
      <c r="M297" s="662"/>
      <c r="Q297" s="1" t="s">
        <v>338</v>
      </c>
    </row>
    <row r="298" spans="1:48" ht="30" customHeight="1">
      <c r="A298" s="646"/>
      <c r="B298" s="646"/>
      <c r="C298" s="662"/>
      <c r="D298" s="646"/>
      <c r="E298" s="647"/>
      <c r="F298" s="647"/>
      <c r="G298" s="647"/>
      <c r="H298" s="647"/>
      <c r="I298" s="647"/>
      <c r="J298" s="647"/>
      <c r="K298" s="647"/>
      <c r="L298" s="647"/>
      <c r="M298" s="662"/>
      <c r="Q298" s="1" t="s">
        <v>338</v>
      </c>
    </row>
    <row r="299" spans="1:48" ht="30" customHeight="1">
      <c r="A299" s="646"/>
      <c r="B299" s="646"/>
      <c r="C299" s="662"/>
      <c r="D299" s="646"/>
      <c r="E299" s="647"/>
      <c r="F299" s="647"/>
      <c r="G299" s="647"/>
      <c r="H299" s="647"/>
      <c r="I299" s="647"/>
      <c r="J299" s="647"/>
      <c r="K299" s="647"/>
      <c r="L299" s="647"/>
      <c r="M299" s="662"/>
      <c r="Q299" s="1" t="s">
        <v>338</v>
      </c>
    </row>
    <row r="300" spans="1:48" ht="30" customHeight="1">
      <c r="A300" s="646"/>
      <c r="B300" s="646"/>
      <c r="C300" s="662"/>
      <c r="D300" s="646"/>
      <c r="E300" s="647"/>
      <c r="F300" s="647"/>
      <c r="G300" s="647"/>
      <c r="H300" s="647"/>
      <c r="I300" s="647"/>
      <c r="J300" s="647"/>
      <c r="K300" s="647"/>
      <c r="L300" s="647"/>
      <c r="M300" s="662"/>
      <c r="Q300" s="1" t="s">
        <v>338</v>
      </c>
    </row>
    <row r="301" spans="1:48" ht="30" customHeight="1">
      <c r="A301" s="646"/>
      <c r="B301" s="646"/>
      <c r="C301" s="662"/>
      <c r="D301" s="646"/>
      <c r="E301" s="647"/>
      <c r="F301" s="647"/>
      <c r="G301" s="647"/>
      <c r="H301" s="647"/>
      <c r="I301" s="647"/>
      <c r="J301" s="647"/>
      <c r="K301" s="647"/>
      <c r="L301" s="647"/>
      <c r="M301" s="662"/>
      <c r="Q301" s="1" t="s">
        <v>338</v>
      </c>
    </row>
    <row r="302" spans="1:48" ht="30" customHeight="1">
      <c r="A302" s="646"/>
      <c r="B302" s="646"/>
      <c r="C302" s="662"/>
      <c r="D302" s="646"/>
      <c r="E302" s="647"/>
      <c r="F302" s="647"/>
      <c r="G302" s="647"/>
      <c r="H302" s="647"/>
      <c r="I302" s="647"/>
      <c r="J302" s="647"/>
      <c r="K302" s="647"/>
      <c r="L302" s="647"/>
      <c r="M302" s="662"/>
      <c r="Q302" s="1" t="s">
        <v>338</v>
      </c>
    </row>
    <row r="303" spans="1:48" ht="30" customHeight="1">
      <c r="A303" s="646"/>
      <c r="B303" s="646"/>
      <c r="C303" s="662"/>
      <c r="D303" s="646"/>
      <c r="E303" s="647"/>
      <c r="F303" s="647"/>
      <c r="G303" s="647"/>
      <c r="H303" s="647"/>
      <c r="I303" s="647"/>
      <c r="J303" s="647"/>
      <c r="K303" s="647"/>
      <c r="L303" s="647"/>
      <c r="M303" s="662"/>
      <c r="Q303" s="1" t="s">
        <v>338</v>
      </c>
    </row>
    <row r="304" spans="1:48" ht="30" customHeight="1">
      <c r="A304" s="646"/>
      <c r="B304" s="646"/>
      <c r="C304" s="662"/>
      <c r="D304" s="646"/>
      <c r="E304" s="647"/>
      <c r="F304" s="647"/>
      <c r="G304" s="647"/>
      <c r="H304" s="647"/>
      <c r="I304" s="647"/>
      <c r="J304" s="647"/>
      <c r="K304" s="647"/>
      <c r="L304" s="647"/>
      <c r="M304" s="662"/>
      <c r="Q304" s="1" t="s">
        <v>338</v>
      </c>
    </row>
    <row r="305" spans="1:48" ht="30" customHeight="1">
      <c r="A305" s="646"/>
      <c r="B305" s="646"/>
      <c r="C305" s="662"/>
      <c r="D305" s="646"/>
      <c r="E305" s="647"/>
      <c r="F305" s="647"/>
      <c r="G305" s="647"/>
      <c r="H305" s="647"/>
      <c r="I305" s="647"/>
      <c r="J305" s="647"/>
      <c r="K305" s="647"/>
      <c r="L305" s="647"/>
      <c r="M305" s="662"/>
      <c r="Q305" s="1" t="s">
        <v>338</v>
      </c>
    </row>
    <row r="306" spans="1:48" ht="30" customHeight="1">
      <c r="A306" s="646"/>
      <c r="B306" s="646"/>
      <c r="C306" s="662"/>
      <c r="D306" s="646"/>
      <c r="E306" s="647"/>
      <c r="F306" s="647"/>
      <c r="G306" s="647"/>
      <c r="H306" s="647"/>
      <c r="I306" s="647"/>
      <c r="J306" s="647"/>
      <c r="K306" s="647"/>
      <c r="L306" s="647"/>
      <c r="M306" s="662"/>
      <c r="Q306" s="1" t="s">
        <v>338</v>
      </c>
    </row>
    <row r="307" spans="1:48" ht="30" customHeight="1">
      <c r="A307" s="646"/>
      <c r="B307" s="646"/>
      <c r="C307" s="662"/>
      <c r="D307" s="646"/>
      <c r="E307" s="647"/>
      <c r="F307" s="647"/>
      <c r="G307" s="647"/>
      <c r="H307" s="647"/>
      <c r="I307" s="647"/>
      <c r="J307" s="647"/>
      <c r="K307" s="647"/>
      <c r="L307" s="647"/>
      <c r="M307" s="662"/>
      <c r="Q307" s="1" t="s">
        <v>338</v>
      </c>
    </row>
    <row r="308" spans="1:48" ht="30" customHeight="1">
      <c r="A308" s="646"/>
      <c r="B308" s="646"/>
      <c r="C308" s="662"/>
      <c r="D308" s="646"/>
      <c r="E308" s="647"/>
      <c r="F308" s="647"/>
      <c r="G308" s="647"/>
      <c r="H308" s="647"/>
      <c r="I308" s="647"/>
      <c r="J308" s="647"/>
      <c r="K308" s="647"/>
      <c r="L308" s="647"/>
      <c r="M308" s="662"/>
      <c r="Q308" s="1" t="s">
        <v>338</v>
      </c>
    </row>
    <row r="309" spans="1:48" ht="30" customHeight="1">
      <c r="A309" s="646"/>
      <c r="B309" s="646"/>
      <c r="C309" s="662"/>
      <c r="D309" s="646"/>
      <c r="E309" s="647"/>
      <c r="F309" s="647"/>
      <c r="G309" s="647"/>
      <c r="H309" s="647"/>
      <c r="I309" s="647"/>
      <c r="J309" s="647"/>
      <c r="K309" s="647"/>
      <c r="L309" s="647"/>
      <c r="M309" s="662"/>
      <c r="Q309" s="1" t="s">
        <v>338</v>
      </c>
    </row>
    <row r="310" spans="1:48" ht="30" customHeight="1">
      <c r="A310" s="646"/>
      <c r="B310" s="646"/>
      <c r="C310" s="662"/>
      <c r="D310" s="646"/>
      <c r="E310" s="647"/>
      <c r="F310" s="647"/>
      <c r="G310" s="647"/>
      <c r="H310" s="647"/>
      <c r="I310" s="647"/>
      <c r="J310" s="647"/>
      <c r="K310" s="647"/>
      <c r="L310" s="647"/>
      <c r="M310" s="662"/>
      <c r="Q310" s="1" t="s">
        <v>338</v>
      </c>
    </row>
    <row r="311" spans="1:48" ht="30" customHeight="1">
      <c r="A311" s="646"/>
      <c r="B311" s="646"/>
      <c r="C311" s="662"/>
      <c r="D311" s="646"/>
      <c r="E311" s="647"/>
      <c r="F311" s="647"/>
      <c r="G311" s="647"/>
      <c r="H311" s="647"/>
      <c r="I311" s="647"/>
      <c r="J311" s="647"/>
      <c r="K311" s="647"/>
      <c r="L311" s="647"/>
      <c r="M311" s="662"/>
      <c r="Q311" s="1" t="s">
        <v>338</v>
      </c>
    </row>
    <row r="312" spans="1:48" ht="30" customHeight="1">
      <c r="A312" s="646"/>
      <c r="B312" s="646"/>
      <c r="C312" s="662"/>
      <c r="D312" s="646"/>
      <c r="E312" s="647"/>
      <c r="F312" s="647"/>
      <c r="G312" s="647"/>
      <c r="H312" s="647"/>
      <c r="I312" s="647"/>
      <c r="J312" s="647"/>
      <c r="K312" s="647"/>
      <c r="L312" s="647"/>
      <c r="M312" s="662"/>
      <c r="Q312" s="1" t="s">
        <v>338</v>
      </c>
    </row>
    <row r="313" spans="1:48" ht="30" customHeight="1">
      <c r="A313" s="646"/>
      <c r="B313" s="646"/>
      <c r="C313" s="662"/>
      <c r="D313" s="646"/>
      <c r="E313" s="647"/>
      <c r="F313" s="647"/>
      <c r="G313" s="647"/>
      <c r="H313" s="647"/>
      <c r="I313" s="647"/>
      <c r="J313" s="647"/>
      <c r="K313" s="647"/>
      <c r="L313" s="647"/>
      <c r="M313" s="662"/>
      <c r="Q313" s="1" t="s">
        <v>338</v>
      </c>
    </row>
    <row r="314" spans="1:48" ht="30" customHeight="1">
      <c r="A314" s="646"/>
      <c r="B314" s="646"/>
      <c r="C314" s="662"/>
      <c r="D314" s="646"/>
      <c r="E314" s="647"/>
      <c r="F314" s="647"/>
      <c r="G314" s="647"/>
      <c r="H314" s="647"/>
      <c r="I314" s="647"/>
      <c r="J314" s="647"/>
      <c r="K314" s="647"/>
      <c r="L314" s="647"/>
      <c r="M314" s="662"/>
      <c r="Q314" s="1" t="s">
        <v>338</v>
      </c>
    </row>
    <row r="315" spans="1:48" ht="30" customHeight="1">
      <c r="A315" s="661" t="s">
        <v>120</v>
      </c>
      <c r="B315" s="646"/>
      <c r="C315" s="662"/>
      <c r="D315" s="646"/>
      <c r="E315" s="647"/>
      <c r="F315" s="647">
        <f>SUMIF(Q293:Q314,"010106",F293:F314)</f>
        <v>0</v>
      </c>
      <c r="G315" s="647"/>
      <c r="H315" s="647">
        <f>SUMIF(Q293:Q314,"010106",H293:H314)</f>
        <v>0</v>
      </c>
      <c r="I315" s="647"/>
      <c r="J315" s="647">
        <f>SUMIF(Q293:Q314,"010106",J293:J314)</f>
        <v>0</v>
      </c>
      <c r="K315" s="647"/>
      <c r="L315" s="647">
        <f>SUMIF(Q293:Q314,"010106",L293:L314)</f>
        <v>0</v>
      </c>
      <c r="M315" s="662"/>
      <c r="N315" t="s">
        <v>121</v>
      </c>
    </row>
    <row r="316" spans="1:48" ht="30" customHeight="1">
      <c r="A316" s="661" t="s">
        <v>1349</v>
      </c>
      <c r="B316" s="661" t="s">
        <v>50</v>
      </c>
      <c r="C316" s="662"/>
      <c r="D316" s="646"/>
      <c r="E316" s="647"/>
      <c r="F316" s="647"/>
      <c r="G316" s="647"/>
      <c r="H316" s="647"/>
      <c r="I316" s="647"/>
      <c r="J316" s="647"/>
      <c r="K316" s="647"/>
      <c r="L316" s="647"/>
      <c r="M316" s="662"/>
      <c r="Q316" s="1" t="s">
        <v>360</v>
      </c>
    </row>
    <row r="317" spans="1:48" ht="30" customHeight="1">
      <c r="A317" s="661" t="s">
        <v>1956</v>
      </c>
      <c r="B317" s="661" t="s">
        <v>1957</v>
      </c>
      <c r="C317" s="663" t="s">
        <v>1359</v>
      </c>
      <c r="D317" s="646">
        <v>1</v>
      </c>
      <c r="E317" s="647"/>
      <c r="F317" s="647"/>
      <c r="G317" s="647"/>
      <c r="H317" s="647"/>
      <c r="I317" s="647"/>
      <c r="J317" s="647"/>
      <c r="K317" s="647"/>
      <c r="L317" s="647"/>
      <c r="M317" s="663"/>
      <c r="N317" s="1" t="s">
        <v>1958</v>
      </c>
      <c r="O317" s="1" t="s">
        <v>50</v>
      </c>
      <c r="P317" s="1" t="s">
        <v>50</v>
      </c>
      <c r="Q317" s="1" t="s">
        <v>360</v>
      </c>
      <c r="R317" s="1" t="s">
        <v>61</v>
      </c>
      <c r="S317" s="1" t="s">
        <v>61</v>
      </c>
      <c r="T317" s="1" t="s">
        <v>60</v>
      </c>
      <c r="AR317" s="1" t="s">
        <v>50</v>
      </c>
      <c r="AS317" s="1" t="s">
        <v>50</v>
      </c>
      <c r="AU317" s="1" t="s">
        <v>1959</v>
      </c>
      <c r="AV317">
        <v>222</v>
      </c>
    </row>
    <row r="318" spans="1:48" ht="30" customHeight="1">
      <c r="A318" s="661" t="s">
        <v>1956</v>
      </c>
      <c r="B318" s="661" t="s">
        <v>1960</v>
      </c>
      <c r="C318" s="663" t="s">
        <v>1359</v>
      </c>
      <c r="D318" s="646">
        <v>1</v>
      </c>
      <c r="E318" s="647"/>
      <c r="F318" s="647"/>
      <c r="G318" s="647"/>
      <c r="H318" s="647"/>
      <c r="I318" s="647"/>
      <c r="J318" s="647"/>
      <c r="K318" s="647"/>
      <c r="L318" s="647"/>
      <c r="M318" s="663"/>
      <c r="N318" s="1" t="s">
        <v>1961</v>
      </c>
      <c r="O318" s="1" t="s">
        <v>50</v>
      </c>
      <c r="P318" s="1" t="s">
        <v>50</v>
      </c>
      <c r="Q318" s="1" t="s">
        <v>360</v>
      </c>
      <c r="R318" s="1" t="s">
        <v>61</v>
      </c>
      <c r="S318" s="1" t="s">
        <v>61</v>
      </c>
      <c r="T318" s="1" t="s">
        <v>60</v>
      </c>
      <c r="AR318" s="1" t="s">
        <v>50</v>
      </c>
      <c r="AS318" s="1" t="s">
        <v>50</v>
      </c>
      <c r="AU318" s="1" t="s">
        <v>1962</v>
      </c>
      <c r="AV318">
        <v>223</v>
      </c>
    </row>
    <row r="319" spans="1:48" ht="30" customHeight="1">
      <c r="A319" s="661" t="s">
        <v>1956</v>
      </c>
      <c r="B319" s="661" t="s">
        <v>1963</v>
      </c>
      <c r="C319" s="663" t="s">
        <v>1359</v>
      </c>
      <c r="D319" s="646">
        <v>1</v>
      </c>
      <c r="E319" s="647"/>
      <c r="F319" s="647"/>
      <c r="G319" s="647"/>
      <c r="H319" s="647"/>
      <c r="I319" s="647"/>
      <c r="J319" s="647"/>
      <c r="K319" s="647"/>
      <c r="L319" s="647"/>
      <c r="M319" s="663"/>
      <c r="N319" s="1" t="s">
        <v>1964</v>
      </c>
      <c r="O319" s="1" t="s">
        <v>50</v>
      </c>
      <c r="P319" s="1" t="s">
        <v>50</v>
      </c>
      <c r="Q319" s="1" t="s">
        <v>360</v>
      </c>
      <c r="R319" s="1" t="s">
        <v>61</v>
      </c>
      <c r="S319" s="1" t="s">
        <v>61</v>
      </c>
      <c r="T319" s="1" t="s">
        <v>60</v>
      </c>
      <c r="AR319" s="1" t="s">
        <v>50</v>
      </c>
      <c r="AS319" s="1" t="s">
        <v>50</v>
      </c>
      <c r="AU319" s="1" t="s">
        <v>1965</v>
      </c>
      <c r="AV319">
        <v>224</v>
      </c>
    </row>
    <row r="320" spans="1:48" ht="30" customHeight="1">
      <c r="A320" s="661" t="s">
        <v>1966</v>
      </c>
      <c r="B320" s="661" t="s">
        <v>1967</v>
      </c>
      <c r="C320" s="663" t="s">
        <v>1359</v>
      </c>
      <c r="D320" s="646">
        <v>5</v>
      </c>
      <c r="E320" s="647"/>
      <c r="F320" s="647"/>
      <c r="G320" s="647"/>
      <c r="H320" s="647"/>
      <c r="I320" s="647"/>
      <c r="J320" s="647"/>
      <c r="K320" s="647"/>
      <c r="L320" s="647"/>
      <c r="M320" s="663"/>
      <c r="N320" s="1" t="s">
        <v>1968</v>
      </c>
      <c r="O320" s="1" t="s">
        <v>50</v>
      </c>
      <c r="P320" s="1" t="s">
        <v>50</v>
      </c>
      <c r="Q320" s="1" t="s">
        <v>360</v>
      </c>
      <c r="R320" s="1" t="s">
        <v>61</v>
      </c>
      <c r="S320" s="1" t="s">
        <v>61</v>
      </c>
      <c r="T320" s="1" t="s">
        <v>60</v>
      </c>
      <c r="AR320" s="1" t="s">
        <v>50</v>
      </c>
      <c r="AS320" s="1" t="s">
        <v>50</v>
      </c>
      <c r="AU320" s="1" t="s">
        <v>1969</v>
      </c>
      <c r="AV320">
        <v>225</v>
      </c>
    </row>
    <row r="321" spans="1:48" ht="30" customHeight="1">
      <c r="A321" s="661" t="s">
        <v>1966</v>
      </c>
      <c r="B321" s="661" t="s">
        <v>1970</v>
      </c>
      <c r="C321" s="663" t="s">
        <v>1359</v>
      </c>
      <c r="D321" s="646">
        <v>2</v>
      </c>
      <c r="E321" s="647"/>
      <c r="F321" s="647"/>
      <c r="G321" s="647"/>
      <c r="H321" s="647"/>
      <c r="I321" s="647"/>
      <c r="J321" s="647"/>
      <c r="K321" s="647"/>
      <c r="L321" s="647"/>
      <c r="M321" s="663"/>
      <c r="N321" s="1" t="s">
        <v>1971</v>
      </c>
      <c r="O321" s="1" t="s">
        <v>50</v>
      </c>
      <c r="P321" s="1" t="s">
        <v>50</v>
      </c>
      <c r="Q321" s="1" t="s">
        <v>360</v>
      </c>
      <c r="R321" s="1" t="s">
        <v>61</v>
      </c>
      <c r="S321" s="1" t="s">
        <v>61</v>
      </c>
      <c r="T321" s="1" t="s">
        <v>60</v>
      </c>
      <c r="AR321" s="1" t="s">
        <v>50</v>
      </c>
      <c r="AS321" s="1" t="s">
        <v>50</v>
      </c>
      <c r="AU321" s="1" t="s">
        <v>1972</v>
      </c>
      <c r="AV321">
        <v>226</v>
      </c>
    </row>
    <row r="322" spans="1:48" ht="30" customHeight="1">
      <c r="A322" s="661" t="s">
        <v>1966</v>
      </c>
      <c r="B322" s="661" t="s">
        <v>1973</v>
      </c>
      <c r="C322" s="663" t="s">
        <v>1359</v>
      </c>
      <c r="D322" s="646">
        <v>6</v>
      </c>
      <c r="E322" s="647"/>
      <c r="F322" s="647"/>
      <c r="G322" s="647"/>
      <c r="H322" s="647"/>
      <c r="I322" s="647"/>
      <c r="J322" s="647"/>
      <c r="K322" s="647"/>
      <c r="L322" s="647"/>
      <c r="M322" s="663"/>
      <c r="N322" s="1" t="s">
        <v>1974</v>
      </c>
      <c r="O322" s="1" t="s">
        <v>50</v>
      </c>
      <c r="P322" s="1" t="s">
        <v>50</v>
      </c>
      <c r="Q322" s="1" t="s">
        <v>360</v>
      </c>
      <c r="R322" s="1" t="s">
        <v>61</v>
      </c>
      <c r="S322" s="1" t="s">
        <v>61</v>
      </c>
      <c r="T322" s="1" t="s">
        <v>60</v>
      </c>
      <c r="AR322" s="1" t="s">
        <v>50</v>
      </c>
      <c r="AS322" s="1" t="s">
        <v>50</v>
      </c>
      <c r="AU322" s="1" t="s">
        <v>1975</v>
      </c>
      <c r="AV322">
        <v>227</v>
      </c>
    </row>
    <row r="323" spans="1:48" ht="30" customHeight="1">
      <c r="A323" s="661" t="s">
        <v>1976</v>
      </c>
      <c r="B323" s="661" t="s">
        <v>1977</v>
      </c>
      <c r="C323" s="663" t="s">
        <v>1359</v>
      </c>
      <c r="D323" s="646">
        <v>3</v>
      </c>
      <c r="E323" s="647"/>
      <c r="F323" s="647"/>
      <c r="G323" s="647"/>
      <c r="H323" s="647"/>
      <c r="I323" s="647"/>
      <c r="J323" s="647"/>
      <c r="K323" s="647"/>
      <c r="L323" s="647"/>
      <c r="M323" s="663"/>
      <c r="N323" s="1" t="s">
        <v>1978</v>
      </c>
      <c r="O323" s="1" t="s">
        <v>50</v>
      </c>
      <c r="P323" s="1" t="s">
        <v>50</v>
      </c>
      <c r="Q323" s="1" t="s">
        <v>360</v>
      </c>
      <c r="R323" s="1" t="s">
        <v>61</v>
      </c>
      <c r="S323" s="1" t="s">
        <v>61</v>
      </c>
      <c r="T323" s="1" t="s">
        <v>60</v>
      </c>
      <c r="AR323" s="1" t="s">
        <v>50</v>
      </c>
      <c r="AS323" s="1" t="s">
        <v>50</v>
      </c>
      <c r="AU323" s="1" t="s">
        <v>1979</v>
      </c>
      <c r="AV323">
        <v>228</v>
      </c>
    </row>
    <row r="324" spans="1:48" ht="30" customHeight="1">
      <c r="A324" s="661" t="s">
        <v>1976</v>
      </c>
      <c r="B324" s="661" t="s">
        <v>1980</v>
      </c>
      <c r="C324" s="663" t="s">
        <v>1359</v>
      </c>
      <c r="D324" s="646">
        <v>1</v>
      </c>
      <c r="E324" s="647"/>
      <c r="F324" s="647"/>
      <c r="G324" s="647"/>
      <c r="H324" s="647"/>
      <c r="I324" s="647"/>
      <c r="J324" s="647"/>
      <c r="K324" s="647"/>
      <c r="L324" s="647"/>
      <c r="M324" s="663"/>
      <c r="N324" s="1" t="s">
        <v>1981</v>
      </c>
      <c r="O324" s="1" t="s">
        <v>50</v>
      </c>
      <c r="P324" s="1" t="s">
        <v>50</v>
      </c>
      <c r="Q324" s="1" t="s">
        <v>360</v>
      </c>
      <c r="R324" s="1" t="s">
        <v>61</v>
      </c>
      <c r="S324" s="1" t="s">
        <v>61</v>
      </c>
      <c r="T324" s="1" t="s">
        <v>60</v>
      </c>
      <c r="AR324" s="1" t="s">
        <v>50</v>
      </c>
      <c r="AS324" s="1" t="s">
        <v>50</v>
      </c>
      <c r="AU324" s="1" t="s">
        <v>1982</v>
      </c>
      <c r="AV324">
        <v>229</v>
      </c>
    </row>
    <row r="325" spans="1:48" ht="30" customHeight="1">
      <c r="A325" s="661" t="s">
        <v>1983</v>
      </c>
      <c r="B325" s="661" t="s">
        <v>1977</v>
      </c>
      <c r="C325" s="663" t="s">
        <v>1359</v>
      </c>
      <c r="D325" s="646">
        <v>1</v>
      </c>
      <c r="E325" s="647"/>
      <c r="F325" s="647"/>
      <c r="G325" s="647"/>
      <c r="H325" s="647"/>
      <c r="I325" s="647"/>
      <c r="J325" s="647"/>
      <c r="K325" s="647"/>
      <c r="L325" s="647"/>
      <c r="M325" s="663"/>
      <c r="N325" s="1" t="s">
        <v>1984</v>
      </c>
      <c r="O325" s="1" t="s">
        <v>50</v>
      </c>
      <c r="P325" s="1" t="s">
        <v>50</v>
      </c>
      <c r="Q325" s="1" t="s">
        <v>360</v>
      </c>
      <c r="R325" s="1" t="s">
        <v>61</v>
      </c>
      <c r="S325" s="1" t="s">
        <v>61</v>
      </c>
      <c r="T325" s="1" t="s">
        <v>60</v>
      </c>
      <c r="AR325" s="1" t="s">
        <v>50</v>
      </c>
      <c r="AS325" s="1" t="s">
        <v>50</v>
      </c>
      <c r="AU325" s="1" t="s">
        <v>1985</v>
      </c>
      <c r="AV325">
        <v>230</v>
      </c>
    </row>
    <row r="326" spans="1:48" ht="30" customHeight="1">
      <c r="A326" s="661" t="s">
        <v>1983</v>
      </c>
      <c r="B326" s="661" t="s">
        <v>1986</v>
      </c>
      <c r="C326" s="663" t="s">
        <v>1359</v>
      </c>
      <c r="D326" s="646">
        <v>2</v>
      </c>
      <c r="E326" s="647"/>
      <c r="F326" s="647"/>
      <c r="G326" s="647"/>
      <c r="H326" s="647"/>
      <c r="I326" s="647"/>
      <c r="J326" s="647"/>
      <c r="K326" s="647"/>
      <c r="L326" s="647"/>
      <c r="M326" s="663" t="s">
        <v>50</v>
      </c>
      <c r="N326" s="1" t="s">
        <v>1987</v>
      </c>
      <c r="O326" s="1" t="s">
        <v>50</v>
      </c>
      <c r="P326" s="1" t="s">
        <v>50</v>
      </c>
      <c r="Q326" s="1" t="s">
        <v>360</v>
      </c>
      <c r="R326" s="1" t="s">
        <v>61</v>
      </c>
      <c r="S326" s="1" t="s">
        <v>61</v>
      </c>
      <c r="T326" s="1" t="s">
        <v>60</v>
      </c>
      <c r="AR326" s="1" t="s">
        <v>50</v>
      </c>
      <c r="AS326" s="1" t="s">
        <v>50</v>
      </c>
      <c r="AU326" s="1" t="s">
        <v>1988</v>
      </c>
      <c r="AV326">
        <v>231</v>
      </c>
    </row>
    <row r="327" spans="1:48" ht="30" customHeight="1">
      <c r="A327" s="661" t="s">
        <v>1983</v>
      </c>
      <c r="B327" s="661" t="s">
        <v>1989</v>
      </c>
      <c r="C327" s="663" t="s">
        <v>1359</v>
      </c>
      <c r="D327" s="646">
        <v>4</v>
      </c>
      <c r="E327" s="647"/>
      <c r="F327" s="647"/>
      <c r="G327" s="647"/>
      <c r="H327" s="647"/>
      <c r="I327" s="647"/>
      <c r="J327" s="647"/>
      <c r="K327" s="647"/>
      <c r="L327" s="647"/>
      <c r="M327" s="663" t="s">
        <v>50</v>
      </c>
      <c r="N327" s="1" t="s">
        <v>1990</v>
      </c>
      <c r="O327" s="1" t="s">
        <v>50</v>
      </c>
      <c r="P327" s="1" t="s">
        <v>50</v>
      </c>
      <c r="Q327" s="1" t="s">
        <v>360</v>
      </c>
      <c r="R327" s="1" t="s">
        <v>61</v>
      </c>
      <c r="S327" s="1" t="s">
        <v>61</v>
      </c>
      <c r="T327" s="1" t="s">
        <v>60</v>
      </c>
      <c r="AR327" s="1" t="s">
        <v>50</v>
      </c>
      <c r="AS327" s="1" t="s">
        <v>50</v>
      </c>
      <c r="AU327" s="1" t="s">
        <v>1991</v>
      </c>
      <c r="AV327">
        <v>232</v>
      </c>
    </row>
    <row r="328" spans="1:48" ht="30" customHeight="1">
      <c r="A328" s="661" t="s">
        <v>1983</v>
      </c>
      <c r="B328" s="661" t="s">
        <v>1992</v>
      </c>
      <c r="C328" s="663" t="s">
        <v>1359</v>
      </c>
      <c r="D328" s="646">
        <v>2</v>
      </c>
      <c r="E328" s="647"/>
      <c r="F328" s="647"/>
      <c r="G328" s="647"/>
      <c r="H328" s="647"/>
      <c r="I328" s="647"/>
      <c r="J328" s="647"/>
      <c r="K328" s="647"/>
      <c r="L328" s="647"/>
      <c r="M328" s="663" t="s">
        <v>50</v>
      </c>
      <c r="N328" s="1" t="s">
        <v>1993</v>
      </c>
      <c r="O328" s="1" t="s">
        <v>50</v>
      </c>
      <c r="P328" s="1" t="s">
        <v>50</v>
      </c>
      <c r="Q328" s="1" t="s">
        <v>360</v>
      </c>
      <c r="R328" s="1" t="s">
        <v>61</v>
      </c>
      <c r="S328" s="1" t="s">
        <v>61</v>
      </c>
      <c r="T328" s="1" t="s">
        <v>60</v>
      </c>
      <c r="AR328" s="1" t="s">
        <v>50</v>
      </c>
      <c r="AS328" s="1" t="s">
        <v>50</v>
      </c>
      <c r="AU328" s="1" t="s">
        <v>1994</v>
      </c>
      <c r="AV328">
        <v>233</v>
      </c>
    </row>
    <row r="329" spans="1:48" ht="30" customHeight="1">
      <c r="A329" s="661" t="s">
        <v>1995</v>
      </c>
      <c r="B329" s="661" t="s">
        <v>1996</v>
      </c>
      <c r="C329" s="663" t="s">
        <v>1359</v>
      </c>
      <c r="D329" s="646">
        <v>1</v>
      </c>
      <c r="E329" s="647"/>
      <c r="F329" s="647"/>
      <c r="G329" s="647"/>
      <c r="H329" s="647"/>
      <c r="I329" s="647"/>
      <c r="J329" s="647"/>
      <c r="K329" s="647"/>
      <c r="L329" s="647"/>
      <c r="M329" s="663" t="s">
        <v>50</v>
      </c>
      <c r="N329" s="1" t="s">
        <v>1997</v>
      </c>
      <c r="O329" s="1" t="s">
        <v>50</v>
      </c>
      <c r="P329" s="1" t="s">
        <v>50</v>
      </c>
      <c r="Q329" s="1" t="s">
        <v>360</v>
      </c>
      <c r="R329" s="1" t="s">
        <v>61</v>
      </c>
      <c r="S329" s="1" t="s">
        <v>61</v>
      </c>
      <c r="T329" s="1" t="s">
        <v>60</v>
      </c>
      <c r="AR329" s="1" t="s">
        <v>50</v>
      </c>
      <c r="AS329" s="1" t="s">
        <v>50</v>
      </c>
      <c r="AU329" s="1" t="s">
        <v>1998</v>
      </c>
      <c r="AV329">
        <v>234</v>
      </c>
    </row>
    <row r="330" spans="1:48" ht="30" customHeight="1">
      <c r="A330" s="661" t="s">
        <v>1999</v>
      </c>
      <c r="B330" s="661" t="s">
        <v>959</v>
      </c>
      <c r="C330" s="663" t="s">
        <v>1359</v>
      </c>
      <c r="D330" s="646">
        <v>13</v>
      </c>
      <c r="E330" s="647"/>
      <c r="F330" s="647"/>
      <c r="G330" s="647"/>
      <c r="H330" s="647"/>
      <c r="I330" s="647"/>
      <c r="J330" s="647"/>
      <c r="K330" s="647"/>
      <c r="L330" s="647"/>
      <c r="M330" s="663" t="s">
        <v>50</v>
      </c>
      <c r="N330" s="1" t="s">
        <v>2000</v>
      </c>
      <c r="O330" s="1" t="s">
        <v>50</v>
      </c>
      <c r="P330" s="1" t="s">
        <v>50</v>
      </c>
      <c r="Q330" s="1" t="s">
        <v>360</v>
      </c>
      <c r="R330" s="1" t="s">
        <v>61</v>
      </c>
      <c r="S330" s="1" t="s">
        <v>61</v>
      </c>
      <c r="T330" s="1" t="s">
        <v>60</v>
      </c>
      <c r="AR330" s="1" t="s">
        <v>50</v>
      </c>
      <c r="AS330" s="1" t="s">
        <v>50</v>
      </c>
      <c r="AU330" s="1" t="s">
        <v>2001</v>
      </c>
      <c r="AV330">
        <v>235</v>
      </c>
    </row>
    <row r="331" spans="1:48" ht="30" customHeight="1">
      <c r="A331" s="661" t="s">
        <v>1999</v>
      </c>
      <c r="B331" s="661" t="s">
        <v>2002</v>
      </c>
      <c r="C331" s="663" t="s">
        <v>1359</v>
      </c>
      <c r="D331" s="646">
        <v>4</v>
      </c>
      <c r="E331" s="647"/>
      <c r="F331" s="647"/>
      <c r="G331" s="647"/>
      <c r="H331" s="647"/>
      <c r="I331" s="647"/>
      <c r="J331" s="647"/>
      <c r="K331" s="647"/>
      <c r="L331" s="647"/>
      <c r="M331" s="663" t="s">
        <v>50</v>
      </c>
      <c r="N331" s="1" t="s">
        <v>2003</v>
      </c>
      <c r="O331" s="1" t="s">
        <v>50</v>
      </c>
      <c r="P331" s="1" t="s">
        <v>50</v>
      </c>
      <c r="Q331" s="1" t="s">
        <v>360</v>
      </c>
      <c r="R331" s="1" t="s">
        <v>61</v>
      </c>
      <c r="S331" s="1" t="s">
        <v>61</v>
      </c>
      <c r="T331" s="1" t="s">
        <v>60</v>
      </c>
      <c r="AR331" s="1" t="s">
        <v>50</v>
      </c>
      <c r="AS331" s="1" t="s">
        <v>50</v>
      </c>
      <c r="AU331" s="1" t="s">
        <v>2004</v>
      </c>
      <c r="AV331">
        <v>236</v>
      </c>
    </row>
    <row r="332" spans="1:48" ht="30" customHeight="1">
      <c r="A332" s="661" t="s">
        <v>1999</v>
      </c>
      <c r="B332" s="661" t="s">
        <v>965</v>
      </c>
      <c r="C332" s="663" t="s">
        <v>1359</v>
      </c>
      <c r="D332" s="646">
        <v>9</v>
      </c>
      <c r="E332" s="647"/>
      <c r="F332" s="647"/>
      <c r="G332" s="647"/>
      <c r="H332" s="647"/>
      <c r="I332" s="647"/>
      <c r="J332" s="647"/>
      <c r="K332" s="647"/>
      <c r="L332" s="647"/>
      <c r="M332" s="663" t="s">
        <v>50</v>
      </c>
      <c r="N332" s="1" t="s">
        <v>2005</v>
      </c>
      <c r="O332" s="1" t="s">
        <v>50</v>
      </c>
      <c r="P332" s="1" t="s">
        <v>50</v>
      </c>
      <c r="Q332" s="1" t="s">
        <v>360</v>
      </c>
      <c r="R332" s="1" t="s">
        <v>61</v>
      </c>
      <c r="S332" s="1" t="s">
        <v>61</v>
      </c>
      <c r="T332" s="1" t="s">
        <v>60</v>
      </c>
      <c r="AR332" s="1" t="s">
        <v>50</v>
      </c>
      <c r="AS332" s="1" t="s">
        <v>50</v>
      </c>
      <c r="AU332" s="1" t="s">
        <v>2006</v>
      </c>
      <c r="AV332">
        <v>237</v>
      </c>
    </row>
    <row r="333" spans="1:48" ht="30" customHeight="1">
      <c r="A333" s="661" t="s">
        <v>2007</v>
      </c>
      <c r="B333" s="661" t="s">
        <v>50</v>
      </c>
      <c r="C333" s="663" t="s">
        <v>1359</v>
      </c>
      <c r="D333" s="646">
        <v>27</v>
      </c>
      <c r="E333" s="647"/>
      <c r="F333" s="647"/>
      <c r="G333" s="647"/>
      <c r="H333" s="647"/>
      <c r="I333" s="647"/>
      <c r="J333" s="647"/>
      <c r="K333" s="647"/>
      <c r="L333" s="647"/>
      <c r="M333" s="663" t="s">
        <v>50</v>
      </c>
      <c r="N333" s="1" t="s">
        <v>2008</v>
      </c>
      <c r="O333" s="1" t="s">
        <v>50</v>
      </c>
      <c r="P333" s="1" t="s">
        <v>50</v>
      </c>
      <c r="Q333" s="1" t="s">
        <v>360</v>
      </c>
      <c r="R333" s="1" t="s">
        <v>61</v>
      </c>
      <c r="S333" s="1" t="s">
        <v>61</v>
      </c>
      <c r="T333" s="1" t="s">
        <v>60</v>
      </c>
      <c r="AR333" s="1" t="s">
        <v>50</v>
      </c>
      <c r="AS333" s="1" t="s">
        <v>50</v>
      </c>
      <c r="AU333" s="1" t="s">
        <v>2009</v>
      </c>
      <c r="AV333">
        <v>238</v>
      </c>
    </row>
    <row r="334" spans="1:48" ht="30" customHeight="1">
      <c r="A334" s="661" t="s">
        <v>2010</v>
      </c>
      <c r="B334" s="661" t="s">
        <v>50</v>
      </c>
      <c r="C334" s="663" t="s">
        <v>1359</v>
      </c>
      <c r="D334" s="646">
        <v>1</v>
      </c>
      <c r="E334" s="647"/>
      <c r="F334" s="647"/>
      <c r="G334" s="647"/>
      <c r="H334" s="647"/>
      <c r="I334" s="647"/>
      <c r="J334" s="647"/>
      <c r="K334" s="647"/>
      <c r="L334" s="647"/>
      <c r="M334" s="663" t="s">
        <v>50</v>
      </c>
      <c r="N334" s="1" t="s">
        <v>2011</v>
      </c>
      <c r="O334" s="1" t="s">
        <v>50</v>
      </c>
      <c r="P334" s="1" t="s">
        <v>50</v>
      </c>
      <c r="Q334" s="1" t="s">
        <v>360</v>
      </c>
      <c r="R334" s="1" t="s">
        <v>61</v>
      </c>
      <c r="S334" s="1" t="s">
        <v>61</v>
      </c>
      <c r="T334" s="1" t="s">
        <v>60</v>
      </c>
      <c r="AR334" s="1" t="s">
        <v>50</v>
      </c>
      <c r="AS334" s="1" t="s">
        <v>50</v>
      </c>
      <c r="AU334" s="1" t="s">
        <v>2012</v>
      </c>
      <c r="AV334">
        <v>239</v>
      </c>
    </row>
    <row r="335" spans="1:48" ht="30" customHeight="1">
      <c r="A335" s="661" t="s">
        <v>2010</v>
      </c>
      <c r="B335" s="661" t="s">
        <v>50</v>
      </c>
      <c r="C335" s="663" t="s">
        <v>1359</v>
      </c>
      <c r="D335" s="646">
        <v>2</v>
      </c>
      <c r="E335" s="647"/>
      <c r="F335" s="647"/>
      <c r="G335" s="647"/>
      <c r="H335" s="647"/>
      <c r="I335" s="647"/>
      <c r="J335" s="647"/>
      <c r="K335" s="647"/>
      <c r="L335" s="647"/>
      <c r="M335" s="663" t="s">
        <v>50</v>
      </c>
      <c r="N335" s="1" t="s">
        <v>2013</v>
      </c>
      <c r="O335" s="1" t="s">
        <v>50</v>
      </c>
      <c r="P335" s="1" t="s">
        <v>50</v>
      </c>
      <c r="Q335" s="1" t="s">
        <v>360</v>
      </c>
      <c r="R335" s="1" t="s">
        <v>61</v>
      </c>
      <c r="S335" s="1" t="s">
        <v>61</v>
      </c>
      <c r="T335" s="1" t="s">
        <v>60</v>
      </c>
      <c r="AR335" s="1" t="s">
        <v>50</v>
      </c>
      <c r="AS335" s="1" t="s">
        <v>50</v>
      </c>
      <c r="AU335" s="1" t="s">
        <v>2014</v>
      </c>
      <c r="AV335">
        <v>240</v>
      </c>
    </row>
    <row r="336" spans="1:48" ht="30" customHeight="1">
      <c r="A336" s="661" t="s">
        <v>2015</v>
      </c>
      <c r="B336" s="661" t="s">
        <v>1359</v>
      </c>
      <c r="C336" s="663" t="s">
        <v>1359</v>
      </c>
      <c r="D336" s="646">
        <v>7</v>
      </c>
      <c r="E336" s="647"/>
      <c r="F336" s="647"/>
      <c r="G336" s="647"/>
      <c r="H336" s="647"/>
      <c r="I336" s="647"/>
      <c r="J336" s="647"/>
      <c r="K336" s="647"/>
      <c r="L336" s="647"/>
      <c r="M336" s="663" t="s">
        <v>50</v>
      </c>
      <c r="N336" s="1" t="s">
        <v>2016</v>
      </c>
      <c r="O336" s="1" t="s">
        <v>50</v>
      </c>
      <c r="P336" s="1" t="s">
        <v>50</v>
      </c>
      <c r="Q336" s="1" t="s">
        <v>360</v>
      </c>
      <c r="R336" s="1" t="s">
        <v>61</v>
      </c>
      <c r="S336" s="1" t="s">
        <v>61</v>
      </c>
      <c r="T336" s="1" t="s">
        <v>60</v>
      </c>
      <c r="AR336" s="1" t="s">
        <v>50</v>
      </c>
      <c r="AS336" s="1" t="s">
        <v>50</v>
      </c>
      <c r="AU336" s="1" t="s">
        <v>2017</v>
      </c>
      <c r="AV336">
        <v>241</v>
      </c>
    </row>
    <row r="337" spans="1:48" ht="30" customHeight="1">
      <c r="A337" s="661" t="s">
        <v>2015</v>
      </c>
      <c r="B337" s="661" t="s">
        <v>2018</v>
      </c>
      <c r="C337" s="663" t="s">
        <v>1359</v>
      </c>
      <c r="D337" s="646">
        <v>16</v>
      </c>
      <c r="E337" s="647"/>
      <c r="F337" s="647"/>
      <c r="G337" s="647"/>
      <c r="H337" s="647"/>
      <c r="I337" s="647"/>
      <c r="J337" s="647"/>
      <c r="K337" s="647"/>
      <c r="L337" s="647"/>
      <c r="M337" s="663" t="s">
        <v>50</v>
      </c>
      <c r="N337" s="1" t="s">
        <v>2019</v>
      </c>
      <c r="O337" s="1" t="s">
        <v>50</v>
      </c>
      <c r="P337" s="1" t="s">
        <v>50</v>
      </c>
      <c r="Q337" s="1" t="s">
        <v>360</v>
      </c>
      <c r="R337" s="1" t="s">
        <v>61</v>
      </c>
      <c r="S337" s="1" t="s">
        <v>61</v>
      </c>
      <c r="T337" s="1" t="s">
        <v>60</v>
      </c>
      <c r="AR337" s="1" t="s">
        <v>50</v>
      </c>
      <c r="AS337" s="1" t="s">
        <v>50</v>
      </c>
      <c r="AU337" s="1" t="s">
        <v>2020</v>
      </c>
      <c r="AV337">
        <v>242</v>
      </c>
    </row>
    <row r="338" spans="1:48" ht="30" customHeight="1">
      <c r="A338" s="661" t="s">
        <v>2021</v>
      </c>
      <c r="B338" s="661" t="s">
        <v>2022</v>
      </c>
      <c r="C338" s="663" t="s">
        <v>1359</v>
      </c>
      <c r="D338" s="646">
        <v>4</v>
      </c>
      <c r="E338" s="647"/>
      <c r="F338" s="647"/>
      <c r="G338" s="647"/>
      <c r="H338" s="647"/>
      <c r="I338" s="647"/>
      <c r="J338" s="647"/>
      <c r="K338" s="647"/>
      <c r="L338" s="647"/>
      <c r="M338" s="663" t="s">
        <v>50</v>
      </c>
      <c r="N338" s="1" t="s">
        <v>2023</v>
      </c>
      <c r="O338" s="1" t="s">
        <v>50</v>
      </c>
      <c r="P338" s="1" t="s">
        <v>50</v>
      </c>
      <c r="Q338" s="1" t="s">
        <v>360</v>
      </c>
      <c r="R338" s="1" t="s">
        <v>61</v>
      </c>
      <c r="S338" s="1" t="s">
        <v>61</v>
      </c>
      <c r="T338" s="1" t="s">
        <v>60</v>
      </c>
      <c r="AR338" s="1" t="s">
        <v>50</v>
      </c>
      <c r="AS338" s="1" t="s">
        <v>50</v>
      </c>
      <c r="AU338" s="1" t="s">
        <v>2024</v>
      </c>
      <c r="AV338">
        <v>244</v>
      </c>
    </row>
    <row r="339" spans="1:48" ht="30" customHeight="1">
      <c r="A339" s="661" t="s">
        <v>2025</v>
      </c>
      <c r="B339" s="661" t="s">
        <v>2022</v>
      </c>
      <c r="C339" s="663" t="s">
        <v>1359</v>
      </c>
      <c r="D339" s="646">
        <v>27</v>
      </c>
      <c r="E339" s="647"/>
      <c r="F339" s="647"/>
      <c r="G339" s="647"/>
      <c r="H339" s="647"/>
      <c r="I339" s="647"/>
      <c r="J339" s="647"/>
      <c r="K339" s="647"/>
      <c r="L339" s="647"/>
      <c r="M339" s="663"/>
      <c r="N339" s="1" t="s">
        <v>2026</v>
      </c>
      <c r="O339" s="1" t="s">
        <v>50</v>
      </c>
      <c r="P339" s="1" t="s">
        <v>50</v>
      </c>
      <c r="Q339" s="1" t="s">
        <v>360</v>
      </c>
      <c r="R339" s="1" t="s">
        <v>61</v>
      </c>
      <c r="S339" s="1" t="s">
        <v>61</v>
      </c>
      <c r="T339" s="1" t="s">
        <v>60</v>
      </c>
      <c r="AR339" s="1" t="s">
        <v>50</v>
      </c>
      <c r="AS339" s="1" t="s">
        <v>50</v>
      </c>
      <c r="AU339" s="1" t="s">
        <v>2027</v>
      </c>
      <c r="AV339">
        <v>245</v>
      </c>
    </row>
    <row r="340" spans="1:48" ht="30" customHeight="1">
      <c r="A340" s="661" t="s">
        <v>2028</v>
      </c>
      <c r="B340" s="661" t="s">
        <v>2029</v>
      </c>
      <c r="C340" s="663" t="s">
        <v>1359</v>
      </c>
      <c r="D340" s="646">
        <v>27</v>
      </c>
      <c r="E340" s="647"/>
      <c r="F340" s="647"/>
      <c r="G340" s="647"/>
      <c r="H340" s="647"/>
      <c r="I340" s="647"/>
      <c r="J340" s="647"/>
      <c r="K340" s="647"/>
      <c r="L340" s="647"/>
      <c r="M340" s="663"/>
      <c r="N340" s="1" t="s">
        <v>2030</v>
      </c>
      <c r="O340" s="1" t="s">
        <v>50</v>
      </c>
      <c r="P340" s="1" t="s">
        <v>50</v>
      </c>
      <c r="Q340" s="1" t="s">
        <v>360</v>
      </c>
      <c r="R340" s="1" t="s">
        <v>61</v>
      </c>
      <c r="S340" s="1" t="s">
        <v>61</v>
      </c>
      <c r="T340" s="1" t="s">
        <v>60</v>
      </c>
      <c r="AR340" s="1" t="s">
        <v>50</v>
      </c>
      <c r="AS340" s="1" t="s">
        <v>50</v>
      </c>
      <c r="AU340" s="1" t="s">
        <v>2031</v>
      </c>
      <c r="AV340">
        <v>246</v>
      </c>
    </row>
    <row r="341" spans="1:48" ht="30" customHeight="1">
      <c r="A341" s="661" t="s">
        <v>2032</v>
      </c>
      <c r="B341" s="661" t="s">
        <v>2033</v>
      </c>
      <c r="C341" s="663" t="s">
        <v>1359</v>
      </c>
      <c r="D341" s="646">
        <v>27</v>
      </c>
      <c r="E341" s="647"/>
      <c r="F341" s="647"/>
      <c r="G341" s="647"/>
      <c r="H341" s="647"/>
      <c r="I341" s="647"/>
      <c r="J341" s="647"/>
      <c r="K341" s="647"/>
      <c r="L341" s="647"/>
      <c r="M341" s="663"/>
      <c r="N341" s="1" t="s">
        <v>2034</v>
      </c>
      <c r="O341" s="1" t="s">
        <v>50</v>
      </c>
      <c r="P341" s="1" t="s">
        <v>50</v>
      </c>
      <c r="Q341" s="1" t="s">
        <v>360</v>
      </c>
      <c r="R341" s="1" t="s">
        <v>61</v>
      </c>
      <c r="S341" s="1" t="s">
        <v>61</v>
      </c>
      <c r="T341" s="1" t="s">
        <v>60</v>
      </c>
      <c r="AR341" s="1" t="s">
        <v>50</v>
      </c>
      <c r="AS341" s="1" t="s">
        <v>50</v>
      </c>
      <c r="AU341" s="1" t="s">
        <v>2035</v>
      </c>
      <c r="AV341">
        <v>247</v>
      </c>
    </row>
    <row r="342" spans="1:48" ht="30" customHeight="1">
      <c r="A342" s="661" t="s">
        <v>2036</v>
      </c>
      <c r="B342" s="661" t="s">
        <v>2029</v>
      </c>
      <c r="C342" s="663" t="s">
        <v>1359</v>
      </c>
      <c r="D342" s="646">
        <v>27</v>
      </c>
      <c r="E342" s="647"/>
      <c r="F342" s="647"/>
      <c r="G342" s="647"/>
      <c r="H342" s="647"/>
      <c r="I342" s="647"/>
      <c r="J342" s="647"/>
      <c r="K342" s="647"/>
      <c r="L342" s="647"/>
      <c r="M342" s="663"/>
      <c r="N342" s="1" t="s">
        <v>2037</v>
      </c>
      <c r="O342" s="1" t="s">
        <v>50</v>
      </c>
      <c r="P342" s="1" t="s">
        <v>50</v>
      </c>
      <c r="Q342" s="1" t="s">
        <v>360</v>
      </c>
      <c r="R342" s="1" t="s">
        <v>61</v>
      </c>
      <c r="S342" s="1" t="s">
        <v>61</v>
      </c>
      <c r="T342" s="1" t="s">
        <v>60</v>
      </c>
      <c r="AR342" s="1" t="s">
        <v>50</v>
      </c>
      <c r="AS342" s="1" t="s">
        <v>50</v>
      </c>
      <c r="AU342" s="1" t="s">
        <v>2038</v>
      </c>
      <c r="AV342">
        <v>248</v>
      </c>
    </row>
    <row r="343" spans="1:48" ht="30" customHeight="1">
      <c r="A343" s="661" t="s">
        <v>2039</v>
      </c>
      <c r="B343" s="661" t="s">
        <v>2040</v>
      </c>
      <c r="C343" s="663" t="s">
        <v>68</v>
      </c>
      <c r="D343" s="646">
        <v>100</v>
      </c>
      <c r="E343" s="647"/>
      <c r="F343" s="647"/>
      <c r="G343" s="647"/>
      <c r="H343" s="647"/>
      <c r="I343" s="647"/>
      <c r="J343" s="647"/>
      <c r="K343" s="647"/>
      <c r="L343" s="647"/>
      <c r="M343" s="663"/>
      <c r="N343" s="1" t="s">
        <v>2041</v>
      </c>
      <c r="O343" s="1" t="s">
        <v>50</v>
      </c>
      <c r="P343" s="1" t="s">
        <v>50</v>
      </c>
      <c r="Q343" s="1" t="s">
        <v>360</v>
      </c>
      <c r="R343" s="1" t="s">
        <v>61</v>
      </c>
      <c r="S343" s="1" t="s">
        <v>61</v>
      </c>
      <c r="T343" s="1" t="s">
        <v>60</v>
      </c>
      <c r="AR343" s="1" t="s">
        <v>50</v>
      </c>
      <c r="AS343" s="1" t="s">
        <v>50</v>
      </c>
      <c r="AU343" s="1" t="s">
        <v>2042</v>
      </c>
      <c r="AV343">
        <v>250</v>
      </c>
    </row>
    <row r="344" spans="1:48" ht="30" customHeight="1">
      <c r="A344" s="661" t="s">
        <v>2043</v>
      </c>
      <c r="B344" s="661" t="s">
        <v>2040</v>
      </c>
      <c r="C344" s="663" t="s">
        <v>1359</v>
      </c>
      <c r="D344" s="646">
        <v>27</v>
      </c>
      <c r="E344" s="647"/>
      <c r="F344" s="647"/>
      <c r="G344" s="647"/>
      <c r="H344" s="647"/>
      <c r="I344" s="647"/>
      <c r="J344" s="647"/>
      <c r="K344" s="647"/>
      <c r="L344" s="647"/>
      <c r="M344" s="663"/>
      <c r="N344" s="1" t="s">
        <v>2044</v>
      </c>
      <c r="O344" s="1" t="s">
        <v>50</v>
      </c>
      <c r="P344" s="1" t="s">
        <v>50</v>
      </c>
      <c r="Q344" s="1" t="s">
        <v>360</v>
      </c>
      <c r="R344" s="1" t="s">
        <v>61</v>
      </c>
      <c r="S344" s="1" t="s">
        <v>61</v>
      </c>
      <c r="T344" s="1" t="s">
        <v>60</v>
      </c>
      <c r="AR344" s="1" t="s">
        <v>50</v>
      </c>
      <c r="AS344" s="1" t="s">
        <v>50</v>
      </c>
      <c r="AU344" s="1" t="s">
        <v>2045</v>
      </c>
      <c r="AV344">
        <v>251</v>
      </c>
    </row>
    <row r="345" spans="1:48" ht="30" customHeight="1">
      <c r="A345" s="661" t="s">
        <v>2046</v>
      </c>
      <c r="B345" s="661" t="s">
        <v>2047</v>
      </c>
      <c r="C345" s="663" t="s">
        <v>1029</v>
      </c>
      <c r="D345" s="646">
        <v>1</v>
      </c>
      <c r="E345" s="647"/>
      <c r="F345" s="647"/>
      <c r="G345" s="647"/>
      <c r="H345" s="647"/>
      <c r="I345" s="647"/>
      <c r="J345" s="647"/>
      <c r="K345" s="647"/>
      <c r="L345" s="647"/>
      <c r="M345" s="663" t="s">
        <v>50</v>
      </c>
      <c r="N345" s="1" t="s">
        <v>2048</v>
      </c>
      <c r="O345" s="1" t="s">
        <v>50</v>
      </c>
      <c r="P345" s="1" t="s">
        <v>50</v>
      </c>
      <c r="Q345" s="1" t="s">
        <v>360</v>
      </c>
      <c r="R345" s="1" t="s">
        <v>61</v>
      </c>
      <c r="S345" s="1" t="s">
        <v>61</v>
      </c>
      <c r="T345" s="1" t="s">
        <v>60</v>
      </c>
      <c r="AR345" s="1" t="s">
        <v>50</v>
      </c>
      <c r="AS345" s="1" t="s">
        <v>50</v>
      </c>
      <c r="AU345" s="1" t="s">
        <v>2049</v>
      </c>
      <c r="AV345">
        <v>253</v>
      </c>
    </row>
    <row r="346" spans="1:48" ht="30" customHeight="1">
      <c r="A346" s="661" t="s">
        <v>2050</v>
      </c>
      <c r="B346" s="661" t="s">
        <v>2051</v>
      </c>
      <c r="C346" s="663" t="s">
        <v>400</v>
      </c>
      <c r="D346" s="646">
        <v>15</v>
      </c>
      <c r="E346" s="647"/>
      <c r="F346" s="647"/>
      <c r="G346" s="647"/>
      <c r="H346" s="647"/>
      <c r="I346" s="647"/>
      <c r="J346" s="647"/>
      <c r="K346" s="647"/>
      <c r="L346" s="647"/>
      <c r="M346" s="663" t="s">
        <v>50</v>
      </c>
      <c r="N346" s="1" t="s">
        <v>2052</v>
      </c>
      <c r="O346" s="1" t="s">
        <v>50</v>
      </c>
      <c r="P346" s="1" t="s">
        <v>50</v>
      </c>
      <c r="Q346" s="1" t="s">
        <v>360</v>
      </c>
      <c r="R346" s="1" t="s">
        <v>61</v>
      </c>
      <c r="S346" s="1" t="s">
        <v>61</v>
      </c>
      <c r="T346" s="1" t="s">
        <v>60</v>
      </c>
      <c r="AR346" s="1" t="s">
        <v>50</v>
      </c>
      <c r="AS346" s="1" t="s">
        <v>50</v>
      </c>
      <c r="AU346" s="1" t="s">
        <v>2053</v>
      </c>
      <c r="AV346">
        <v>254</v>
      </c>
    </row>
    <row r="347" spans="1:48" ht="30" customHeight="1">
      <c r="A347" s="661" t="s">
        <v>2054</v>
      </c>
      <c r="B347" s="661" t="s">
        <v>50</v>
      </c>
      <c r="C347" s="663" t="s">
        <v>1359</v>
      </c>
      <c r="D347" s="646">
        <v>1</v>
      </c>
      <c r="E347" s="647"/>
      <c r="F347" s="647"/>
      <c r="G347" s="647"/>
      <c r="H347" s="647"/>
      <c r="I347" s="647"/>
      <c r="J347" s="647"/>
      <c r="K347" s="647"/>
      <c r="L347" s="647"/>
      <c r="M347" s="663" t="s">
        <v>50</v>
      </c>
      <c r="N347" s="1" t="s">
        <v>2055</v>
      </c>
      <c r="O347" s="1" t="s">
        <v>50</v>
      </c>
      <c r="P347" s="1" t="s">
        <v>50</v>
      </c>
      <c r="Q347" s="1" t="s">
        <v>360</v>
      </c>
      <c r="R347" s="1" t="s">
        <v>61</v>
      </c>
      <c r="S347" s="1" t="s">
        <v>61</v>
      </c>
      <c r="T347" s="1" t="s">
        <v>60</v>
      </c>
      <c r="AR347" s="1" t="s">
        <v>50</v>
      </c>
      <c r="AS347" s="1" t="s">
        <v>50</v>
      </c>
      <c r="AU347" s="1" t="s">
        <v>2056</v>
      </c>
      <c r="AV347">
        <v>255</v>
      </c>
    </row>
    <row r="348" spans="1:48" ht="30" customHeight="1">
      <c r="A348" s="661" t="s">
        <v>2057</v>
      </c>
      <c r="B348" s="661" t="s">
        <v>50</v>
      </c>
      <c r="C348" s="663" t="s">
        <v>1359</v>
      </c>
      <c r="D348" s="646">
        <v>3</v>
      </c>
      <c r="E348" s="647"/>
      <c r="F348" s="647"/>
      <c r="G348" s="647"/>
      <c r="H348" s="647"/>
      <c r="I348" s="647"/>
      <c r="J348" s="647"/>
      <c r="K348" s="647"/>
      <c r="L348" s="647"/>
      <c r="M348" s="663" t="s">
        <v>50</v>
      </c>
      <c r="N348" s="1" t="s">
        <v>2058</v>
      </c>
      <c r="O348" s="1" t="s">
        <v>50</v>
      </c>
      <c r="P348" s="1" t="s">
        <v>50</v>
      </c>
      <c r="Q348" s="1" t="s">
        <v>360</v>
      </c>
      <c r="R348" s="1" t="s">
        <v>61</v>
      </c>
      <c r="S348" s="1" t="s">
        <v>61</v>
      </c>
      <c r="T348" s="1" t="s">
        <v>60</v>
      </c>
      <c r="AR348" s="1" t="s">
        <v>50</v>
      </c>
      <c r="AS348" s="1" t="s">
        <v>50</v>
      </c>
      <c r="AU348" s="1" t="s">
        <v>2059</v>
      </c>
      <c r="AV348">
        <v>256</v>
      </c>
    </row>
    <row r="349" spans="1:48" ht="30" customHeight="1">
      <c r="A349" s="646"/>
      <c r="B349" s="646"/>
      <c r="C349" s="662"/>
      <c r="D349" s="646"/>
      <c r="E349" s="647"/>
      <c r="F349" s="647"/>
      <c r="G349" s="647"/>
      <c r="H349" s="647"/>
      <c r="I349" s="647"/>
      <c r="J349" s="647"/>
      <c r="K349" s="647"/>
      <c r="L349" s="647"/>
      <c r="M349" s="662"/>
      <c r="Q349" s="1" t="s">
        <v>360</v>
      </c>
    </row>
    <row r="350" spans="1:48" ht="30" customHeight="1">
      <c r="A350" s="646"/>
      <c r="B350" s="646"/>
      <c r="C350" s="662"/>
      <c r="D350" s="646"/>
      <c r="E350" s="647"/>
      <c r="F350" s="647"/>
      <c r="G350" s="647"/>
      <c r="H350" s="647"/>
      <c r="I350" s="647"/>
      <c r="J350" s="647"/>
      <c r="K350" s="647"/>
      <c r="L350" s="647"/>
      <c r="M350" s="662"/>
      <c r="Q350" s="1" t="s">
        <v>360</v>
      </c>
    </row>
    <row r="351" spans="1:48" ht="30" customHeight="1">
      <c r="A351" s="646"/>
      <c r="B351" s="646"/>
      <c r="C351" s="662"/>
      <c r="D351" s="646"/>
      <c r="E351" s="647"/>
      <c r="F351" s="647"/>
      <c r="G351" s="647"/>
      <c r="H351" s="647"/>
      <c r="I351" s="647"/>
      <c r="J351" s="647"/>
      <c r="K351" s="647"/>
      <c r="L351" s="647"/>
      <c r="M351" s="662"/>
      <c r="Q351" s="1" t="s">
        <v>360</v>
      </c>
    </row>
    <row r="352" spans="1:48" ht="30" customHeight="1">
      <c r="A352" s="646"/>
      <c r="B352" s="646"/>
      <c r="C352" s="662"/>
      <c r="D352" s="646"/>
      <c r="E352" s="647"/>
      <c r="F352" s="647"/>
      <c r="G352" s="647"/>
      <c r="H352" s="647"/>
      <c r="I352" s="647"/>
      <c r="J352" s="647"/>
      <c r="K352" s="647"/>
      <c r="L352" s="647"/>
      <c r="M352" s="662"/>
      <c r="Q352" s="1" t="s">
        <v>360</v>
      </c>
    </row>
    <row r="353" spans="1:48" ht="30" customHeight="1">
      <c r="A353" s="646"/>
      <c r="B353" s="646"/>
      <c r="C353" s="662"/>
      <c r="D353" s="646"/>
      <c r="E353" s="647"/>
      <c r="F353" s="647"/>
      <c r="G353" s="647"/>
      <c r="H353" s="647"/>
      <c r="I353" s="647"/>
      <c r="J353" s="647"/>
      <c r="K353" s="647"/>
      <c r="L353" s="647"/>
      <c r="M353" s="662"/>
      <c r="Q353" s="1" t="s">
        <v>360</v>
      </c>
    </row>
    <row r="354" spans="1:48" ht="30" customHeight="1">
      <c r="A354" s="646"/>
      <c r="B354" s="646"/>
      <c r="C354" s="662"/>
      <c r="D354" s="646"/>
      <c r="E354" s="647"/>
      <c r="F354" s="647"/>
      <c r="G354" s="647"/>
      <c r="H354" s="647"/>
      <c r="I354" s="647"/>
      <c r="J354" s="647"/>
      <c r="K354" s="647"/>
      <c r="L354" s="647"/>
      <c r="M354" s="662"/>
      <c r="Q354" s="1" t="s">
        <v>360</v>
      </c>
    </row>
    <row r="355" spans="1:48" ht="30" customHeight="1">
      <c r="A355" s="646"/>
      <c r="B355" s="646"/>
      <c r="C355" s="662"/>
      <c r="D355" s="646"/>
      <c r="E355" s="647"/>
      <c r="F355" s="647"/>
      <c r="G355" s="647"/>
      <c r="H355" s="647"/>
      <c r="I355" s="647"/>
      <c r="J355" s="647"/>
      <c r="K355" s="647"/>
      <c r="L355" s="647"/>
      <c r="M355" s="662"/>
      <c r="Q355" s="1"/>
    </row>
    <row r="356" spans="1:48" ht="30" customHeight="1">
      <c r="A356" s="646"/>
      <c r="B356" s="646"/>
      <c r="C356" s="662"/>
      <c r="D356" s="646"/>
      <c r="E356" s="647"/>
      <c r="F356" s="647"/>
      <c r="G356" s="647"/>
      <c r="H356" s="647"/>
      <c r="I356" s="647"/>
      <c r="J356" s="647"/>
      <c r="K356" s="647"/>
      <c r="L356" s="647"/>
      <c r="M356" s="662"/>
      <c r="Q356" s="1"/>
    </row>
    <row r="357" spans="1:48" ht="30" customHeight="1">
      <c r="A357" s="646"/>
      <c r="B357" s="646"/>
      <c r="C357" s="662"/>
      <c r="D357" s="646"/>
      <c r="E357" s="647"/>
      <c r="F357" s="647"/>
      <c r="G357" s="647"/>
      <c r="H357" s="647"/>
      <c r="I357" s="647"/>
      <c r="J357" s="647"/>
      <c r="K357" s="647"/>
      <c r="L357" s="647"/>
      <c r="M357" s="662"/>
      <c r="Q357" s="1"/>
    </row>
    <row r="358" spans="1:48" ht="30" customHeight="1">
      <c r="A358" s="646"/>
      <c r="B358" s="646"/>
      <c r="C358" s="662"/>
      <c r="D358" s="646"/>
      <c r="E358" s="647"/>
      <c r="F358" s="647"/>
      <c r="G358" s="647"/>
      <c r="H358" s="647"/>
      <c r="I358" s="647"/>
      <c r="J358" s="647"/>
      <c r="K358" s="647"/>
      <c r="L358" s="647"/>
      <c r="M358" s="662"/>
      <c r="Q358" s="1"/>
    </row>
    <row r="359" spans="1:48" ht="30" customHeight="1">
      <c r="A359" s="646"/>
      <c r="B359" s="646"/>
      <c r="C359" s="662"/>
      <c r="D359" s="646"/>
      <c r="E359" s="647"/>
      <c r="F359" s="647"/>
      <c r="G359" s="647"/>
      <c r="H359" s="647"/>
      <c r="I359" s="647"/>
      <c r="J359" s="647"/>
      <c r="K359" s="647"/>
      <c r="L359" s="647"/>
      <c r="M359" s="662"/>
      <c r="Q359" s="1" t="s">
        <v>360</v>
      </c>
    </row>
    <row r="360" spans="1:48" ht="30" customHeight="1">
      <c r="A360" s="646"/>
      <c r="B360" s="646"/>
      <c r="C360" s="662"/>
      <c r="D360" s="646"/>
      <c r="E360" s="647"/>
      <c r="F360" s="647"/>
      <c r="G360" s="647"/>
      <c r="H360" s="647"/>
      <c r="I360" s="647"/>
      <c r="J360" s="647"/>
      <c r="K360" s="647"/>
      <c r="L360" s="647"/>
      <c r="M360" s="662"/>
      <c r="Q360" s="1" t="s">
        <v>360</v>
      </c>
    </row>
    <row r="361" spans="1:48" ht="30" customHeight="1">
      <c r="A361" s="646"/>
      <c r="B361" s="646"/>
      <c r="C361" s="662"/>
      <c r="D361" s="646"/>
      <c r="E361" s="647"/>
      <c r="F361" s="647"/>
      <c r="G361" s="647"/>
      <c r="H361" s="647"/>
      <c r="I361" s="647"/>
      <c r="J361" s="647"/>
      <c r="K361" s="647"/>
      <c r="L361" s="647"/>
      <c r="M361" s="662"/>
      <c r="Q361" s="1" t="s">
        <v>360</v>
      </c>
    </row>
    <row r="362" spans="1:48" ht="30" customHeight="1">
      <c r="A362" s="646"/>
      <c r="B362" s="646"/>
      <c r="C362" s="662"/>
      <c r="D362" s="646"/>
      <c r="E362" s="647"/>
      <c r="F362" s="647"/>
      <c r="G362" s="647"/>
      <c r="H362" s="647"/>
      <c r="I362" s="647"/>
      <c r="J362" s="647"/>
      <c r="K362" s="647"/>
      <c r="L362" s="647"/>
      <c r="M362" s="662"/>
      <c r="Q362" s="1" t="s">
        <v>360</v>
      </c>
    </row>
    <row r="363" spans="1:48" ht="30" customHeight="1">
      <c r="A363" s="661" t="s">
        <v>120</v>
      </c>
      <c r="B363" s="646"/>
      <c r="C363" s="662"/>
      <c r="D363" s="646"/>
      <c r="E363" s="647"/>
      <c r="F363" s="647">
        <f>SUMIF(Q317:Q362,"010107",F317:F362)</f>
        <v>0</v>
      </c>
      <c r="G363" s="647"/>
      <c r="H363" s="647">
        <f>SUMIF(Q317:Q362,"010107",H317:H362)</f>
        <v>0</v>
      </c>
      <c r="I363" s="647"/>
      <c r="J363" s="647">
        <f>SUMIF(Q317:Q362,"010107",J317:J362)</f>
        <v>0</v>
      </c>
      <c r="K363" s="647"/>
      <c r="L363" s="647">
        <f>SUMIF(Q317:Q362,"010107",L317:L362)</f>
        <v>0</v>
      </c>
      <c r="M363" s="662"/>
      <c r="N363" t="s">
        <v>121</v>
      </c>
    </row>
    <row r="364" spans="1:48" ht="30" customHeight="1">
      <c r="A364" s="661" t="s">
        <v>2060</v>
      </c>
      <c r="B364" s="661" t="s">
        <v>50</v>
      </c>
      <c r="C364" s="662"/>
      <c r="D364" s="646"/>
      <c r="E364" s="647"/>
      <c r="F364" s="647"/>
      <c r="G364" s="647"/>
      <c r="H364" s="647"/>
      <c r="I364" s="647"/>
      <c r="J364" s="647"/>
      <c r="K364" s="647"/>
      <c r="L364" s="647"/>
      <c r="M364" s="662" t="s">
        <v>2061</v>
      </c>
      <c r="Q364" s="1" t="s">
        <v>1355</v>
      </c>
    </row>
    <row r="365" spans="1:48" ht="30" customHeight="1">
      <c r="A365" s="661" t="s">
        <v>2062</v>
      </c>
      <c r="B365" s="661" t="s">
        <v>50</v>
      </c>
      <c r="C365" s="663" t="s">
        <v>1359</v>
      </c>
      <c r="D365" s="646">
        <v>1</v>
      </c>
      <c r="E365" s="647"/>
      <c r="F365" s="647"/>
      <c r="G365" s="647"/>
      <c r="H365" s="647"/>
      <c r="I365" s="647"/>
      <c r="J365" s="647"/>
      <c r="K365" s="647"/>
      <c r="L365" s="647"/>
      <c r="M365" s="663"/>
      <c r="N365" s="1" t="s">
        <v>2063</v>
      </c>
      <c r="O365" s="1" t="s">
        <v>50</v>
      </c>
      <c r="P365" s="1" t="s">
        <v>50</v>
      </c>
      <c r="Q365" s="1" t="s">
        <v>1355</v>
      </c>
      <c r="R365" s="1" t="s">
        <v>61</v>
      </c>
      <c r="S365" s="1" t="s">
        <v>61</v>
      </c>
      <c r="T365" s="1" t="s">
        <v>60</v>
      </c>
      <c r="AR365" s="1" t="s">
        <v>50</v>
      </c>
      <c r="AS365" s="1" t="s">
        <v>50</v>
      </c>
      <c r="AU365" s="1" t="s">
        <v>2064</v>
      </c>
      <c r="AV365">
        <v>260</v>
      </c>
    </row>
    <row r="366" spans="1:48" ht="30" customHeight="1">
      <c r="A366" s="661" t="s">
        <v>2065</v>
      </c>
      <c r="B366" s="661" t="s">
        <v>50</v>
      </c>
      <c r="C366" s="663" t="s">
        <v>1359</v>
      </c>
      <c r="D366" s="646">
        <v>1</v>
      </c>
      <c r="E366" s="647"/>
      <c r="F366" s="647"/>
      <c r="G366" s="647"/>
      <c r="H366" s="647"/>
      <c r="I366" s="647"/>
      <c r="J366" s="647"/>
      <c r="K366" s="647"/>
      <c r="L366" s="647"/>
      <c r="M366" s="663"/>
      <c r="N366" s="1" t="s">
        <v>2066</v>
      </c>
      <c r="O366" s="1" t="s">
        <v>50</v>
      </c>
      <c r="P366" s="1" t="s">
        <v>50</v>
      </c>
      <c r="Q366" s="1" t="s">
        <v>1355</v>
      </c>
      <c r="R366" s="1" t="s">
        <v>61</v>
      </c>
      <c r="S366" s="1" t="s">
        <v>61</v>
      </c>
      <c r="T366" s="1" t="s">
        <v>60</v>
      </c>
      <c r="AR366" s="1" t="s">
        <v>50</v>
      </c>
      <c r="AS366" s="1" t="s">
        <v>50</v>
      </c>
      <c r="AU366" s="1" t="s">
        <v>2067</v>
      </c>
      <c r="AV366">
        <v>261</v>
      </c>
    </row>
    <row r="367" spans="1:48" ht="30" customHeight="1">
      <c r="A367" s="661" t="s">
        <v>2068</v>
      </c>
      <c r="B367" s="661" t="s">
        <v>50</v>
      </c>
      <c r="C367" s="663" t="s">
        <v>1359</v>
      </c>
      <c r="D367" s="646">
        <v>2</v>
      </c>
      <c r="E367" s="647"/>
      <c r="F367" s="647"/>
      <c r="G367" s="647"/>
      <c r="H367" s="647"/>
      <c r="I367" s="647"/>
      <c r="J367" s="647"/>
      <c r="K367" s="647"/>
      <c r="L367" s="647"/>
      <c r="M367" s="663"/>
      <c r="N367" s="1" t="s">
        <v>2069</v>
      </c>
      <c r="O367" s="1" t="s">
        <v>50</v>
      </c>
      <c r="P367" s="1" t="s">
        <v>50</v>
      </c>
      <c r="Q367" s="1" t="s">
        <v>1355</v>
      </c>
      <c r="R367" s="1" t="s">
        <v>61</v>
      </c>
      <c r="S367" s="1" t="s">
        <v>61</v>
      </c>
      <c r="T367" s="1" t="s">
        <v>60</v>
      </c>
      <c r="AR367" s="1" t="s">
        <v>50</v>
      </c>
      <c r="AS367" s="1" t="s">
        <v>50</v>
      </c>
      <c r="AU367" s="1" t="s">
        <v>2070</v>
      </c>
      <c r="AV367">
        <v>262</v>
      </c>
    </row>
    <row r="368" spans="1:48" ht="30" customHeight="1">
      <c r="A368" s="661" t="s">
        <v>2071</v>
      </c>
      <c r="B368" s="661" t="s">
        <v>50</v>
      </c>
      <c r="C368" s="663" t="s">
        <v>1359</v>
      </c>
      <c r="D368" s="646">
        <v>2</v>
      </c>
      <c r="E368" s="647"/>
      <c r="F368" s="647"/>
      <c r="G368" s="647"/>
      <c r="H368" s="647"/>
      <c r="I368" s="647"/>
      <c r="J368" s="647"/>
      <c r="K368" s="647"/>
      <c r="L368" s="647"/>
      <c r="M368" s="663"/>
      <c r="N368" s="1" t="s">
        <v>2072</v>
      </c>
      <c r="O368" s="1" t="s">
        <v>50</v>
      </c>
      <c r="P368" s="1" t="s">
        <v>50</v>
      </c>
      <c r="Q368" s="1" t="s">
        <v>1355</v>
      </c>
      <c r="R368" s="1" t="s">
        <v>61</v>
      </c>
      <c r="S368" s="1" t="s">
        <v>61</v>
      </c>
      <c r="T368" s="1" t="s">
        <v>60</v>
      </c>
      <c r="AR368" s="1" t="s">
        <v>50</v>
      </c>
      <c r="AS368" s="1" t="s">
        <v>50</v>
      </c>
      <c r="AU368" s="1" t="s">
        <v>2073</v>
      </c>
      <c r="AV368">
        <v>263</v>
      </c>
    </row>
    <row r="369" spans="1:48" ht="30" customHeight="1">
      <c r="A369" s="661" t="s">
        <v>2074</v>
      </c>
      <c r="B369" s="661" t="s">
        <v>50</v>
      </c>
      <c r="C369" s="663" t="s">
        <v>1029</v>
      </c>
      <c r="D369" s="646">
        <v>1</v>
      </c>
      <c r="E369" s="647"/>
      <c r="F369" s="647"/>
      <c r="G369" s="647"/>
      <c r="H369" s="647"/>
      <c r="I369" s="647"/>
      <c r="J369" s="647"/>
      <c r="K369" s="647"/>
      <c r="L369" s="647"/>
      <c r="M369" s="663"/>
      <c r="N369" s="1" t="s">
        <v>2075</v>
      </c>
      <c r="O369" s="1" t="s">
        <v>50</v>
      </c>
      <c r="P369" s="1" t="s">
        <v>50</v>
      </c>
      <c r="Q369" s="1" t="s">
        <v>1355</v>
      </c>
      <c r="R369" s="1" t="s">
        <v>61</v>
      </c>
      <c r="S369" s="1" t="s">
        <v>61</v>
      </c>
      <c r="T369" s="1" t="s">
        <v>60</v>
      </c>
      <c r="AR369" s="1" t="s">
        <v>50</v>
      </c>
      <c r="AS369" s="1" t="s">
        <v>50</v>
      </c>
      <c r="AU369" s="1" t="s">
        <v>2076</v>
      </c>
      <c r="AV369">
        <v>264</v>
      </c>
    </row>
    <row r="370" spans="1:48" ht="30" customHeight="1">
      <c r="A370" s="661" t="s">
        <v>2077</v>
      </c>
      <c r="B370" s="661" t="s">
        <v>50</v>
      </c>
      <c r="C370" s="663" t="s">
        <v>1029</v>
      </c>
      <c r="D370" s="646">
        <v>3</v>
      </c>
      <c r="E370" s="647"/>
      <c r="F370" s="647"/>
      <c r="G370" s="647"/>
      <c r="H370" s="647"/>
      <c r="I370" s="647"/>
      <c r="J370" s="647"/>
      <c r="K370" s="647"/>
      <c r="L370" s="647"/>
      <c r="M370" s="663"/>
      <c r="N370" s="1" t="s">
        <v>2078</v>
      </c>
      <c r="O370" s="1" t="s">
        <v>50</v>
      </c>
      <c r="P370" s="1" t="s">
        <v>50</v>
      </c>
      <c r="Q370" s="1" t="s">
        <v>1355</v>
      </c>
      <c r="R370" s="1" t="s">
        <v>61</v>
      </c>
      <c r="S370" s="1" t="s">
        <v>61</v>
      </c>
      <c r="T370" s="1" t="s">
        <v>60</v>
      </c>
      <c r="AR370" s="1" t="s">
        <v>50</v>
      </c>
      <c r="AS370" s="1" t="s">
        <v>50</v>
      </c>
      <c r="AU370" s="1" t="s">
        <v>2079</v>
      </c>
      <c r="AV370">
        <v>265</v>
      </c>
    </row>
    <row r="371" spans="1:48" ht="30" customHeight="1">
      <c r="A371" s="661" t="s">
        <v>2080</v>
      </c>
      <c r="B371" s="661" t="s">
        <v>50</v>
      </c>
      <c r="C371" s="663" t="s">
        <v>1029</v>
      </c>
      <c r="D371" s="646">
        <v>2</v>
      </c>
      <c r="E371" s="647"/>
      <c r="F371" s="647"/>
      <c r="G371" s="647"/>
      <c r="H371" s="647"/>
      <c r="I371" s="647"/>
      <c r="J371" s="647"/>
      <c r="K371" s="647"/>
      <c r="L371" s="647"/>
      <c r="M371" s="663"/>
      <c r="N371" s="1" t="s">
        <v>2081</v>
      </c>
      <c r="O371" s="1" t="s">
        <v>50</v>
      </c>
      <c r="P371" s="1" t="s">
        <v>50</v>
      </c>
      <c r="Q371" s="1" t="s">
        <v>1355</v>
      </c>
      <c r="R371" s="1" t="s">
        <v>61</v>
      </c>
      <c r="S371" s="1" t="s">
        <v>61</v>
      </c>
      <c r="T371" s="1" t="s">
        <v>60</v>
      </c>
      <c r="AR371" s="1" t="s">
        <v>50</v>
      </c>
      <c r="AS371" s="1" t="s">
        <v>50</v>
      </c>
      <c r="AU371" s="1" t="s">
        <v>2082</v>
      </c>
      <c r="AV371">
        <v>266</v>
      </c>
    </row>
    <row r="372" spans="1:48" ht="30" customHeight="1">
      <c r="A372" s="661" t="s">
        <v>2083</v>
      </c>
      <c r="B372" s="661" t="s">
        <v>50</v>
      </c>
      <c r="C372" s="663" t="s">
        <v>68</v>
      </c>
      <c r="D372" s="646">
        <v>69</v>
      </c>
      <c r="E372" s="647"/>
      <c r="F372" s="647"/>
      <c r="G372" s="647"/>
      <c r="H372" s="647"/>
      <c r="I372" s="647"/>
      <c r="J372" s="647"/>
      <c r="K372" s="647"/>
      <c r="L372" s="647"/>
      <c r="M372" s="663"/>
      <c r="N372" s="1" t="s">
        <v>2084</v>
      </c>
      <c r="O372" s="1" t="s">
        <v>50</v>
      </c>
      <c r="P372" s="1" t="s">
        <v>50</v>
      </c>
      <c r="Q372" s="1" t="s">
        <v>1355</v>
      </c>
      <c r="R372" s="1" t="s">
        <v>61</v>
      </c>
      <c r="S372" s="1" t="s">
        <v>61</v>
      </c>
      <c r="T372" s="1" t="s">
        <v>60</v>
      </c>
      <c r="AR372" s="1" t="s">
        <v>50</v>
      </c>
      <c r="AS372" s="1" t="s">
        <v>50</v>
      </c>
      <c r="AU372" s="1" t="s">
        <v>2085</v>
      </c>
      <c r="AV372">
        <v>267</v>
      </c>
    </row>
    <row r="373" spans="1:48" ht="30" customHeight="1">
      <c r="A373" s="661" t="s">
        <v>2086</v>
      </c>
      <c r="B373" s="661" t="s">
        <v>50</v>
      </c>
      <c r="C373" s="663" t="s">
        <v>68</v>
      </c>
      <c r="D373" s="646">
        <v>37</v>
      </c>
      <c r="E373" s="647"/>
      <c r="F373" s="647"/>
      <c r="G373" s="647"/>
      <c r="H373" s="647"/>
      <c r="I373" s="647"/>
      <c r="J373" s="647"/>
      <c r="K373" s="647"/>
      <c r="L373" s="647"/>
      <c r="M373" s="663"/>
      <c r="N373" s="1" t="s">
        <v>2087</v>
      </c>
      <c r="O373" s="1" t="s">
        <v>50</v>
      </c>
      <c r="P373" s="1" t="s">
        <v>50</v>
      </c>
      <c r="Q373" s="1" t="s">
        <v>1355</v>
      </c>
      <c r="R373" s="1" t="s">
        <v>61</v>
      </c>
      <c r="S373" s="1" t="s">
        <v>61</v>
      </c>
      <c r="T373" s="1" t="s">
        <v>60</v>
      </c>
      <c r="AR373" s="1" t="s">
        <v>50</v>
      </c>
      <c r="AS373" s="1" t="s">
        <v>50</v>
      </c>
      <c r="AU373" s="1" t="s">
        <v>2088</v>
      </c>
      <c r="AV373">
        <v>268</v>
      </c>
    </row>
    <row r="374" spans="1:48" ht="30" customHeight="1">
      <c r="A374" s="661" t="s">
        <v>2089</v>
      </c>
      <c r="B374" s="661" t="s">
        <v>50</v>
      </c>
      <c r="C374" s="663" t="s">
        <v>80</v>
      </c>
      <c r="D374" s="646">
        <v>44</v>
      </c>
      <c r="E374" s="647"/>
      <c r="F374" s="647"/>
      <c r="G374" s="647"/>
      <c r="H374" s="647"/>
      <c r="I374" s="647"/>
      <c r="J374" s="647"/>
      <c r="K374" s="647"/>
      <c r="L374" s="647"/>
      <c r="M374" s="663"/>
      <c r="N374" s="1" t="s">
        <v>2090</v>
      </c>
      <c r="O374" s="1" t="s">
        <v>50</v>
      </c>
      <c r="P374" s="1" t="s">
        <v>50</v>
      </c>
      <c r="Q374" s="1" t="s">
        <v>1355</v>
      </c>
      <c r="R374" s="1" t="s">
        <v>61</v>
      </c>
      <c r="S374" s="1" t="s">
        <v>61</v>
      </c>
      <c r="T374" s="1" t="s">
        <v>60</v>
      </c>
      <c r="AR374" s="1" t="s">
        <v>50</v>
      </c>
      <c r="AS374" s="1" t="s">
        <v>50</v>
      </c>
      <c r="AU374" s="1" t="s">
        <v>2091</v>
      </c>
      <c r="AV374">
        <v>269</v>
      </c>
    </row>
    <row r="375" spans="1:48" ht="30" customHeight="1">
      <c r="A375" s="661" t="s">
        <v>2092</v>
      </c>
      <c r="B375" s="661" t="s">
        <v>50</v>
      </c>
      <c r="C375" s="663" t="s">
        <v>470</v>
      </c>
      <c r="D375" s="646">
        <v>24</v>
      </c>
      <c r="E375" s="647"/>
      <c r="F375" s="647"/>
      <c r="G375" s="647"/>
      <c r="H375" s="647"/>
      <c r="I375" s="647"/>
      <c r="J375" s="647"/>
      <c r="K375" s="647"/>
      <c r="L375" s="647"/>
      <c r="M375" s="663"/>
      <c r="N375" s="1" t="s">
        <v>2093</v>
      </c>
      <c r="O375" s="1" t="s">
        <v>50</v>
      </c>
      <c r="P375" s="1" t="s">
        <v>50</v>
      </c>
      <c r="Q375" s="1" t="s">
        <v>1355</v>
      </c>
      <c r="R375" s="1" t="s">
        <v>61</v>
      </c>
      <c r="S375" s="1" t="s">
        <v>61</v>
      </c>
      <c r="T375" s="1" t="s">
        <v>60</v>
      </c>
      <c r="AR375" s="1" t="s">
        <v>50</v>
      </c>
      <c r="AS375" s="1" t="s">
        <v>50</v>
      </c>
      <c r="AU375" s="1" t="s">
        <v>2094</v>
      </c>
      <c r="AV375">
        <v>270</v>
      </c>
    </row>
    <row r="376" spans="1:48" ht="30" customHeight="1">
      <c r="A376" s="661" t="s">
        <v>2095</v>
      </c>
      <c r="B376" s="661" t="s">
        <v>50</v>
      </c>
      <c r="C376" s="663" t="s">
        <v>470</v>
      </c>
      <c r="D376" s="646">
        <v>6</v>
      </c>
      <c r="E376" s="647"/>
      <c r="F376" s="647"/>
      <c r="G376" s="647"/>
      <c r="H376" s="647"/>
      <c r="I376" s="647"/>
      <c r="J376" s="647"/>
      <c r="K376" s="647"/>
      <c r="L376" s="647"/>
      <c r="M376" s="663"/>
      <c r="N376" s="1" t="s">
        <v>2096</v>
      </c>
      <c r="O376" s="1" t="s">
        <v>50</v>
      </c>
      <c r="P376" s="1" t="s">
        <v>50</v>
      </c>
      <c r="Q376" s="1" t="s">
        <v>1355</v>
      </c>
      <c r="R376" s="1" t="s">
        <v>61</v>
      </c>
      <c r="S376" s="1" t="s">
        <v>61</v>
      </c>
      <c r="T376" s="1" t="s">
        <v>60</v>
      </c>
      <c r="AR376" s="1" t="s">
        <v>50</v>
      </c>
      <c r="AS376" s="1" t="s">
        <v>50</v>
      </c>
      <c r="AU376" s="1" t="s">
        <v>2097</v>
      </c>
      <c r="AV376">
        <v>271</v>
      </c>
    </row>
    <row r="377" spans="1:48" ht="30" customHeight="1">
      <c r="A377" s="661" t="s">
        <v>2098</v>
      </c>
      <c r="B377" s="661" t="s">
        <v>50</v>
      </c>
      <c r="C377" s="663" t="s">
        <v>470</v>
      </c>
      <c r="D377" s="646">
        <v>1</v>
      </c>
      <c r="E377" s="647"/>
      <c r="F377" s="647"/>
      <c r="G377" s="647"/>
      <c r="H377" s="647"/>
      <c r="I377" s="647"/>
      <c r="J377" s="647"/>
      <c r="K377" s="647"/>
      <c r="L377" s="647"/>
      <c r="M377" s="663"/>
      <c r="N377" s="1" t="s">
        <v>2099</v>
      </c>
      <c r="O377" s="1" t="s">
        <v>50</v>
      </c>
      <c r="P377" s="1" t="s">
        <v>50</v>
      </c>
      <c r="Q377" s="1" t="s">
        <v>1355</v>
      </c>
      <c r="R377" s="1" t="s">
        <v>61</v>
      </c>
      <c r="S377" s="1" t="s">
        <v>61</v>
      </c>
      <c r="T377" s="1" t="s">
        <v>60</v>
      </c>
      <c r="AR377" s="1" t="s">
        <v>50</v>
      </c>
      <c r="AS377" s="1" t="s">
        <v>50</v>
      </c>
      <c r="AU377" s="1" t="s">
        <v>2100</v>
      </c>
      <c r="AV377">
        <v>272</v>
      </c>
    </row>
    <row r="378" spans="1:48" ht="30" customHeight="1">
      <c r="A378" s="661" t="s">
        <v>2101</v>
      </c>
      <c r="B378" s="661" t="s">
        <v>50</v>
      </c>
      <c r="C378" s="663" t="s">
        <v>68</v>
      </c>
      <c r="D378" s="646">
        <v>118</v>
      </c>
      <c r="E378" s="647"/>
      <c r="F378" s="647"/>
      <c r="G378" s="647"/>
      <c r="H378" s="647"/>
      <c r="I378" s="647"/>
      <c r="J378" s="647"/>
      <c r="K378" s="647"/>
      <c r="L378" s="647"/>
      <c r="M378" s="663" t="s">
        <v>50</v>
      </c>
      <c r="N378" s="1" t="s">
        <v>2102</v>
      </c>
      <c r="O378" s="1" t="s">
        <v>50</v>
      </c>
      <c r="P378" s="1" t="s">
        <v>50</v>
      </c>
      <c r="Q378" s="1" t="s">
        <v>1355</v>
      </c>
      <c r="R378" s="1" t="s">
        <v>61</v>
      </c>
      <c r="S378" s="1" t="s">
        <v>61</v>
      </c>
      <c r="T378" s="1" t="s">
        <v>60</v>
      </c>
      <c r="AR378" s="1" t="s">
        <v>50</v>
      </c>
      <c r="AS378" s="1" t="s">
        <v>50</v>
      </c>
      <c r="AU378" s="1" t="s">
        <v>2103</v>
      </c>
      <c r="AV378">
        <v>273</v>
      </c>
    </row>
    <row r="379" spans="1:48" ht="30" customHeight="1">
      <c r="A379" s="661" t="s">
        <v>2104</v>
      </c>
      <c r="B379" s="661" t="s">
        <v>50</v>
      </c>
      <c r="C379" s="663" t="s">
        <v>470</v>
      </c>
      <c r="D379" s="646">
        <v>6</v>
      </c>
      <c r="E379" s="647"/>
      <c r="F379" s="647"/>
      <c r="G379" s="647"/>
      <c r="H379" s="647"/>
      <c r="I379" s="647"/>
      <c r="J379" s="647"/>
      <c r="K379" s="647"/>
      <c r="L379" s="647"/>
      <c r="M379" s="663" t="s">
        <v>50</v>
      </c>
      <c r="N379" s="1" t="s">
        <v>2105</v>
      </c>
      <c r="O379" s="1" t="s">
        <v>50</v>
      </c>
      <c r="P379" s="1" t="s">
        <v>50</v>
      </c>
      <c r="Q379" s="1" t="s">
        <v>1355</v>
      </c>
      <c r="R379" s="1" t="s">
        <v>61</v>
      </c>
      <c r="S379" s="1" t="s">
        <v>61</v>
      </c>
      <c r="T379" s="1" t="s">
        <v>60</v>
      </c>
      <c r="AR379" s="1" t="s">
        <v>50</v>
      </c>
      <c r="AS379" s="1" t="s">
        <v>50</v>
      </c>
      <c r="AU379" s="1" t="s">
        <v>2106</v>
      </c>
      <c r="AV379">
        <v>274</v>
      </c>
    </row>
    <row r="380" spans="1:48" ht="30" customHeight="1">
      <c r="A380" s="661" t="s">
        <v>1027</v>
      </c>
      <c r="B380" s="661" t="s">
        <v>2107</v>
      </c>
      <c r="C380" s="663" t="s">
        <v>1029</v>
      </c>
      <c r="D380" s="646">
        <v>1</v>
      </c>
      <c r="E380" s="647"/>
      <c r="F380" s="647"/>
      <c r="G380" s="647"/>
      <c r="H380" s="647"/>
      <c r="I380" s="647"/>
      <c r="J380" s="647"/>
      <c r="K380" s="647"/>
      <c r="L380" s="647"/>
      <c r="M380" s="663" t="s">
        <v>50</v>
      </c>
      <c r="N380" s="1" t="s">
        <v>2108</v>
      </c>
      <c r="O380" s="1" t="s">
        <v>50</v>
      </c>
      <c r="P380" s="1" t="s">
        <v>50</v>
      </c>
      <c r="Q380" s="1" t="s">
        <v>1355</v>
      </c>
      <c r="R380" s="1" t="s">
        <v>61</v>
      </c>
      <c r="S380" s="1" t="s">
        <v>61</v>
      </c>
      <c r="T380" s="1" t="s">
        <v>60</v>
      </c>
      <c r="AR380" s="1" t="s">
        <v>50</v>
      </c>
      <c r="AS380" s="1" t="s">
        <v>50</v>
      </c>
      <c r="AU380" s="1" t="s">
        <v>2109</v>
      </c>
      <c r="AV380">
        <v>259</v>
      </c>
    </row>
    <row r="381" spans="1:48" ht="30" customHeight="1">
      <c r="A381" s="646"/>
      <c r="B381" s="646"/>
      <c r="C381" s="662"/>
      <c r="D381" s="646"/>
      <c r="E381" s="647"/>
      <c r="F381" s="647"/>
      <c r="G381" s="647"/>
      <c r="H381" s="647"/>
      <c r="I381" s="647"/>
      <c r="J381" s="647"/>
      <c r="K381" s="647"/>
      <c r="L381" s="647"/>
      <c r="M381" s="662"/>
      <c r="Q381" s="1" t="s">
        <v>1355</v>
      </c>
    </row>
    <row r="382" spans="1:48" ht="30" customHeight="1">
      <c r="A382" s="646"/>
      <c r="B382" s="646"/>
      <c r="C382" s="662"/>
      <c r="D382" s="646"/>
      <c r="E382" s="647"/>
      <c r="F382" s="647"/>
      <c r="G382" s="647"/>
      <c r="H382" s="647"/>
      <c r="I382" s="647"/>
      <c r="J382" s="647"/>
      <c r="K382" s="647"/>
      <c r="L382" s="647"/>
      <c r="M382" s="662"/>
      <c r="Q382" s="1" t="s">
        <v>1355</v>
      </c>
    </row>
    <row r="383" spans="1:48" ht="30" customHeight="1">
      <c r="A383" s="646"/>
      <c r="B383" s="646"/>
      <c r="C383" s="662"/>
      <c r="D383" s="646"/>
      <c r="E383" s="647"/>
      <c r="F383" s="647"/>
      <c r="G383" s="647"/>
      <c r="H383" s="647"/>
      <c r="I383" s="647"/>
      <c r="J383" s="647"/>
      <c r="K383" s="647"/>
      <c r="L383" s="647"/>
      <c r="M383" s="662"/>
      <c r="Q383" s="1" t="s">
        <v>1355</v>
      </c>
    </row>
    <row r="384" spans="1:48" ht="30" customHeight="1">
      <c r="A384" s="646"/>
      <c r="B384" s="646"/>
      <c r="C384" s="662"/>
      <c r="D384" s="646"/>
      <c r="E384" s="647"/>
      <c r="F384" s="647"/>
      <c r="G384" s="647"/>
      <c r="H384" s="647"/>
      <c r="I384" s="647"/>
      <c r="J384" s="647"/>
      <c r="K384" s="647"/>
      <c r="L384" s="647"/>
      <c r="M384" s="662"/>
      <c r="Q384" s="1" t="s">
        <v>1355</v>
      </c>
    </row>
    <row r="385" spans="1:17" ht="30" customHeight="1">
      <c r="A385" s="646"/>
      <c r="B385" s="646"/>
      <c r="C385" s="662"/>
      <c r="D385" s="646"/>
      <c r="E385" s="647"/>
      <c r="F385" s="647"/>
      <c r="G385" s="647"/>
      <c r="H385" s="647"/>
      <c r="I385" s="647"/>
      <c r="J385" s="647"/>
      <c r="K385" s="647"/>
      <c r="L385" s="647"/>
      <c r="M385" s="662"/>
      <c r="Q385" s="1" t="s">
        <v>1355</v>
      </c>
    </row>
    <row r="386" spans="1:17" ht="30" customHeight="1">
      <c r="A386" s="646"/>
      <c r="B386" s="646"/>
      <c r="C386" s="662"/>
      <c r="D386" s="646"/>
      <c r="E386" s="647"/>
      <c r="F386" s="647"/>
      <c r="G386" s="647"/>
      <c r="H386" s="647"/>
      <c r="I386" s="647"/>
      <c r="J386" s="647"/>
      <c r="K386" s="647"/>
      <c r="L386" s="647"/>
      <c r="M386" s="662"/>
      <c r="Q386" s="1" t="s">
        <v>1355</v>
      </c>
    </row>
    <row r="387" spans="1:17" ht="30" customHeight="1">
      <c r="A387" s="661" t="s">
        <v>120</v>
      </c>
      <c r="B387" s="646"/>
      <c r="C387" s="662"/>
      <c r="D387" s="646"/>
      <c r="E387" s="647"/>
      <c r="F387" s="647">
        <f>SUMIF(Q365:Q386,"010201",F365:F386)</f>
        <v>0</v>
      </c>
      <c r="G387" s="647"/>
      <c r="H387" s="647">
        <f>SUMIF(Q365:Q386,"010201",H365:H386)</f>
        <v>0</v>
      </c>
      <c r="I387" s="647"/>
      <c r="J387" s="647">
        <f>SUMIF(Q365:Q386,"010201",J365:J386)</f>
        <v>0</v>
      </c>
      <c r="K387" s="647"/>
      <c r="L387" s="647">
        <f>SUMIF(Q365:Q386,"010201",L365:L386)</f>
        <v>0</v>
      </c>
      <c r="M387" s="662"/>
      <c r="N387" t="s">
        <v>121</v>
      </c>
    </row>
  </sheetData>
  <mergeCells count="44">
    <mergeCell ref="AU2:AU3"/>
    <mergeCell ref="AV2:AV3"/>
    <mergeCell ref="AO2:AO3"/>
    <mergeCell ref="AP2:AP3"/>
    <mergeCell ref="AQ2:AQ3"/>
    <mergeCell ref="AR2:AR3"/>
    <mergeCell ref="AS2:AS3"/>
    <mergeCell ref="AT2:AT3"/>
    <mergeCell ref="AI2:AI3"/>
    <mergeCell ref="AJ2:AJ3"/>
    <mergeCell ref="AK2:AK3"/>
    <mergeCell ref="AL2:AL3"/>
    <mergeCell ref="AM2:AM3"/>
    <mergeCell ref="AN2:AN3"/>
    <mergeCell ref="AC2:AC3"/>
    <mergeCell ref="AD2:AD3"/>
    <mergeCell ref="AE2:AE3"/>
    <mergeCell ref="AF2:AF3"/>
    <mergeCell ref="AG2:AG3"/>
    <mergeCell ref="AH2:AH3"/>
    <mergeCell ref="W2:W3"/>
    <mergeCell ref="X2:X3"/>
    <mergeCell ref="Y2:Y3"/>
    <mergeCell ref="Z2:Z3"/>
    <mergeCell ref="AA2:AA3"/>
    <mergeCell ref="AB2:AB3"/>
    <mergeCell ref="Q2:Q3"/>
    <mergeCell ref="R2:R3"/>
    <mergeCell ref="S2:S3"/>
    <mergeCell ref="T2:T3"/>
    <mergeCell ref="U2:U3"/>
    <mergeCell ref="V2:V3"/>
    <mergeCell ref="I2:J2"/>
    <mergeCell ref="K2:L2"/>
    <mergeCell ref="M2:M3"/>
    <mergeCell ref="N2:N3"/>
    <mergeCell ref="O2:O3"/>
    <mergeCell ref="P2:P3"/>
    <mergeCell ref="A2:A3"/>
    <mergeCell ref="B2:B3"/>
    <mergeCell ref="C2:C3"/>
    <mergeCell ref="D2:D3"/>
    <mergeCell ref="E2:F2"/>
    <mergeCell ref="G2:H2"/>
  </mergeCells>
  <phoneticPr fontId="1" type="noConversion"/>
  <pageMargins left="0.78740157480314954" right="0" top="0.39370078740157477" bottom="0.39370078740157477" header="0" footer="0"/>
  <pageSetup paperSize="9" scale="64" fitToHeight="0" orientation="landscape" r:id="rId1"/>
  <rowBreaks count="10" manualBreakCount="10">
    <brk id="27" max="16383" man="1"/>
    <brk id="51" max="16383" man="1"/>
    <brk id="75" max="16383" man="1"/>
    <brk id="147" max="16383" man="1"/>
    <brk id="243" max="16383" man="1"/>
    <brk id="267" max="16383" man="1"/>
    <brk id="291" max="16383" man="1"/>
    <brk id="315" max="16383" man="1"/>
    <brk id="363" max="16383" man="1"/>
    <brk id="38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10</vt:i4>
      </vt:variant>
      <vt:variant>
        <vt:lpstr>이름 지정된 범위</vt:lpstr>
      </vt:variant>
      <vt:variant>
        <vt:i4>22</vt:i4>
      </vt:variant>
    </vt:vector>
  </HeadingPairs>
  <TitlesOfParts>
    <vt:vector size="32" baseType="lpstr">
      <vt:lpstr>표지(내역)</vt:lpstr>
      <vt:lpstr>갑지</vt:lpstr>
      <vt:lpstr>총괄 원가</vt:lpstr>
      <vt:lpstr>총괄 순공사비</vt:lpstr>
      <vt:lpstr>건축 공종별집계표</vt:lpstr>
      <vt:lpstr>건축 공종별내역서</vt:lpstr>
      <vt:lpstr>토목 내역서총괄표</vt:lpstr>
      <vt:lpstr>토목 내역서</vt:lpstr>
      <vt:lpstr>기계설비 공종별집계표</vt:lpstr>
      <vt:lpstr>기계설비 공종별내역서</vt:lpstr>
      <vt:lpstr>갑지!Print_Area</vt:lpstr>
      <vt:lpstr>'건축 공종별내역서'!Print_Area</vt:lpstr>
      <vt:lpstr>'건축 공종별집계표'!Print_Area</vt:lpstr>
      <vt:lpstr>'기계설비 공종별내역서'!Print_Area</vt:lpstr>
      <vt:lpstr>'기계설비 공종별집계표'!Print_Area</vt:lpstr>
      <vt:lpstr>'총괄 순공사비'!Print_Area</vt:lpstr>
      <vt:lpstr>'총괄 원가'!Print_Area</vt:lpstr>
      <vt:lpstr>'토목 내역서'!Print_Area</vt:lpstr>
      <vt:lpstr>'토목 내역서총괄표'!Print_Area</vt:lpstr>
      <vt:lpstr>'표지(내역)'!Print_Area</vt:lpstr>
      <vt:lpstr>'건축 공종별내역서'!Print_Titles</vt:lpstr>
      <vt:lpstr>'건축 공종별집계표'!Print_Titles</vt:lpstr>
      <vt:lpstr>'기계설비 공종별내역서'!Print_Titles</vt:lpstr>
      <vt:lpstr>'기계설비 공종별집계표'!Print_Titles</vt:lpstr>
      <vt:lpstr>'총괄 원가'!Print_Titles</vt:lpstr>
      <vt:lpstr>'토목 내역서'!Print_Titles</vt:lpstr>
      <vt:lpstr>'토목 내역서총괄표'!Print_Titles</vt:lpstr>
      <vt:lpstr>갑지!Z_6817D27B_DED9_4052_B2A0_155E46C5BEA5_.wvu.PrintArea</vt:lpstr>
      <vt:lpstr>'총괄 순공사비'!Z_6817D27B_DED9_4052_B2A0_155E46C5BEA5_.wvu.PrintArea</vt:lpstr>
      <vt:lpstr>'총괄 원가'!Z_6817D27B_DED9_4052_B2A0_155E46C5BEA5_.wvu.PrintArea</vt:lpstr>
      <vt:lpstr>'표지(내역)'!Z_6817D27B_DED9_4052_B2A0_155E46C5BEA5_.wvu.PrintArea</vt:lpstr>
      <vt:lpstr>'총괄 원가'!Z_6817D27B_DED9_4052_B2A0_155E46C5BEA5_.wvu.PrintTitles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kiapi kiapi</cp:lastModifiedBy>
  <dcterms:created xsi:type="dcterms:W3CDTF">2025-12-02T02:54:39Z</dcterms:created>
  <dcterms:modified xsi:type="dcterms:W3CDTF">2025-12-04T01:18:43Z</dcterms:modified>
</cp:coreProperties>
</file>