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폴더\03.설계도\전자파 구축 사업\25.06.09 - 납품도서\3.소방\2.내역\"/>
    </mc:Choice>
  </mc:AlternateContent>
  <xr:revisionPtr revIDLastSave="0" documentId="13_ncr:1_{8604C0AE-947E-4B1D-8389-8434536F297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원가계산서" sheetId="10" r:id="rId1"/>
    <sheet name="공종별집계표" sheetId="9" r:id="rId2"/>
    <sheet name="공종별내역서" sheetId="8" r:id="rId3"/>
    <sheet name="공량설정_일위대가" sheetId="3" state="hidden" r:id="rId4"/>
    <sheet name=" 공사설정 " sheetId="2" state="hidden" r:id="rId5"/>
  </sheets>
  <definedNames>
    <definedName name="_xlnm.Print_Area" localSheetId="2">공종별내역서!$A$1:$M$102</definedName>
    <definedName name="_xlnm.Print_Area" localSheetId="1">공종별집계표!$A$1:$M$27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0" i="8" l="1"/>
  <c r="G80" i="8"/>
  <c r="E80" i="8"/>
  <c r="F80" i="8" s="1"/>
  <c r="F102" i="8" s="1"/>
  <c r="H80" i="8"/>
  <c r="H102" i="8" s="1"/>
  <c r="J80" i="8"/>
  <c r="J102" i="8" s="1"/>
  <c r="K80" i="8" l="1"/>
  <c r="L80" i="8"/>
  <c r="L102" i="8" s="1"/>
  <c r="J28" i="8" l="1"/>
  <c r="I8" i="9" s="1"/>
  <c r="J8" i="9" s="1"/>
  <c r="H78" i="8"/>
  <c r="G10" i="9" s="1"/>
  <c r="H10" i="9" s="1"/>
  <c r="H53" i="8" l="1"/>
  <c r="G9" i="9" s="1"/>
  <c r="H9" i="9" s="1"/>
  <c r="J53" i="8"/>
  <c r="I9" i="9" s="1"/>
  <c r="J9" i="9" s="1"/>
  <c r="J78" i="8"/>
  <c r="I10" i="9" s="1"/>
  <c r="J10" i="9" s="1"/>
  <c r="H28" i="8"/>
  <c r="G8" i="9" s="1"/>
  <c r="H8" i="9" s="1"/>
  <c r="G7" i="9" l="1"/>
  <c r="H7" i="9" s="1"/>
  <c r="G6" i="9" s="1"/>
  <c r="H6" i="9" s="1"/>
  <c r="G5" i="9" s="1"/>
  <c r="H5" i="9" s="1"/>
  <c r="E8" i="10" s="1"/>
  <c r="E14" i="10" s="1"/>
  <c r="I7" i="9"/>
  <c r="J7" i="9" s="1"/>
  <c r="I6" i="9" s="1"/>
  <c r="J6" i="9" s="1"/>
  <c r="I5" i="9" s="1"/>
  <c r="J5" i="9" s="1"/>
  <c r="J27" i="9" s="1"/>
  <c r="E9" i="10" l="1"/>
  <c r="E10" i="10" s="1"/>
  <c r="E11" i="10" s="1"/>
  <c r="E13" i="10"/>
  <c r="E16" i="10" s="1"/>
  <c r="H27" i="9"/>
  <c r="E12" i="10" l="1"/>
  <c r="L28" i="8" l="1"/>
  <c r="F28" i="8"/>
  <c r="E8" i="9" s="1"/>
  <c r="K8" i="9" s="1"/>
  <c r="L78" i="8"/>
  <c r="F78" i="8"/>
  <c r="E10" i="9" s="1"/>
  <c r="F8" i="9" l="1"/>
  <c r="F10" i="9"/>
  <c r="L10" i="9" s="1"/>
  <c r="K10" i="9"/>
  <c r="L8" i="9"/>
  <c r="L53" i="8" l="1"/>
  <c r="F53" i="8"/>
  <c r="E9" i="9" s="1"/>
  <c r="F9" i="9" l="1"/>
  <c r="K9" i="9"/>
  <c r="L9" i="9" l="1"/>
  <c r="E7" i="9"/>
  <c r="K7" i="9" l="1"/>
  <c r="F7" i="9"/>
  <c r="E6" i="9" l="1"/>
  <c r="L7" i="9"/>
  <c r="F6" i="9" l="1"/>
  <c r="K6" i="9"/>
  <c r="E5" i="9" l="1"/>
  <c r="L6" i="9"/>
  <c r="F5" i="9" l="1"/>
  <c r="K5" i="9"/>
  <c r="E4" i="10" l="1"/>
  <c r="E7" i="10" s="1"/>
  <c r="F27" i="9"/>
  <c r="L5" i="9"/>
  <c r="L27" i="9" s="1"/>
  <c r="E17" i="10" l="1"/>
  <c r="E15" i="10"/>
  <c r="E18" i="10" l="1"/>
  <c r="E19" i="10" s="1"/>
  <c r="E20" i="10" s="1"/>
  <c r="E21" i="10" s="1"/>
  <c r="E22" i="10" l="1"/>
  <c r="E25" i="10" s="1"/>
  <c r="E23" i="10" s="1"/>
  <c r="E24" i="10" s="1"/>
  <c r="E26" i="10" s="1"/>
  <c r="F2" i="10" l="1"/>
</calcChain>
</file>

<file path=xl/sharedStrings.xml><?xml version="1.0" encoding="utf-8"?>
<sst xmlns="http://schemas.openxmlformats.org/spreadsheetml/2006/main" count="820" uniqueCount="358">
  <si>
    <t>공 종 별 집 계 표</t>
  </si>
  <si>
    <t>[ 모빌리티전자파안전성평가지원센터건립전기소방공사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</si>
  <si>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</si>
  <si>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</si>
  <si>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</si>
  <si>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</si>
  <si>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</si>
  <si>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</si>
  <si>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</si>
  <si>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</si>
  <si>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</si>
  <si>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</si>
  <si>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</si>
  <si>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</si>
  <si>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</si>
  <si>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</si>
  <si>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</si>
  <si>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</si>
  <si>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</si>
  <si>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</si>
  <si>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</si>
  <si>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</si>
  <si>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</si>
  <si>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</si>
  <si>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</si>
  <si>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</si>
  <si>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</si>
  <si>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</si>
  <si>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</si>
  <si>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</si>
  <si>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</si>
  <si>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</si>
  <si>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</si>
  <si>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</si>
  <si>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</si>
  <si>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</si>
  <si>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</si>
  <si>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</si>
  <si>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</si>
  <si>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</si>
  <si>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</si>
  <si>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</si>
  <si>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</si>
  <si>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</si>
  <si>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</si>
  <si>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</si>
  <si>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</si>
  <si>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</si>
  <si>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</si>
  <si>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</si>
  <si>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</si>
  <si>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</si>
  <si>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</si>
  <si>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소방공사</t>
  </si>
  <si>
    <t>0101</t>
  </si>
  <si>
    <t>전기소방공사</t>
  </si>
  <si>
    <t>010101</t>
  </si>
  <si>
    <t>01010101</t>
  </si>
  <si>
    <t>강제전선관</t>
  </si>
  <si>
    <t>아연도, 22mm, 노출</t>
  </si>
  <si>
    <t>m</t>
  </si>
  <si>
    <t>호표 1</t>
  </si>
  <si>
    <t>5B39E6D132C32209E8E7906F2A6435</t>
  </si>
  <si>
    <t>T</t>
  </si>
  <si>
    <t>F</t>
  </si>
  <si>
    <t>010101015B39E6D132C32209E8E7906F2A6435</t>
  </si>
  <si>
    <t>절연전선(7열동시포설)</t>
  </si>
  <si>
    <t>HFIX, 2.5㎟, 관내배선</t>
  </si>
  <si>
    <t>호표 2</t>
  </si>
  <si>
    <t>5B39964993C370098E4A77C02DBE1E</t>
  </si>
  <si>
    <t>010101015B39964993C370098E4A77C02DBE1E</t>
  </si>
  <si>
    <t>절연전선(8열동시포설)</t>
  </si>
  <si>
    <t>호표 3</t>
  </si>
  <si>
    <t>5B39964993C370098E4A77C02DBF20</t>
  </si>
  <si>
    <t>010101015B39964993C370098E4A77C02DBF20</t>
  </si>
  <si>
    <t>풀박스</t>
  </si>
  <si>
    <t>200X200X100mm, 노출, 벽면</t>
  </si>
  <si>
    <t>개</t>
  </si>
  <si>
    <t>호표 4</t>
  </si>
  <si>
    <t>5B39E6DCDF038209CC6CE25029EDC1</t>
  </si>
  <si>
    <t>010101015B39E6DCDF038209CC6CE25029EDC1</t>
  </si>
  <si>
    <t>화재수신기</t>
  </si>
  <si>
    <t>P형1급, 20회로/벽부</t>
  </si>
  <si>
    <t>대</t>
  </si>
  <si>
    <t>호표 5</t>
  </si>
  <si>
    <t>5B39B69EF5D39E09FB773E3929C9DA</t>
  </si>
  <si>
    <t>010101015B39B69EF5D39E09FB773E3929C9DA</t>
  </si>
  <si>
    <t>전원공급반</t>
  </si>
  <si>
    <t>DC 24V</t>
  </si>
  <si>
    <t>호표 6</t>
  </si>
  <si>
    <t>5B39B69973D3EB096C1A907F2FDBF4</t>
  </si>
  <si>
    <t>010101015B39B69973D3EB096C1A907F2FDBF4</t>
  </si>
  <si>
    <t>비상경보세트</t>
  </si>
  <si>
    <t>단독형</t>
  </si>
  <si>
    <t>호표 7</t>
  </si>
  <si>
    <t>5B39B6913E2344094E5B29E2229A02</t>
  </si>
  <si>
    <t>010101015B39B6913E2344094E5B29E2229A02</t>
  </si>
  <si>
    <t>[ 합           계 ]</t>
  </si>
  <si>
    <t>TOTAL</t>
  </si>
  <si>
    <t>01010102</t>
  </si>
  <si>
    <t>아연도, 16mm, 노출</t>
  </si>
  <si>
    <t>호표 8</t>
  </si>
  <si>
    <t>5B39E6D132C333094D9462852E8DA7</t>
  </si>
  <si>
    <t>010101025B39E6D132C333094D9462852E8DA7</t>
  </si>
  <si>
    <t>010101025B39E6D132C32209E8E7906F2A6435</t>
  </si>
  <si>
    <t>아연도, 28mm, 노출</t>
  </si>
  <si>
    <t>호표 9</t>
  </si>
  <si>
    <t>5B39E6D132C35E0927499A8E2A6434</t>
  </si>
  <si>
    <t>010101025B39E6D132C35E0927499A8E2A6434</t>
  </si>
  <si>
    <t>아연도, 36mm, 노출</t>
  </si>
  <si>
    <t>호표 10</t>
  </si>
  <si>
    <t>5B39E6D132C34D09D30BE5DB21E029</t>
  </si>
  <si>
    <t>010101025B39E6D132C34D09D30BE5DB21E029</t>
  </si>
  <si>
    <t>1종금속제가요전선관</t>
  </si>
  <si>
    <t>16mm 비방수, 노출</t>
  </si>
  <si>
    <t>호표 11</t>
  </si>
  <si>
    <t>5B39E6D131338C09881B4CDB2FA4B0</t>
  </si>
  <si>
    <t>010101025B39E6D131338C09881B4CDB2FA4B0</t>
  </si>
  <si>
    <t>절연전선(4열동시포설)</t>
  </si>
  <si>
    <t>HFIX, 1.38mm, 관배배선</t>
  </si>
  <si>
    <t>호표 12</t>
  </si>
  <si>
    <t>5B39964993C34B094A70D80B2B4E8E</t>
  </si>
  <si>
    <t>010101025B39964993C34B094A70D80B2B4E8E</t>
  </si>
  <si>
    <t>절연전선(6열동시포설)</t>
  </si>
  <si>
    <t>호표 13</t>
  </si>
  <si>
    <t>5B39964993C370098E4A77C02DBD77</t>
  </si>
  <si>
    <t>010101025B39964993C370098E4A77C02DBD77</t>
  </si>
  <si>
    <t>절연전선(10열동시포설)</t>
  </si>
  <si>
    <t>호표 14</t>
  </si>
  <si>
    <t>5B39964993C370098E4A77C02DBF27</t>
  </si>
  <si>
    <t>010101025B39964993C370098E4A77C02DBF27</t>
  </si>
  <si>
    <t>박스커넥터(비방수)</t>
  </si>
  <si>
    <t>1종금속제가요전선관, 16mm</t>
  </si>
  <si>
    <t>5C53664E0B533209CC79D79B259788537DEAA2</t>
  </si>
  <si>
    <t>010101025C53664E0B533209CC79D79B259788537DEAA2</t>
  </si>
  <si>
    <t>아우트렛박스</t>
  </si>
  <si>
    <t>8각 54mm</t>
  </si>
  <si>
    <t>호표 15</t>
  </si>
  <si>
    <t>5B39E6DB3463270965BFB3332E3965</t>
  </si>
  <si>
    <t>010101025B39E6DB3463270965BFB3332E3965</t>
  </si>
  <si>
    <t>화재감지기</t>
  </si>
  <si>
    <t>열감지기, 차동식스포트형</t>
  </si>
  <si>
    <t>호표 16</t>
  </si>
  <si>
    <t>5B39B69DEC339F0993D5F1DE216576</t>
  </si>
  <si>
    <t>010101025B39B69DEC339F0993D5F1DE216576</t>
  </si>
  <si>
    <t>연기감지기</t>
  </si>
  <si>
    <t>호표 17</t>
  </si>
  <si>
    <t>5B39B69DEF83FA09691E2B6824538E</t>
  </si>
  <si>
    <t>010101025B39B69DEF83FA09691E2B6824538E</t>
  </si>
  <si>
    <t>불꽃감지기</t>
  </si>
  <si>
    <t>호표 18</t>
  </si>
  <si>
    <t>5B39B69DEF83FA09691E2B6824538F</t>
  </si>
  <si>
    <t>010101025B39B69DEF83FA09691E2B6824538F</t>
  </si>
  <si>
    <t>박스커버</t>
  </si>
  <si>
    <t>8각, 둥근구멍, 평</t>
  </si>
  <si>
    <t>5C53664E0A43A009FC9BD6CE2ED2BC052C38F6</t>
  </si>
  <si>
    <t>010101025C53664E0A43A009FC9BD6CE2ED2BC052C38F6</t>
  </si>
  <si>
    <t>01010103</t>
  </si>
  <si>
    <t>010101035B39E6D132C333094D9462852E8DA7</t>
  </si>
  <si>
    <t>절연전선(2열동시포설)</t>
  </si>
  <si>
    <t>호표 19</t>
  </si>
  <si>
    <t>5B39964993C370098E4A77C02DB998</t>
  </si>
  <si>
    <t>010101035B39964993C370098E4A77C02DB998</t>
  </si>
  <si>
    <t>4각 54mm</t>
  </si>
  <si>
    <t>호표 20</t>
  </si>
  <si>
    <t>5B39E6DB34632709658279612BD2B0</t>
  </si>
  <si>
    <t>010101035B39E6DB34632709658279612BD2B0</t>
  </si>
  <si>
    <t>유도등</t>
  </si>
  <si>
    <t>통로유도등(고휘도), LED</t>
  </si>
  <si>
    <t>호표 21</t>
  </si>
  <si>
    <t>5B39B694F1835D09D873A0702FE679</t>
  </si>
  <si>
    <t>010101035B39B694F1835D09D873A0702FE679</t>
  </si>
  <si>
    <t>피난구유도등(고휘도), LED, 소형(단면), 60분용</t>
  </si>
  <si>
    <t>호표 22</t>
  </si>
  <si>
    <t>5B39B694F1836E094F92D3042C9FBF</t>
  </si>
  <si>
    <t>010101035B39B694F1836E094F92D3042C9FBF</t>
  </si>
  <si>
    <t>입체형유도등</t>
  </si>
  <si>
    <t>소형, 돌출형, 3면용</t>
  </si>
  <si>
    <t>호표 23</t>
  </si>
  <si>
    <t>5B39B694F3B32309659CA9F120738A</t>
  </si>
  <si>
    <t>010101035B39B694F3B32309659CA9F120738A</t>
  </si>
  <si>
    <t>4각, 둥근구멍, 평</t>
  </si>
  <si>
    <t>5C53664E0A43A009FC9BD6CE2ED2BC052C38F1</t>
  </si>
  <si>
    <t>010101035C53664E0A43A009FC9BD6CE2ED2BC052C38F1</t>
  </si>
  <si>
    <t>별도공사</t>
  </si>
  <si>
    <t>0102</t>
  </si>
  <si>
    <t>재해예방기술지도수수료</t>
  </si>
  <si>
    <t>식</t>
  </si>
  <si>
    <t>5ACC36D908533A098716649D2B0DE96C3F7078</t>
  </si>
  <si>
    <t>01025ACC36D908533A098716649D2B0DE96C3F7078</t>
  </si>
  <si>
    <t>비      고</t>
  </si>
  <si>
    <t>일위대가</t>
  </si>
  <si>
    <t>5B39E6D132C32209E8E7906F2A64355BA1464E05C32809A90772D4276C01503263BC</t>
  </si>
  <si>
    <t>5B39964993C370098E4A77C02DBE1E5BA1464E05C32809A90772D4276C01503263BC</t>
  </si>
  <si>
    <t>5B39964993C370098E4A77C02DBF205BA1464E05C32809A90772D4276C01503263BC</t>
  </si>
  <si>
    <t>5B39E6DCDF038209CC6CE25029EDC15BA1464E05C32809A90772D4276C01503263BC</t>
  </si>
  <si>
    <t>5B39B69EF5D39E09FB773E3929C9DA5BA1464E05C32809A90772D4276C01503263BC</t>
  </si>
  <si>
    <t>5B39B69973D3EB096C1A907F2FDBF45BA1464E05C32809A90772D4276C01503263BC</t>
  </si>
  <si>
    <t>5B39B6913E2344094E5B29E2229A025BA1464E05C32809A90772D4276C01503263BC</t>
  </si>
  <si>
    <t>5B39E6D132C333094D9462852E8DA75BA1464E05C32809A90772D4276C01503263BC</t>
  </si>
  <si>
    <t>5B39E6D132C35E0927499A8E2A64345BA1464E05C32809A90772D4276C01503263BC</t>
  </si>
  <si>
    <t>5B39E6D132C34D09D30BE5DB21E0295BA1464E05C32809A90772D4276C01503263BC</t>
  </si>
  <si>
    <t>5B39E6D131338C09881B4CDB2FA4B05BA1464E05C32809A90772D4276C01503263BC</t>
  </si>
  <si>
    <t>5B39964993C34B094A70D80B2B4E8E5BA1464E05C32809A90772D4276C01503263BC</t>
  </si>
  <si>
    <t>5B39964993C370098E4A77C02DBD775BA1464E05C32809A90772D4276C01503263BC</t>
  </si>
  <si>
    <t>5B39964993C370098E4A77C02DBF275BA1464E05C32809A90772D4276C01503263BC</t>
  </si>
  <si>
    <t>5B39E6DB3463270965BFB3332E39655BA1464E05C32809A90772D4276C01503263BC</t>
  </si>
  <si>
    <t>5B39B69DEC339F0993D5F1DE2165765BA1464E05C32809A90772D4276C01503263BC</t>
  </si>
  <si>
    <t>5B39B69DEF83FA09691E2B6824538E5BA1464E05C32809A90772D4276C01503263BC</t>
  </si>
  <si>
    <t>5B39B69DEF83FA09691E2B6824538F5BA1464E05C32809A90772D4276C01503263BC</t>
  </si>
  <si>
    <t>5B39964993C370098E4A77C02DB9985BA1464E05C32809A90772D4276C01503263BC</t>
  </si>
  <si>
    <t>5B39E6DB34632709658279612BD2B05BA1464E05C32809A90772D4276C01503263BC</t>
  </si>
  <si>
    <t>5B39B694F1835D09D873A0702FE6795BA1464E05C32809A90772D4276C01503263BC</t>
  </si>
  <si>
    <t>5B39B694F1836E094F92D3042C9FBF5BA1464E05C32809A90772D4276C01503263BC</t>
  </si>
  <si>
    <t>5B39B694F3B32309659CA9F120738A5BA1464E05C32809A90772D4276C01503263BC</t>
  </si>
  <si>
    <t>가격정보</t>
  </si>
  <si>
    <t>물가자료</t>
  </si>
  <si>
    <t>물가정보</t>
  </si>
  <si>
    <t>유통물가</t>
  </si>
  <si>
    <t>조사가격</t>
  </si>
  <si>
    <t>적용율(%)</t>
  </si>
  <si>
    <t>소수점이하자릿수</t>
  </si>
  <si>
    <t>일위대가 코드</t>
  </si>
  <si>
    <t>강제전선관  아연도, 22mm, 노출  (호표 1)</t>
  </si>
  <si>
    <t xml:space="preserve">      내선전공</t>
  </si>
  <si>
    <t>절연전선(7열동시포설)  HFIX, 2.5㎟, 관내배선  (호표 2)</t>
  </si>
  <si>
    <t>절연전선(8열동시포설)  HFIX, 2.5㎟, 관내배선  (호표 3)</t>
  </si>
  <si>
    <t>풀박스  200X200X100mm, 노출, 벽면  (호표 4)</t>
  </si>
  <si>
    <t>화재수신기  P형1급, 20회로/벽부  (호표 5)</t>
  </si>
  <si>
    <t>전원공급반  DC 24V  (호표 6)</t>
  </si>
  <si>
    <t>비상경보세트  단독형  (호표 7)</t>
  </si>
  <si>
    <t>강제전선관  아연도, 16mm, 노출  (호표 8)</t>
  </si>
  <si>
    <t>강제전선관  아연도, 28mm, 노출  (호표 9)</t>
  </si>
  <si>
    <t>강제전선관  아연도, 36mm, 노출  (호표 10)</t>
  </si>
  <si>
    <t>1종금속제가요전선관  16mm 비방수, 노출  (호표 11)</t>
  </si>
  <si>
    <t>절연전선(4열동시포설)  HFIX, 1.38mm, 관배배선  (호표 12)</t>
  </si>
  <si>
    <t>절연전선(6열동시포설)  HFIX, 2.5㎟, 관내배선  (호표 13)</t>
  </si>
  <si>
    <t>절연전선(10열동시포설)  HFIX, 2.5㎟, 관내배선  (호표 14)</t>
  </si>
  <si>
    <t>아우트렛박스  8각 54mm  (호표 15)</t>
  </si>
  <si>
    <t>화재감지기  열감지기, 차동식스포트형  (호표 16)</t>
  </si>
  <si>
    <t>화재감지기  연기감지기  (호표 17)</t>
  </si>
  <si>
    <t>화재감지기  불꽃감지기  (호표 18)</t>
  </si>
  <si>
    <t>절연전선(2열동시포설)  HFIX, 2.5㎟, 관내배선  (호표 19)</t>
  </si>
  <si>
    <t>아우트렛박스  4각 54mm  (호표 20)</t>
  </si>
  <si>
    <t>유도등  통로유도등(고휘도), LED  (호표 21)</t>
  </si>
  <si>
    <t>유도등  피난구유도등(고휘도), LED, 소형(단면), 60분용  (호표 22)</t>
  </si>
  <si>
    <t>입체형유도등  소형, 돌출형, 3면용  (호표 23)</t>
  </si>
  <si>
    <t>공 사 원 가 계 산 서</t>
  </si>
  <si>
    <t>공사명 : 모빌리티전자파안전성평가지원센터건립전기소방공사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</si>
  <si>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</si>
  <si>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</si>
  <si>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</si>
  <si>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</si>
  <si>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</si>
  <si>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</si>
  <si>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</si>
  <si>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</si>
  <si>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</si>
  <si>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</si>
  <si>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</si>
  <si>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</si>
  <si>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</si>
  <si>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</si>
  <si>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</si>
  <si>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</si>
  <si>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</si>
  <si>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</si>
  <si>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</si>
  <si>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12.6%</t>
  </si>
  <si>
    <t>BS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</si>
  <si>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</si>
  <si>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</si>
  <si>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</si>
  <si>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</si>
  <si>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</si>
  <si>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</si>
  <si>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</si>
  <si>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</si>
  <si>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3.545%</t>
  </si>
  <si>
    <t>C7</t>
  </si>
  <si>
    <t>국민  연금  보험료</t>
  </si>
  <si>
    <t>직접노무비 * 4.5%</t>
  </si>
  <si>
    <t>CA</t>
  </si>
  <si>
    <t>산업안전보건관리비</t>
  </si>
  <si>
    <t>(재료비+직노+관급자재비) * 3.11%</t>
  </si>
  <si>
    <t>CB</t>
  </si>
  <si>
    <t>노인장기요양보험료</t>
  </si>
  <si>
    <t>건강보험료 * 12.95%</t>
  </si>
  <si>
    <t>CG</t>
  </si>
  <si>
    <t>기   타    경   비</t>
  </si>
  <si>
    <t>(재료비+노무비) * 5.2%</t>
  </si>
  <si>
    <t>CS</t>
  </si>
  <si>
    <t>S1</t>
  </si>
  <si>
    <t xml:space="preserve">        계</t>
  </si>
  <si>
    <t>D1</t>
  </si>
  <si>
    <t>일  반  관  리  비</t>
  </si>
  <si>
    <t>계 * 6%</t>
  </si>
  <si>
    <t>D2</t>
  </si>
  <si>
    <t>이              윤</t>
  </si>
  <si>
    <t>(노무비+경비+일반관리비) * 15%</t>
  </si>
  <si>
    <t>D8</t>
  </si>
  <si>
    <t>배상책임공제비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</si>
  <si>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</si>
  <si>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</si>
  <si>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</si>
  <si>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</si>
  <si>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</si>
  <si>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</si>
  <si>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</si>
  <si>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</si>
  <si>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</si>
  <si>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</si>
  <si>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</si>
  <si>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D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</si>
  <si>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</si>
  <si>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</si>
  <si>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</si>
  <si>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</si>
  <si>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</si>
  <si>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</si>
  <si>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XXXX-XXXXXXXXXXXXX</t>
  </si>
  <si>
    <t>내역금액소수점처리</t>
  </si>
  <si>
    <t>C</t>
  </si>
  <si>
    <t>일위대가내역소수점처리</t>
  </si>
  <si>
    <t>단가명</t>
  </si>
  <si>
    <t>TTTFT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</si>
  <si>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</si>
  <si>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</si>
  <si>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</si>
  <si>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</si>
  <si>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</si>
  <si>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</si>
  <si>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</si>
  <si>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</si>
  <si>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</si>
  <si>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</si>
  <si>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</si>
  <si>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</si>
  <si>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</si>
  <si>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</si>
  <si>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</si>
  <si>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</si>
  <si>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</si>
  <si>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</si>
  <si>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</si>
  <si>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</si>
  <si>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</si>
  <si>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</si>
  <si>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</si>
  <si>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</si>
  <si>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</si>
  <si>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...</t>
  </si>
  <si>
    <t>부가가치세 포함</t>
    <phoneticPr fontId="3" type="noConversion"/>
  </si>
  <si>
    <t>천단위미만 절사</t>
    <phoneticPr fontId="3" type="noConversion"/>
  </si>
  <si>
    <t>01 모빌리티전자파안전성평가지원센터건립전기소방공사</t>
    <phoneticPr fontId="3" type="noConversion"/>
  </si>
  <si>
    <t>0101 소방간선 공사</t>
    <phoneticPr fontId="3" type="noConversion"/>
  </si>
  <si>
    <t>0102 자동화재탐지설비 공사</t>
    <phoneticPr fontId="3" type="noConversion"/>
  </si>
  <si>
    <t>0103 유도등설비 공사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</si>
</sst>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#,###;\-#,###;#;"/>
  </numFmts>
  <fonts count="8" x14ac:knownFonts="1">
    <font>
      <sz val="11"/>
      <color theme="1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177" fontId="5" fillId="0" borderId="1" xfId="0" applyNumberFormat="1" applyFont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176" fontId="0" fillId="0" borderId="1" xfId="0" applyNumberForma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quotePrefix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6" fillId="0" borderId="0" xfId="0" quotePrefix="1" applyFo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Border="1" applyAlignment="1">
      <alignment horizontal="distributed" vertical="center" wrapText="1"/>
    </xf>
    <xf numFmtId="0" fontId="0" fillId="0" borderId="0" xfId="0" quotePrefix="1">
      <alignment vertical="center"/>
    </xf>
    <xf numFmtId="0" fontId="2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1" fillId="0" borderId="0" xfId="0" quotePrefix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6"/>
  <sheetViews>
    <sheetView tabSelected="1" view="pageBreakPreview" topLeftCell="B1" zoomScaleNormal="100" zoomScaleSheetLayoutView="100" workbookViewId="0">
      <selection activeCell="F21" sqref="F21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16" t="s">
        <v>247</v>
      </c>
      <c r="C1" s="16"/>
      <c r="D1" s="16"/>
      <c r="E1" s="16"/>
      <c r="F1" s="16"/>
      <c r="G1" s="16"/>
    </row>
    <row r="2" spans="1:7" ht="21.95" customHeight="1" x14ac:dyDescent="0.3">
      <c r="B2" s="17" t="s">
        <v>248</v>
      </c>
      <c r="C2" s="17"/>
      <c r="D2" s="17"/>
      <c r="E2" s="17"/>
      <c r="F2" s="18" t="str">
        <f>"금액 : "&amp;TEXT(E26,"[DBNUM4]")&amp;"원(\" &amp; TEXT(E26,"#,###")&amp;")"</f>
        <v>금액 : 영원(\)</v>
      </c>
      <c r="G2" s="18"/>
    </row>
    <row r="3" spans="1:7" ht="21.95" customHeight="1" x14ac:dyDescent="0.3">
      <c r="B3" s="19" t="s">
        <v>249</v>
      </c>
      <c r="C3" s="19"/>
      <c r="D3" s="19"/>
      <c r="E3" s="10" t="s">
        <v>250</v>
      </c>
      <c r="F3" s="10" t="s">
        <v>251</v>
      </c>
      <c r="G3" s="10" t="s">
        <v>190</v>
      </c>
    </row>
    <row r="4" spans="1:7" ht="21.95" customHeight="1" x14ac:dyDescent="0.3">
      <c r="A4" s="1" t="s">
        <v>256</v>
      </c>
      <c r="B4" s="20" t="s">
        <v>252</v>
      </c>
      <c r="C4" s="20" t="s">
        <v>253</v>
      </c>
      <c r="D4" s="11" t="s">
        <v>257</v>
      </c>
      <c r="E4" s="12">
        <f>TRUNC(공종별집계표!F5, 0)</f>
        <v>0</v>
      </c>
      <c r="F4" s="9" t="s">
        <v>51</v>
      </c>
      <c r="G4" s="9" t="s">
        <v>51</v>
      </c>
    </row>
    <row r="5" spans="1:7" ht="21.95" customHeight="1" x14ac:dyDescent="0.3">
      <c r="A5" s="1" t="s">
        <v>258</v>
      </c>
      <c r="B5" s="20"/>
      <c r="C5" s="20"/>
      <c r="D5" s="11" t="s">
        <v>259</v>
      </c>
      <c r="E5" s="12">
        <v>0</v>
      </c>
      <c r="F5" s="9" t="s">
        <v>51</v>
      </c>
      <c r="G5" s="9" t="s">
        <v>51</v>
      </c>
    </row>
    <row r="6" spans="1:7" ht="21.95" customHeight="1" x14ac:dyDescent="0.3">
      <c r="A6" s="1" t="s">
        <v>260</v>
      </c>
      <c r="B6" s="20"/>
      <c r="C6" s="20"/>
      <c r="D6" s="11" t="s">
        <v>261</v>
      </c>
      <c r="E6" s="12">
        <v>0</v>
      </c>
      <c r="F6" s="9" t="s">
        <v>51</v>
      </c>
      <c r="G6" s="9" t="s">
        <v>51</v>
      </c>
    </row>
    <row r="7" spans="1:7" ht="21.95" customHeight="1" x14ac:dyDescent="0.3">
      <c r="A7" s="1" t="s">
        <v>262</v>
      </c>
      <c r="B7" s="20"/>
      <c r="C7" s="20"/>
      <c r="D7" s="11" t="s">
        <v>263</v>
      </c>
      <c r="E7" s="12">
        <f>TRUNC(E4+E5-E6, 0)</f>
        <v>0</v>
      </c>
      <c r="F7" s="9" t="s">
        <v>51</v>
      </c>
      <c r="G7" s="9" t="s">
        <v>51</v>
      </c>
    </row>
    <row r="8" spans="1:7" ht="21.95" customHeight="1" x14ac:dyDescent="0.3">
      <c r="A8" s="1" t="s">
        <v>264</v>
      </c>
      <c r="B8" s="20"/>
      <c r="C8" s="20" t="s">
        <v>254</v>
      </c>
      <c r="D8" s="11" t="s">
        <v>265</v>
      </c>
      <c r="E8" s="12">
        <f>TRUNC(공종별집계표!H5, 0)</f>
        <v>0</v>
      </c>
      <c r="F8" s="9" t="s">
        <v>51</v>
      </c>
      <c r="G8" s="9" t="s">
        <v>51</v>
      </c>
    </row>
    <row r="9" spans="1:7" ht="21.95" customHeight="1" x14ac:dyDescent="0.3">
      <c r="A9" s="1" t="s">
        <v>266</v>
      </c>
      <c r="B9" s="20"/>
      <c r="C9" s="20"/>
      <c r="D9" s="11" t="s">
        <v>267</v>
      </c>
      <c r="E9" s="12">
        <f>TRUNC(E8*0.126, 0)</f>
        <v>0</v>
      </c>
      <c r="F9" s="9" t="s">
        <v>268</v>
      </c>
      <c r="G9" s="9" t="s">
        <v>51</v>
      </c>
    </row>
    <row r="10" spans="1:7" ht="21.95" customHeight="1" x14ac:dyDescent="0.3">
      <c r="A10" s="1" t="s">
        <v>269</v>
      </c>
      <c r="B10" s="20"/>
      <c r="C10" s="20"/>
      <c r="D10" s="11" t="s">
        <v>263</v>
      </c>
      <c r="E10" s="12">
        <f>TRUNC(E8+E9, 0)</f>
        <v>0</v>
      </c>
      <c r="F10" s="9" t="s">
        <v>51</v>
      </c>
      <c r="G10" s="9" t="s">
        <v>51</v>
      </c>
    </row>
    <row r="11" spans="1:7" ht="21.95" customHeight="1" x14ac:dyDescent="0.3">
      <c r="A11" s="1" t="s">
        <v>270</v>
      </c>
      <c r="B11" s="20"/>
      <c r="C11" s="20" t="s">
        <v>255</v>
      </c>
      <c r="D11" s="11" t="s">
        <v>271</v>
      </c>
      <c r="E11" s="12">
        <f>TRUNC(E10*0.0356, 0)</f>
        <v>0</v>
      </c>
      <c r="F11" s="9" t="s">
        <v>272</v>
      </c>
      <c r="G11" s="9" t="s">
        <v>51</v>
      </c>
    </row>
    <row r="12" spans="1:7" ht="21.95" customHeight="1" x14ac:dyDescent="0.3">
      <c r="A12" s="1" t="s">
        <v>273</v>
      </c>
      <c r="B12" s="20"/>
      <c r="C12" s="20"/>
      <c r="D12" s="11" t="s">
        <v>274</v>
      </c>
      <c r="E12" s="12">
        <f>TRUNC(E10*0.0101, 0)</f>
        <v>0</v>
      </c>
      <c r="F12" s="9" t="s">
        <v>275</v>
      </c>
      <c r="G12" s="9" t="s">
        <v>51</v>
      </c>
    </row>
    <row r="13" spans="1:7" ht="21.95" customHeight="1" x14ac:dyDescent="0.3">
      <c r="A13" s="1" t="s">
        <v>276</v>
      </c>
      <c r="B13" s="20"/>
      <c r="C13" s="20"/>
      <c r="D13" s="11" t="s">
        <v>277</v>
      </c>
      <c r="E13" s="12">
        <f>TRUNC(E8*0.03545, 0)</f>
        <v>0</v>
      </c>
      <c r="F13" s="9" t="s">
        <v>278</v>
      </c>
      <c r="G13" s="9" t="s">
        <v>51</v>
      </c>
    </row>
    <row r="14" spans="1:7" ht="21.95" customHeight="1" x14ac:dyDescent="0.3">
      <c r="A14" s="1" t="s">
        <v>279</v>
      </c>
      <c r="B14" s="20"/>
      <c r="C14" s="20"/>
      <c r="D14" s="11" t="s">
        <v>280</v>
      </c>
      <c r="E14" s="12">
        <f>TRUNC(E8*0.045, 0)</f>
        <v>0</v>
      </c>
      <c r="F14" s="9" t="s">
        <v>281</v>
      </c>
      <c r="G14" s="9" t="s">
        <v>51</v>
      </c>
    </row>
    <row r="15" spans="1:7" ht="21.95" customHeight="1" x14ac:dyDescent="0.3">
      <c r="A15" s="1" t="s">
        <v>282</v>
      </c>
      <c r="B15" s="20"/>
      <c r="C15" s="20"/>
      <c r="D15" s="11" t="s">
        <v>283</v>
      </c>
      <c r="E15" s="12">
        <f>TRUNC((E7+E8)*0.0311, 0)</f>
        <v>0</v>
      </c>
      <c r="F15" s="9" t="s">
        <v>284</v>
      </c>
      <c r="G15" s="9" t="s">
        <v>51</v>
      </c>
    </row>
    <row r="16" spans="1:7" ht="21.95" customHeight="1" x14ac:dyDescent="0.3">
      <c r="A16" s="1" t="s">
        <v>285</v>
      </c>
      <c r="B16" s="20"/>
      <c r="C16" s="20"/>
      <c r="D16" s="11" t="s">
        <v>286</v>
      </c>
      <c r="E16" s="12">
        <f>TRUNC(E13*0.1295, 0)</f>
        <v>0</v>
      </c>
      <c r="F16" s="9" t="s">
        <v>287</v>
      </c>
      <c r="G16" s="9" t="s">
        <v>51</v>
      </c>
    </row>
    <row r="17" spans="1:7" ht="21.95" customHeight="1" x14ac:dyDescent="0.3">
      <c r="A17" s="1" t="s">
        <v>288</v>
      </c>
      <c r="B17" s="20"/>
      <c r="C17" s="20"/>
      <c r="D17" s="11" t="s">
        <v>289</v>
      </c>
      <c r="E17" s="12">
        <f>TRUNC((E7+E10)*0.052, 0)</f>
        <v>0</v>
      </c>
      <c r="F17" s="9" t="s">
        <v>290</v>
      </c>
      <c r="G17" s="9" t="s">
        <v>51</v>
      </c>
    </row>
    <row r="18" spans="1:7" ht="21.95" customHeight="1" x14ac:dyDescent="0.3">
      <c r="A18" s="1" t="s">
        <v>291</v>
      </c>
      <c r="B18" s="20"/>
      <c r="C18" s="20"/>
      <c r="D18" s="11" t="s">
        <v>263</v>
      </c>
      <c r="E18" s="12">
        <f>TRUNC(E11+E12+E13+E14+E15+E16+E17, 0)</f>
        <v>0</v>
      </c>
      <c r="F18" s="9" t="s">
        <v>51</v>
      </c>
      <c r="G18" s="9" t="s">
        <v>51</v>
      </c>
    </row>
    <row r="19" spans="1:7" ht="21.95" customHeight="1" x14ac:dyDescent="0.3">
      <c r="A19" s="1" t="s">
        <v>292</v>
      </c>
      <c r="B19" s="14" t="s">
        <v>293</v>
      </c>
      <c r="C19" s="14"/>
      <c r="D19" s="15"/>
      <c r="E19" s="12">
        <f>TRUNC(E7+E10+E18, 0)</f>
        <v>0</v>
      </c>
      <c r="F19" s="9" t="s">
        <v>51</v>
      </c>
      <c r="G19" s="9" t="s">
        <v>51</v>
      </c>
    </row>
    <row r="20" spans="1:7" ht="21.95" customHeight="1" x14ac:dyDescent="0.3">
      <c r="A20" s="1" t="s">
        <v>294</v>
      </c>
      <c r="B20" s="14" t="s">
        <v>295</v>
      </c>
      <c r="C20" s="14"/>
      <c r="D20" s="15"/>
      <c r="E20" s="12">
        <f>TRUNC(E19*0.06, 0)</f>
        <v>0</v>
      </c>
      <c r="F20" s="9" t="s">
        <v>296</v>
      </c>
      <c r="G20" s="9" t="s">
        <v>51</v>
      </c>
    </row>
    <row r="21" spans="1:7" ht="21.95" customHeight="1" x14ac:dyDescent="0.3">
      <c r="A21" s="1" t="s">
        <v>297</v>
      </c>
      <c r="B21" s="14" t="s">
        <v>298</v>
      </c>
      <c r="C21" s="14"/>
      <c r="D21" s="15"/>
      <c r="E21" s="12">
        <f>TRUNC((E10+E18+E20)*0.15, 0)</f>
        <v>0</v>
      </c>
      <c r="F21" s="9" t="s">
        <v>299</v>
      </c>
      <c r="G21" s="9" t="s">
        <v>51</v>
      </c>
    </row>
    <row r="22" spans="1:7" ht="21.95" customHeight="1" x14ac:dyDescent="0.3">
      <c r="A22" s="1" t="s">
        <v>302</v>
      </c>
      <c r="B22" s="14" t="s">
        <v>303</v>
      </c>
      <c r="C22" s="14"/>
      <c r="D22" s="15"/>
      <c r="E22" s="12">
        <f>TRUNC(E19+E20+E21, 0)</f>
        <v>0</v>
      </c>
      <c r="F22" s="9" t="s">
        <v>51</v>
      </c>
      <c r="G22" s="9" t="s">
        <v>51</v>
      </c>
    </row>
    <row r="23" spans="1:7" ht="21.95" customHeight="1" x14ac:dyDescent="0.3">
      <c r="A23" s="1" t="s">
        <v>304</v>
      </c>
      <c r="B23" s="14" t="s">
        <v>305</v>
      </c>
      <c r="C23" s="14"/>
      <c r="D23" s="15"/>
      <c r="E23" s="12">
        <f>TRUNC((E22+E25)*0.1, 0)</f>
        <v>0</v>
      </c>
      <c r="F23" s="9" t="s">
        <v>306</v>
      </c>
      <c r="G23" s="9" t="s">
        <v>51</v>
      </c>
    </row>
    <row r="24" spans="1:7" ht="21.95" customHeight="1" x14ac:dyDescent="0.3">
      <c r="A24" s="1" t="s">
        <v>307</v>
      </c>
      <c r="B24" s="14" t="s">
        <v>308</v>
      </c>
      <c r="C24" s="14"/>
      <c r="D24" s="15"/>
      <c r="E24" s="12">
        <f>TRUNC(E22+E23, -3)</f>
        <v>0</v>
      </c>
      <c r="F24" s="9" t="s">
        <v>51</v>
      </c>
      <c r="G24" s="9" t="s">
        <v>51</v>
      </c>
    </row>
    <row r="25" spans="1:7" ht="21.95" customHeight="1" x14ac:dyDescent="0.3">
      <c r="A25" s="1" t="s">
        <v>300</v>
      </c>
      <c r="B25" s="14" t="s">
        <v>301</v>
      </c>
      <c r="C25" s="14"/>
      <c r="D25" s="15"/>
      <c r="E25" s="12">
        <f>TRUNC((E22)*0.00364, 0)*1.1</f>
        <v>0</v>
      </c>
      <c r="F25" s="9" t="s">
        <v>352</v>
      </c>
      <c r="G25" s="9" t="s">
        <v>51</v>
      </c>
    </row>
    <row r="26" spans="1:7" ht="21.95" customHeight="1" x14ac:dyDescent="0.3">
      <c r="A26" s="1" t="s">
        <v>309</v>
      </c>
      <c r="B26" s="14" t="s">
        <v>310</v>
      </c>
      <c r="C26" s="14"/>
      <c r="D26" s="15"/>
      <c r="E26" s="12">
        <f>TRUNC(E24+E25, -3)</f>
        <v>0</v>
      </c>
      <c r="F26" s="9" t="s">
        <v>51</v>
      </c>
      <c r="G26" s="9" t="s">
        <v>353</v>
      </c>
    </row>
  </sheetData>
  <mergeCells count="16">
    <mergeCell ref="B1:G1"/>
    <mergeCell ref="B2:E2"/>
    <mergeCell ref="F2:G2"/>
    <mergeCell ref="B3:D3"/>
    <mergeCell ref="B4:B18"/>
    <mergeCell ref="C4:C7"/>
    <mergeCell ref="C8:C10"/>
    <mergeCell ref="C11:C18"/>
    <mergeCell ref="B24:D24"/>
    <mergeCell ref="B26:D26"/>
    <mergeCell ref="B19:D19"/>
    <mergeCell ref="B20:D20"/>
    <mergeCell ref="B21:D21"/>
    <mergeCell ref="B22:D22"/>
    <mergeCell ref="B23:D23"/>
    <mergeCell ref="B25:D25"/>
  </mergeCells>
  <phoneticPr fontId="3" type="noConversion"/>
  <pageMargins left="0.78740157480314965" right="0.39370078740157483" top="0.39370078740157483" bottom="0.39370078740157483" header="0" footer="0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7"/>
  <sheetViews>
    <sheetView view="pageBreakPreview" topLeftCell="A2" zoomScale="85" zoomScaleNormal="100" zoomScaleSheetLayoutView="85" workbookViewId="0">
      <selection activeCell="B15" sqref="B15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</row>
    <row r="2" spans="1:20" ht="30" customHeight="1" x14ac:dyDescent="0.3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3" spans="1:20" ht="30" customHeight="1" x14ac:dyDescent="0.3">
      <c r="A3" s="22" t="s">
        <v>2</v>
      </c>
      <c r="B3" s="22" t="s">
        <v>3</v>
      </c>
      <c r="C3" s="22" t="s">
        <v>4</v>
      </c>
      <c r="D3" s="22" t="s">
        <v>5</v>
      </c>
      <c r="E3" s="22" t="s">
        <v>6</v>
      </c>
      <c r="F3" s="22"/>
      <c r="G3" s="22" t="s">
        <v>9</v>
      </c>
      <c r="H3" s="22"/>
      <c r="I3" s="22" t="s">
        <v>10</v>
      </c>
      <c r="J3" s="22"/>
      <c r="K3" s="22" t="s">
        <v>11</v>
      </c>
      <c r="L3" s="22"/>
      <c r="M3" s="22" t="s">
        <v>12</v>
      </c>
      <c r="N3" s="21" t="s">
        <v>13</v>
      </c>
      <c r="O3" s="21" t="s">
        <v>14</v>
      </c>
      <c r="P3" s="21" t="s">
        <v>15</v>
      </c>
      <c r="Q3" s="21" t="s">
        <v>16</v>
      </c>
      <c r="R3" s="21" t="s">
        <v>17</v>
      </c>
      <c r="S3" s="21" t="s">
        <v>18</v>
      </c>
      <c r="T3" s="21" t="s">
        <v>19</v>
      </c>
    </row>
    <row r="4" spans="1:20" ht="30" customHeight="1" x14ac:dyDescent="0.3">
      <c r="A4" s="23"/>
      <c r="B4" s="23"/>
      <c r="C4" s="23"/>
      <c r="D4" s="23"/>
      <c r="E4" s="4" t="s">
        <v>7</v>
      </c>
      <c r="F4" s="4" t="s">
        <v>8</v>
      </c>
      <c r="G4" s="4" t="s">
        <v>7</v>
      </c>
      <c r="H4" s="4" t="s">
        <v>8</v>
      </c>
      <c r="I4" s="4" t="s">
        <v>7</v>
      </c>
      <c r="J4" s="4" t="s">
        <v>8</v>
      </c>
      <c r="K4" s="4" t="s">
        <v>7</v>
      </c>
      <c r="L4" s="4" t="s">
        <v>8</v>
      </c>
      <c r="M4" s="23"/>
      <c r="N4" s="21"/>
      <c r="O4" s="21"/>
      <c r="P4" s="21"/>
      <c r="Q4" s="21"/>
      <c r="R4" s="21"/>
      <c r="S4" s="21"/>
      <c r="T4" s="21"/>
    </row>
    <row r="5" spans="1:20" ht="30" customHeight="1" x14ac:dyDescent="0.3">
      <c r="A5" s="5" t="s">
        <v>354</v>
      </c>
      <c r="B5" s="5" t="s">
        <v>51</v>
      </c>
      <c r="C5" s="5" t="s">
        <v>51</v>
      </c>
      <c r="D5" s="6">
        <v>1</v>
      </c>
      <c r="E5" s="7">
        <f>F6+F11</f>
        <v>0</v>
      </c>
      <c r="F5" s="7">
        <f t="shared" ref="F5:F10" si="0">E5*D5</f>
        <v>0</v>
      </c>
      <c r="G5" s="7">
        <f>H6+H11</f>
        <v>0</v>
      </c>
      <c r="H5" s="7">
        <f t="shared" ref="H5:H10" si="1">G5*D5</f>
        <v>0</v>
      </c>
      <c r="I5" s="7">
        <f>J6+J11</f>
        <v>0</v>
      </c>
      <c r="J5" s="7">
        <f t="shared" ref="J5:J10" si="2">I5*D5</f>
        <v>0</v>
      </c>
      <c r="K5" s="7">
        <f t="shared" ref="K5:L10" si="3">E5+G5+I5</f>
        <v>0</v>
      </c>
      <c r="L5" s="7">
        <f t="shared" si="3"/>
        <v>0</v>
      </c>
      <c r="M5" s="5" t="s">
        <v>51</v>
      </c>
      <c r="N5" s="1" t="s">
        <v>52</v>
      </c>
      <c r="O5" s="1" t="s">
        <v>51</v>
      </c>
      <c r="P5" s="1" t="s">
        <v>51</v>
      </c>
      <c r="Q5" s="1" t="s">
        <v>51</v>
      </c>
      <c r="R5">
        <v>1</v>
      </c>
      <c r="S5" s="1" t="s">
        <v>51</v>
      </c>
      <c r="T5" s="3"/>
    </row>
    <row r="6" spans="1:20" ht="30" hidden="1" customHeight="1" x14ac:dyDescent="0.3">
      <c r="A6" s="5" t="s">
        <v>53</v>
      </c>
      <c r="B6" s="5" t="s">
        <v>51</v>
      </c>
      <c r="C6" s="5" t="s">
        <v>51</v>
      </c>
      <c r="D6" s="6">
        <v>1</v>
      </c>
      <c r="E6" s="7">
        <f>F7</f>
        <v>0</v>
      </c>
      <c r="F6" s="7">
        <f t="shared" si="0"/>
        <v>0</v>
      </c>
      <c r="G6" s="7">
        <f>H7</f>
        <v>0</v>
      </c>
      <c r="H6" s="7">
        <f t="shared" si="1"/>
        <v>0</v>
      </c>
      <c r="I6" s="7">
        <f>J7</f>
        <v>0</v>
      </c>
      <c r="J6" s="7">
        <f t="shared" si="2"/>
        <v>0</v>
      </c>
      <c r="K6" s="7">
        <f t="shared" si="3"/>
        <v>0</v>
      </c>
      <c r="L6" s="7">
        <f t="shared" si="3"/>
        <v>0</v>
      </c>
      <c r="M6" s="5" t="s">
        <v>51</v>
      </c>
      <c r="N6" s="1" t="s">
        <v>54</v>
      </c>
      <c r="O6" s="1" t="s">
        <v>51</v>
      </c>
      <c r="P6" s="1" t="s">
        <v>52</v>
      </c>
      <c r="Q6" s="1" t="s">
        <v>51</v>
      </c>
      <c r="R6">
        <v>2</v>
      </c>
      <c r="S6" s="1" t="s">
        <v>51</v>
      </c>
      <c r="T6" s="3"/>
    </row>
    <row r="7" spans="1:20" ht="30" hidden="1" customHeight="1" x14ac:dyDescent="0.3">
      <c r="A7" s="5" t="s">
        <v>55</v>
      </c>
      <c r="B7" s="5" t="s">
        <v>51</v>
      </c>
      <c r="C7" s="5" t="s">
        <v>51</v>
      </c>
      <c r="D7" s="6">
        <v>1</v>
      </c>
      <c r="E7" s="7">
        <f>F8+F9+F10</f>
        <v>0</v>
      </c>
      <c r="F7" s="7">
        <f t="shared" si="0"/>
        <v>0</v>
      </c>
      <c r="G7" s="7">
        <f>H8+H9+H10</f>
        <v>0</v>
      </c>
      <c r="H7" s="7">
        <f t="shared" si="1"/>
        <v>0</v>
      </c>
      <c r="I7" s="7">
        <f>J8+J9+J10</f>
        <v>0</v>
      </c>
      <c r="J7" s="7">
        <f t="shared" si="2"/>
        <v>0</v>
      </c>
      <c r="K7" s="7">
        <f t="shared" si="3"/>
        <v>0</v>
      </c>
      <c r="L7" s="7">
        <f t="shared" si="3"/>
        <v>0</v>
      </c>
      <c r="M7" s="5" t="s">
        <v>51</v>
      </c>
      <c r="N7" s="1" t="s">
        <v>56</v>
      </c>
      <c r="O7" s="1" t="s">
        <v>51</v>
      </c>
      <c r="P7" s="1" t="s">
        <v>54</v>
      </c>
      <c r="Q7" s="1" t="s">
        <v>51</v>
      </c>
      <c r="R7">
        <v>3</v>
      </c>
      <c r="S7" s="1" t="s">
        <v>51</v>
      </c>
      <c r="T7" s="3"/>
    </row>
    <row r="8" spans="1:20" ht="30" customHeight="1" x14ac:dyDescent="0.3">
      <c r="A8" s="5" t="s">
        <v>355</v>
      </c>
      <c r="B8" s="5" t="s">
        <v>51</v>
      </c>
      <c r="C8" s="5" t="s">
        <v>51</v>
      </c>
      <c r="D8" s="6">
        <v>1</v>
      </c>
      <c r="E8" s="7">
        <f>공종별내역서!F28</f>
        <v>0</v>
      </c>
      <c r="F8" s="7">
        <f t="shared" si="0"/>
        <v>0</v>
      </c>
      <c r="G8" s="7">
        <f>공종별내역서!H28</f>
        <v>0</v>
      </c>
      <c r="H8" s="7">
        <f t="shared" si="1"/>
        <v>0</v>
      </c>
      <c r="I8" s="7">
        <f>공종별내역서!J28</f>
        <v>0</v>
      </c>
      <c r="J8" s="7">
        <f t="shared" si="2"/>
        <v>0</v>
      </c>
      <c r="K8" s="7">
        <f t="shared" si="3"/>
        <v>0</v>
      </c>
      <c r="L8" s="7">
        <f t="shared" si="3"/>
        <v>0</v>
      </c>
      <c r="M8" s="5" t="s">
        <v>51</v>
      </c>
      <c r="N8" s="1" t="s">
        <v>57</v>
      </c>
      <c r="O8" s="1" t="s">
        <v>51</v>
      </c>
      <c r="P8" s="1" t="s">
        <v>56</v>
      </c>
      <c r="Q8" s="1" t="s">
        <v>51</v>
      </c>
      <c r="R8">
        <v>4</v>
      </c>
      <c r="S8" s="1" t="s">
        <v>51</v>
      </c>
      <c r="T8" s="3"/>
    </row>
    <row r="9" spans="1:20" ht="30" customHeight="1" x14ac:dyDescent="0.3">
      <c r="A9" s="5" t="s">
        <v>356</v>
      </c>
      <c r="B9" s="5" t="s">
        <v>51</v>
      </c>
      <c r="C9" s="5" t="s">
        <v>51</v>
      </c>
      <c r="D9" s="6">
        <v>1</v>
      </c>
      <c r="E9" s="7">
        <f>공종별내역서!F53</f>
        <v>0</v>
      </c>
      <c r="F9" s="7">
        <f t="shared" si="0"/>
        <v>0</v>
      </c>
      <c r="G9" s="7">
        <f>공종별내역서!H53</f>
        <v>0</v>
      </c>
      <c r="H9" s="7">
        <f t="shared" si="1"/>
        <v>0</v>
      </c>
      <c r="I9" s="7">
        <f>공종별내역서!J53</f>
        <v>0</v>
      </c>
      <c r="J9" s="7">
        <f t="shared" si="2"/>
        <v>0</v>
      </c>
      <c r="K9" s="7">
        <f t="shared" si="3"/>
        <v>0</v>
      </c>
      <c r="L9" s="7">
        <f t="shared" si="3"/>
        <v>0</v>
      </c>
      <c r="M9" s="5" t="s">
        <v>51</v>
      </c>
      <c r="N9" s="1" t="s">
        <v>99</v>
      </c>
      <c r="O9" s="1" t="s">
        <v>51</v>
      </c>
      <c r="P9" s="1" t="s">
        <v>56</v>
      </c>
      <c r="Q9" s="1" t="s">
        <v>51</v>
      </c>
      <c r="R9">
        <v>4</v>
      </c>
      <c r="S9" s="1" t="s">
        <v>51</v>
      </c>
      <c r="T9" s="3"/>
    </row>
    <row r="10" spans="1:20" ht="30" customHeight="1" x14ac:dyDescent="0.3">
      <c r="A10" s="5" t="s">
        <v>357</v>
      </c>
      <c r="B10" s="5" t="s">
        <v>51</v>
      </c>
      <c r="C10" s="5" t="s">
        <v>51</v>
      </c>
      <c r="D10" s="6">
        <v>1</v>
      </c>
      <c r="E10" s="7">
        <f>공종별내역서!F78</f>
        <v>0</v>
      </c>
      <c r="F10" s="7">
        <f t="shared" si="0"/>
        <v>0</v>
      </c>
      <c r="G10" s="7">
        <f>공종별내역서!H78</f>
        <v>0</v>
      </c>
      <c r="H10" s="7">
        <f t="shared" si="1"/>
        <v>0</v>
      </c>
      <c r="I10" s="7">
        <f>공종별내역서!J78</f>
        <v>0</v>
      </c>
      <c r="J10" s="7">
        <f t="shared" si="2"/>
        <v>0</v>
      </c>
      <c r="K10" s="7">
        <f t="shared" si="3"/>
        <v>0</v>
      </c>
      <c r="L10" s="7">
        <f t="shared" si="3"/>
        <v>0</v>
      </c>
      <c r="M10" s="5" t="s">
        <v>51</v>
      </c>
      <c r="N10" s="1" t="s">
        <v>157</v>
      </c>
      <c r="O10" s="1" t="s">
        <v>51</v>
      </c>
      <c r="P10" s="1" t="s">
        <v>56</v>
      </c>
      <c r="Q10" s="1" t="s">
        <v>51</v>
      </c>
      <c r="R10">
        <v>4</v>
      </c>
      <c r="S10" s="1" t="s">
        <v>51</v>
      </c>
      <c r="T10" s="3"/>
    </row>
    <row r="11" spans="1:20" ht="30" customHeight="1" x14ac:dyDescent="0.3">
      <c r="A11" s="5"/>
      <c r="B11" s="5"/>
      <c r="C11" s="5"/>
      <c r="D11" s="6"/>
      <c r="E11" s="7"/>
      <c r="F11" s="7"/>
      <c r="G11" s="7"/>
      <c r="H11" s="7"/>
      <c r="I11" s="7"/>
      <c r="J11" s="7"/>
      <c r="K11" s="7"/>
      <c r="L11" s="7"/>
      <c r="M11" s="5"/>
      <c r="N11" s="1"/>
      <c r="O11" s="1"/>
      <c r="P11" s="1"/>
      <c r="Q11" s="1"/>
      <c r="S11" s="1"/>
      <c r="T11" s="3"/>
    </row>
    <row r="12" spans="1:20" ht="30" customHeight="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T12" s="3"/>
    </row>
    <row r="13" spans="1:20" ht="30" customHeight="1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T13" s="3"/>
    </row>
    <row r="14" spans="1:20" ht="30" customHeight="1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T14" s="3"/>
    </row>
    <row r="15" spans="1:20" ht="30" customHeight="1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T15" s="3"/>
    </row>
    <row r="16" spans="1:20" ht="30" customHeight="1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T16" s="3"/>
    </row>
    <row r="17" spans="1:20" ht="30" customHeight="1" x14ac:dyDescent="0.3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T17" s="3"/>
    </row>
    <row r="18" spans="1:20" ht="30" customHeight="1" x14ac:dyDescent="0.3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T18" s="3"/>
    </row>
    <row r="19" spans="1:20" ht="30" customHeight="1" x14ac:dyDescent="0.3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T19" s="3"/>
    </row>
    <row r="20" spans="1:20" ht="30" customHeight="1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T20" s="3"/>
    </row>
    <row r="21" spans="1:20" ht="30" customHeight="1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T21" s="3"/>
    </row>
    <row r="22" spans="1:20" ht="30" customHeight="1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T22" s="3"/>
    </row>
    <row r="23" spans="1:20" ht="30" customHeight="1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T23" s="3"/>
    </row>
    <row r="24" spans="1:20" ht="30" customHeight="1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T24" s="3"/>
    </row>
    <row r="25" spans="1:20" ht="30" customHeight="1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T25" s="3"/>
    </row>
    <row r="26" spans="1:20" ht="30" customHeight="1" x14ac:dyDescent="0.3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T26" s="3"/>
    </row>
    <row r="27" spans="1:20" ht="30" customHeight="1" x14ac:dyDescent="0.3">
      <c r="A27" s="5" t="s">
        <v>97</v>
      </c>
      <c r="B27" s="6"/>
      <c r="C27" s="6"/>
      <c r="D27" s="6"/>
      <c r="E27" s="6"/>
      <c r="F27" s="7">
        <f>F5</f>
        <v>0</v>
      </c>
      <c r="G27" s="6"/>
      <c r="H27" s="7">
        <f>H5</f>
        <v>0</v>
      </c>
      <c r="I27" s="6"/>
      <c r="J27" s="7">
        <f>J5</f>
        <v>0</v>
      </c>
      <c r="K27" s="6"/>
      <c r="L27" s="7">
        <f>L5</f>
        <v>0</v>
      </c>
      <c r="M27" s="6"/>
      <c r="T27" s="3"/>
    </row>
  </sheetData>
  <mergeCells count="18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S3:S4"/>
    <mergeCell ref="T3:T4"/>
    <mergeCell ref="M3:M4"/>
    <mergeCell ref="N3:N4"/>
    <mergeCell ref="O3:O4"/>
    <mergeCell ref="P3:P4"/>
    <mergeCell ref="Q3:Q4"/>
    <mergeCell ref="R3:R4"/>
  </mergeCells>
  <phoneticPr fontId="3" type="noConversion"/>
  <pageMargins left="0.78740157480314965" right="0.39370078740157483" top="0.39370078740157483" bottom="0.39370078740157483" header="0" footer="0"/>
  <pageSetup paperSize="9" scale="6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102"/>
  <sheetViews>
    <sheetView view="pageBreakPreview" zoomScale="85" zoomScaleNormal="100" zoomScaleSheetLayoutView="85" workbookViewId="0">
      <selection activeCell="E55" sqref="E55:L63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21" t="s">
        <v>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48" ht="30" customHeight="1" x14ac:dyDescent="0.3">
      <c r="A2" s="22" t="s">
        <v>2</v>
      </c>
      <c r="B2" s="22" t="s">
        <v>3</v>
      </c>
      <c r="C2" s="22" t="s">
        <v>4</v>
      </c>
      <c r="D2" s="22" t="s">
        <v>5</v>
      </c>
      <c r="E2" s="22" t="s">
        <v>6</v>
      </c>
      <c r="F2" s="22"/>
      <c r="G2" s="22" t="s">
        <v>9</v>
      </c>
      <c r="H2" s="22"/>
      <c r="I2" s="22" t="s">
        <v>10</v>
      </c>
      <c r="J2" s="22"/>
      <c r="K2" s="22" t="s">
        <v>11</v>
      </c>
      <c r="L2" s="22"/>
      <c r="M2" s="22" t="s">
        <v>12</v>
      </c>
      <c r="N2" s="21" t="s">
        <v>20</v>
      </c>
      <c r="O2" s="21" t="s">
        <v>14</v>
      </c>
      <c r="P2" s="21" t="s">
        <v>21</v>
      </c>
      <c r="Q2" s="21" t="s">
        <v>13</v>
      </c>
      <c r="R2" s="21" t="s">
        <v>22</v>
      </c>
      <c r="S2" s="21" t="s">
        <v>23</v>
      </c>
      <c r="T2" s="21" t="s">
        <v>24</v>
      </c>
      <c r="U2" s="21" t="s">
        <v>25</v>
      </c>
      <c r="V2" s="21" t="s">
        <v>26</v>
      </c>
      <c r="W2" s="21" t="s">
        <v>27</v>
      </c>
      <c r="X2" s="21" t="s">
        <v>28</v>
      </c>
      <c r="Y2" s="21" t="s">
        <v>29</v>
      </c>
      <c r="Z2" s="21" t="s">
        <v>30</v>
      </c>
      <c r="AA2" s="21" t="s">
        <v>31</v>
      </c>
      <c r="AB2" s="21" t="s">
        <v>32</v>
      </c>
      <c r="AC2" s="21" t="s">
        <v>33</v>
      </c>
      <c r="AD2" s="21" t="s">
        <v>34</v>
      </c>
      <c r="AE2" s="21" t="s">
        <v>35</v>
      </c>
      <c r="AF2" s="21" t="s">
        <v>36</v>
      </c>
      <c r="AG2" s="21" t="s">
        <v>37</v>
      </c>
      <c r="AH2" s="21" t="s">
        <v>38</v>
      </c>
      <c r="AI2" s="21" t="s">
        <v>39</v>
      </c>
      <c r="AJ2" s="21" t="s">
        <v>40</v>
      </c>
      <c r="AK2" s="21" t="s">
        <v>41</v>
      </c>
      <c r="AL2" s="21" t="s">
        <v>42</v>
      </c>
      <c r="AM2" s="21" t="s">
        <v>43</v>
      </c>
      <c r="AN2" s="21" t="s">
        <v>44</v>
      </c>
      <c r="AO2" s="21" t="s">
        <v>45</v>
      </c>
      <c r="AP2" s="21" t="s">
        <v>46</v>
      </c>
      <c r="AQ2" s="21" t="s">
        <v>47</v>
      </c>
      <c r="AR2" s="21" t="s">
        <v>48</v>
      </c>
      <c r="AS2" s="21" t="s">
        <v>16</v>
      </c>
      <c r="AT2" s="21" t="s">
        <v>17</v>
      </c>
      <c r="AU2" s="21" t="s">
        <v>49</v>
      </c>
      <c r="AV2" s="21" t="s">
        <v>50</v>
      </c>
    </row>
    <row r="3" spans="1:48" ht="30" customHeight="1" x14ac:dyDescent="0.3">
      <c r="A3" s="22"/>
      <c r="B3" s="22"/>
      <c r="C3" s="22"/>
      <c r="D3" s="22"/>
      <c r="E3" s="2" t="s">
        <v>7</v>
      </c>
      <c r="F3" s="2" t="s">
        <v>8</v>
      </c>
      <c r="G3" s="2" t="s">
        <v>7</v>
      </c>
      <c r="H3" s="2" t="s">
        <v>8</v>
      </c>
      <c r="I3" s="2" t="s">
        <v>7</v>
      </c>
      <c r="J3" s="2" t="s">
        <v>8</v>
      </c>
      <c r="K3" s="2" t="s">
        <v>7</v>
      </c>
      <c r="L3" s="2" t="s">
        <v>8</v>
      </c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</row>
    <row r="4" spans="1:48" ht="30" customHeight="1" x14ac:dyDescent="0.3">
      <c r="A4" s="5" t="s">
        <v>355</v>
      </c>
      <c r="B4" s="5" t="s">
        <v>51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Q4" s="1" t="s">
        <v>57</v>
      </c>
    </row>
    <row r="5" spans="1:48" ht="30" customHeight="1" x14ac:dyDescent="0.3">
      <c r="A5" s="5" t="s">
        <v>58</v>
      </c>
      <c r="B5" s="5" t="s">
        <v>59</v>
      </c>
      <c r="C5" s="5" t="s">
        <v>60</v>
      </c>
      <c r="D5" s="6">
        <v>119</v>
      </c>
      <c r="E5" s="8"/>
      <c r="F5" s="8"/>
      <c r="G5" s="8"/>
      <c r="H5" s="8"/>
      <c r="I5" s="8"/>
      <c r="J5" s="8"/>
      <c r="K5" s="8"/>
      <c r="L5" s="8"/>
      <c r="M5" s="5" t="s">
        <v>61</v>
      </c>
      <c r="N5" s="1" t="s">
        <v>62</v>
      </c>
      <c r="O5" s="1" t="s">
        <v>51</v>
      </c>
      <c r="P5" s="1" t="s">
        <v>51</v>
      </c>
      <c r="Q5" s="1" t="s">
        <v>57</v>
      </c>
      <c r="R5" s="1" t="s">
        <v>63</v>
      </c>
      <c r="S5" s="1" t="s">
        <v>64</v>
      </c>
      <c r="T5" s="1" t="s">
        <v>64</v>
      </c>
      <c r="AR5" s="1" t="s">
        <v>51</v>
      </c>
      <c r="AS5" s="1" t="s">
        <v>51</v>
      </c>
      <c r="AU5" s="1" t="s">
        <v>65</v>
      </c>
      <c r="AV5">
        <v>5</v>
      </c>
    </row>
    <row r="6" spans="1:48" ht="30" customHeight="1" x14ac:dyDescent="0.3">
      <c r="A6" s="5" t="s">
        <v>66</v>
      </c>
      <c r="B6" s="5" t="s">
        <v>67</v>
      </c>
      <c r="C6" s="5" t="s">
        <v>60</v>
      </c>
      <c r="D6" s="6">
        <v>714</v>
      </c>
      <c r="E6" s="8"/>
      <c r="F6" s="8"/>
      <c r="G6" s="8"/>
      <c r="H6" s="8"/>
      <c r="I6" s="8"/>
      <c r="J6" s="8"/>
      <c r="K6" s="8"/>
      <c r="L6" s="8"/>
      <c r="M6" s="5" t="s">
        <v>68</v>
      </c>
      <c r="N6" s="1" t="s">
        <v>69</v>
      </c>
      <c r="O6" s="1" t="s">
        <v>51</v>
      </c>
      <c r="P6" s="1" t="s">
        <v>51</v>
      </c>
      <c r="Q6" s="1" t="s">
        <v>57</v>
      </c>
      <c r="R6" s="1" t="s">
        <v>63</v>
      </c>
      <c r="S6" s="1" t="s">
        <v>64</v>
      </c>
      <c r="T6" s="1" t="s">
        <v>64</v>
      </c>
      <c r="AR6" s="1" t="s">
        <v>51</v>
      </c>
      <c r="AS6" s="1" t="s">
        <v>51</v>
      </c>
      <c r="AU6" s="1" t="s">
        <v>70</v>
      </c>
      <c r="AV6">
        <v>44</v>
      </c>
    </row>
    <row r="7" spans="1:48" ht="30" customHeight="1" x14ac:dyDescent="0.3">
      <c r="A7" s="5" t="s">
        <v>71</v>
      </c>
      <c r="B7" s="5" t="s">
        <v>67</v>
      </c>
      <c r="C7" s="5" t="s">
        <v>60</v>
      </c>
      <c r="D7" s="6">
        <v>236</v>
      </c>
      <c r="E7" s="8"/>
      <c r="F7" s="8"/>
      <c r="G7" s="8"/>
      <c r="H7" s="8"/>
      <c r="I7" s="8"/>
      <c r="J7" s="8"/>
      <c r="K7" s="8"/>
      <c r="L7" s="8"/>
      <c r="M7" s="5" t="s">
        <v>72</v>
      </c>
      <c r="N7" s="1" t="s">
        <v>73</v>
      </c>
      <c r="O7" s="1" t="s">
        <v>51</v>
      </c>
      <c r="P7" s="1" t="s">
        <v>51</v>
      </c>
      <c r="Q7" s="1" t="s">
        <v>57</v>
      </c>
      <c r="R7" s="1" t="s">
        <v>63</v>
      </c>
      <c r="S7" s="1" t="s">
        <v>64</v>
      </c>
      <c r="T7" s="1" t="s">
        <v>64</v>
      </c>
      <c r="AR7" s="1" t="s">
        <v>51</v>
      </c>
      <c r="AS7" s="1" t="s">
        <v>51</v>
      </c>
      <c r="AU7" s="1" t="s">
        <v>74</v>
      </c>
      <c r="AV7">
        <v>45</v>
      </c>
    </row>
    <row r="8" spans="1:48" ht="30" customHeight="1" x14ac:dyDescent="0.3">
      <c r="A8" s="5" t="s">
        <v>75</v>
      </c>
      <c r="B8" s="5" t="s">
        <v>76</v>
      </c>
      <c r="C8" s="5" t="s">
        <v>77</v>
      </c>
      <c r="D8" s="6">
        <v>2</v>
      </c>
      <c r="E8" s="8"/>
      <c r="F8" s="8"/>
      <c r="G8" s="8"/>
      <c r="H8" s="8"/>
      <c r="I8" s="8"/>
      <c r="J8" s="8"/>
      <c r="K8" s="8"/>
      <c r="L8" s="8"/>
      <c r="M8" s="5" t="s">
        <v>78</v>
      </c>
      <c r="N8" s="1" t="s">
        <v>79</v>
      </c>
      <c r="O8" s="1" t="s">
        <v>51</v>
      </c>
      <c r="P8" s="1" t="s">
        <v>51</v>
      </c>
      <c r="Q8" s="1" t="s">
        <v>57</v>
      </c>
      <c r="R8" s="1" t="s">
        <v>63</v>
      </c>
      <c r="S8" s="1" t="s">
        <v>64</v>
      </c>
      <c r="T8" s="1" t="s">
        <v>64</v>
      </c>
      <c r="AR8" s="1" t="s">
        <v>51</v>
      </c>
      <c r="AS8" s="1" t="s">
        <v>51</v>
      </c>
      <c r="AU8" s="1" t="s">
        <v>80</v>
      </c>
      <c r="AV8">
        <v>11</v>
      </c>
    </row>
    <row r="9" spans="1:48" ht="30" customHeight="1" x14ac:dyDescent="0.3">
      <c r="A9" s="5" t="s">
        <v>81</v>
      </c>
      <c r="B9" s="5" t="s">
        <v>82</v>
      </c>
      <c r="C9" s="5" t="s">
        <v>83</v>
      </c>
      <c r="D9" s="6">
        <v>1</v>
      </c>
      <c r="E9" s="8"/>
      <c r="F9" s="8"/>
      <c r="G9" s="8"/>
      <c r="H9" s="8"/>
      <c r="I9" s="8"/>
      <c r="J9" s="8"/>
      <c r="K9" s="8"/>
      <c r="L9" s="8"/>
      <c r="M9" s="5" t="s">
        <v>84</v>
      </c>
      <c r="N9" s="1" t="s">
        <v>85</v>
      </c>
      <c r="O9" s="1" t="s">
        <v>51</v>
      </c>
      <c r="P9" s="1" t="s">
        <v>51</v>
      </c>
      <c r="Q9" s="1" t="s">
        <v>57</v>
      </c>
      <c r="R9" s="1" t="s">
        <v>63</v>
      </c>
      <c r="S9" s="1" t="s">
        <v>64</v>
      </c>
      <c r="T9" s="1" t="s">
        <v>64</v>
      </c>
      <c r="AR9" s="1" t="s">
        <v>51</v>
      </c>
      <c r="AS9" s="1" t="s">
        <v>51</v>
      </c>
      <c r="AU9" s="1" t="s">
        <v>86</v>
      </c>
      <c r="AV9">
        <v>13</v>
      </c>
    </row>
    <row r="10" spans="1:48" ht="30" customHeight="1" x14ac:dyDescent="0.3">
      <c r="A10" s="5" t="s">
        <v>87</v>
      </c>
      <c r="B10" s="5" t="s">
        <v>88</v>
      </c>
      <c r="C10" s="5" t="s">
        <v>77</v>
      </c>
      <c r="D10" s="6">
        <v>1</v>
      </c>
      <c r="E10" s="8"/>
      <c r="F10" s="8"/>
      <c r="G10" s="8"/>
      <c r="H10" s="8"/>
      <c r="I10" s="8"/>
      <c r="J10" s="8"/>
      <c r="K10" s="8"/>
      <c r="L10" s="8"/>
      <c r="M10" s="5" t="s">
        <v>89</v>
      </c>
      <c r="N10" s="1" t="s">
        <v>90</v>
      </c>
      <c r="O10" s="1" t="s">
        <v>51</v>
      </c>
      <c r="P10" s="1" t="s">
        <v>51</v>
      </c>
      <c r="Q10" s="1" t="s">
        <v>57</v>
      </c>
      <c r="R10" s="1" t="s">
        <v>63</v>
      </c>
      <c r="S10" s="1" t="s">
        <v>64</v>
      </c>
      <c r="T10" s="1" t="s">
        <v>64</v>
      </c>
      <c r="AR10" s="1" t="s">
        <v>51</v>
      </c>
      <c r="AS10" s="1" t="s">
        <v>51</v>
      </c>
      <c r="AU10" s="1" t="s">
        <v>91</v>
      </c>
      <c r="AV10">
        <v>15</v>
      </c>
    </row>
    <row r="11" spans="1:48" ht="30" customHeight="1" x14ac:dyDescent="0.3">
      <c r="A11" s="5" t="s">
        <v>92</v>
      </c>
      <c r="B11" s="5" t="s">
        <v>93</v>
      </c>
      <c r="C11" s="5" t="s">
        <v>83</v>
      </c>
      <c r="D11" s="6">
        <v>3</v>
      </c>
      <c r="E11" s="8"/>
      <c r="F11" s="8"/>
      <c r="G11" s="8"/>
      <c r="H11" s="8"/>
      <c r="I11" s="8"/>
      <c r="J11" s="8"/>
      <c r="K11" s="8"/>
      <c r="L11" s="8"/>
      <c r="M11" s="5" t="s">
        <v>94</v>
      </c>
      <c r="N11" s="1" t="s">
        <v>95</v>
      </c>
      <c r="O11" s="1" t="s">
        <v>51</v>
      </c>
      <c r="P11" s="1" t="s">
        <v>51</v>
      </c>
      <c r="Q11" s="1" t="s">
        <v>57</v>
      </c>
      <c r="R11" s="1" t="s">
        <v>63</v>
      </c>
      <c r="S11" s="1" t="s">
        <v>64</v>
      </c>
      <c r="T11" s="1" t="s">
        <v>64</v>
      </c>
      <c r="AR11" s="1" t="s">
        <v>51</v>
      </c>
      <c r="AS11" s="1" t="s">
        <v>51</v>
      </c>
      <c r="AU11" s="1" t="s">
        <v>96</v>
      </c>
      <c r="AV11">
        <v>17</v>
      </c>
    </row>
    <row r="12" spans="1:48" ht="30" customHeight="1" x14ac:dyDescent="0.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spans="1:48" ht="30" customHeight="1" x14ac:dyDescent="0.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spans="1:48" ht="30" customHeight="1" x14ac:dyDescent="0.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5" spans="1:48" ht="30" customHeight="1" x14ac:dyDescent="0.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</row>
    <row r="16" spans="1:48" ht="30" customHeight="1" x14ac:dyDescent="0.3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  <row r="17" spans="1:48" ht="30" customHeight="1" x14ac:dyDescent="0.3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</row>
    <row r="18" spans="1:48" ht="30" customHeight="1" x14ac:dyDescent="0.3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</row>
    <row r="19" spans="1:48" ht="30" customHeight="1" x14ac:dyDescent="0.3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</row>
    <row r="20" spans="1:48" ht="30" customHeight="1" x14ac:dyDescent="0.3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</row>
    <row r="21" spans="1:48" ht="30" customHeight="1" x14ac:dyDescent="0.3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</row>
    <row r="22" spans="1:48" ht="30" customHeight="1" x14ac:dyDescent="0.3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</row>
    <row r="23" spans="1:48" ht="30" customHeight="1" x14ac:dyDescent="0.3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</row>
    <row r="24" spans="1:48" ht="30" customHeight="1" x14ac:dyDescent="0.3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</row>
    <row r="25" spans="1:48" ht="30" customHeight="1" x14ac:dyDescent="0.3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</row>
    <row r="26" spans="1:48" ht="30" customHeight="1" x14ac:dyDescent="0.3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</row>
    <row r="27" spans="1:48" ht="30" customHeight="1" x14ac:dyDescent="0.3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</row>
    <row r="28" spans="1:48" ht="30" customHeight="1" x14ac:dyDescent="0.3">
      <c r="A28" s="5" t="s">
        <v>97</v>
      </c>
      <c r="B28" s="6"/>
      <c r="C28" s="6"/>
      <c r="D28" s="6"/>
      <c r="E28" s="6"/>
      <c r="F28" s="8">
        <f>SUM(F5:F27)</f>
        <v>0</v>
      </c>
      <c r="G28" s="6"/>
      <c r="H28" s="8">
        <f>SUM(H5:H27)</f>
        <v>0</v>
      </c>
      <c r="I28" s="6"/>
      <c r="J28" s="8">
        <f>SUM(J5:J27)</f>
        <v>0</v>
      </c>
      <c r="K28" s="6"/>
      <c r="L28" s="8">
        <f>SUM(L5:L27)</f>
        <v>0</v>
      </c>
      <c r="M28" s="6"/>
      <c r="N28" t="s">
        <v>98</v>
      </c>
    </row>
    <row r="29" spans="1:48" ht="30" customHeight="1" x14ac:dyDescent="0.3">
      <c r="A29" s="5" t="s">
        <v>356</v>
      </c>
      <c r="B29" s="5" t="s">
        <v>51</v>
      </c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Q29" s="1" t="s">
        <v>99</v>
      </c>
    </row>
    <row r="30" spans="1:48" ht="30" customHeight="1" x14ac:dyDescent="0.3">
      <c r="A30" s="5" t="s">
        <v>58</v>
      </c>
      <c r="B30" s="5" t="s">
        <v>100</v>
      </c>
      <c r="C30" s="5" t="s">
        <v>60</v>
      </c>
      <c r="D30" s="6">
        <v>75</v>
      </c>
      <c r="E30" s="8"/>
      <c r="F30" s="8"/>
      <c r="G30" s="8"/>
      <c r="H30" s="8"/>
      <c r="I30" s="8"/>
      <c r="J30" s="8"/>
      <c r="K30" s="8"/>
      <c r="L30" s="8"/>
      <c r="M30" s="5" t="s">
        <v>101</v>
      </c>
      <c r="N30" s="1" t="s">
        <v>102</v>
      </c>
      <c r="O30" s="1" t="s">
        <v>51</v>
      </c>
      <c r="P30" s="1" t="s">
        <v>51</v>
      </c>
      <c r="Q30" s="1" t="s">
        <v>99</v>
      </c>
      <c r="R30" s="1" t="s">
        <v>63</v>
      </c>
      <c r="S30" s="1" t="s">
        <v>64</v>
      </c>
      <c r="T30" s="1" t="s">
        <v>64</v>
      </c>
      <c r="AR30" s="1" t="s">
        <v>51</v>
      </c>
      <c r="AS30" s="1" t="s">
        <v>51</v>
      </c>
      <c r="AU30" s="1" t="s">
        <v>103</v>
      </c>
      <c r="AV30">
        <v>20</v>
      </c>
    </row>
    <row r="31" spans="1:48" ht="30" customHeight="1" x14ac:dyDescent="0.3">
      <c r="A31" s="5" t="s">
        <v>58</v>
      </c>
      <c r="B31" s="5" t="s">
        <v>59</v>
      </c>
      <c r="C31" s="5" t="s">
        <v>60</v>
      </c>
      <c r="D31" s="6">
        <v>80</v>
      </c>
      <c r="E31" s="8"/>
      <c r="F31" s="8"/>
      <c r="G31" s="8"/>
      <c r="H31" s="8"/>
      <c r="I31" s="8"/>
      <c r="J31" s="8"/>
      <c r="K31" s="8"/>
      <c r="L31" s="8"/>
      <c r="M31" s="5" t="s">
        <v>61</v>
      </c>
      <c r="N31" s="1" t="s">
        <v>62</v>
      </c>
      <c r="O31" s="1" t="s">
        <v>51</v>
      </c>
      <c r="P31" s="1" t="s">
        <v>51</v>
      </c>
      <c r="Q31" s="1" t="s">
        <v>99</v>
      </c>
      <c r="R31" s="1" t="s">
        <v>63</v>
      </c>
      <c r="S31" s="1" t="s">
        <v>64</v>
      </c>
      <c r="T31" s="1" t="s">
        <v>64</v>
      </c>
      <c r="AR31" s="1" t="s">
        <v>51</v>
      </c>
      <c r="AS31" s="1" t="s">
        <v>51</v>
      </c>
      <c r="AU31" s="1" t="s">
        <v>104</v>
      </c>
      <c r="AV31">
        <v>21</v>
      </c>
    </row>
    <row r="32" spans="1:48" ht="30" customHeight="1" x14ac:dyDescent="0.3">
      <c r="A32" s="5" t="s">
        <v>58</v>
      </c>
      <c r="B32" s="5" t="s">
        <v>105</v>
      </c>
      <c r="C32" s="5" t="s">
        <v>60</v>
      </c>
      <c r="D32" s="6">
        <v>41</v>
      </c>
      <c r="E32" s="8"/>
      <c r="F32" s="8"/>
      <c r="G32" s="8"/>
      <c r="H32" s="8"/>
      <c r="I32" s="8"/>
      <c r="J32" s="8"/>
      <c r="K32" s="8"/>
      <c r="L32" s="8"/>
      <c r="M32" s="5" t="s">
        <v>106</v>
      </c>
      <c r="N32" s="1" t="s">
        <v>107</v>
      </c>
      <c r="O32" s="1" t="s">
        <v>51</v>
      </c>
      <c r="P32" s="1" t="s">
        <v>51</v>
      </c>
      <c r="Q32" s="1" t="s">
        <v>99</v>
      </c>
      <c r="R32" s="1" t="s">
        <v>63</v>
      </c>
      <c r="S32" s="1" t="s">
        <v>64</v>
      </c>
      <c r="T32" s="1" t="s">
        <v>64</v>
      </c>
      <c r="AR32" s="1" t="s">
        <v>51</v>
      </c>
      <c r="AS32" s="1" t="s">
        <v>51</v>
      </c>
      <c r="AU32" s="1" t="s">
        <v>108</v>
      </c>
      <c r="AV32">
        <v>22</v>
      </c>
    </row>
    <row r="33" spans="1:48" ht="30" customHeight="1" x14ac:dyDescent="0.3">
      <c r="A33" s="5" t="s">
        <v>58</v>
      </c>
      <c r="B33" s="5" t="s">
        <v>109</v>
      </c>
      <c r="C33" s="5" t="s">
        <v>60</v>
      </c>
      <c r="D33" s="6">
        <v>24</v>
      </c>
      <c r="E33" s="8"/>
      <c r="F33" s="8"/>
      <c r="G33" s="8"/>
      <c r="H33" s="8"/>
      <c r="I33" s="8"/>
      <c r="J33" s="8"/>
      <c r="K33" s="8"/>
      <c r="L33" s="8"/>
      <c r="M33" s="5" t="s">
        <v>110</v>
      </c>
      <c r="N33" s="1" t="s">
        <v>111</v>
      </c>
      <c r="O33" s="1" t="s">
        <v>51</v>
      </c>
      <c r="P33" s="1" t="s">
        <v>51</v>
      </c>
      <c r="Q33" s="1" t="s">
        <v>99</v>
      </c>
      <c r="R33" s="1" t="s">
        <v>63</v>
      </c>
      <c r="S33" s="1" t="s">
        <v>64</v>
      </c>
      <c r="T33" s="1" t="s">
        <v>64</v>
      </c>
      <c r="AR33" s="1" t="s">
        <v>51</v>
      </c>
      <c r="AS33" s="1" t="s">
        <v>51</v>
      </c>
      <c r="AU33" s="1" t="s">
        <v>112</v>
      </c>
      <c r="AV33">
        <v>23</v>
      </c>
    </row>
    <row r="34" spans="1:48" ht="30" customHeight="1" x14ac:dyDescent="0.3">
      <c r="A34" s="5" t="s">
        <v>113</v>
      </c>
      <c r="B34" s="5" t="s">
        <v>114</v>
      </c>
      <c r="C34" s="5" t="s">
        <v>60</v>
      </c>
      <c r="D34" s="6">
        <v>18</v>
      </c>
      <c r="E34" s="8"/>
      <c r="F34" s="8"/>
      <c r="G34" s="8"/>
      <c r="H34" s="8"/>
      <c r="I34" s="8"/>
      <c r="J34" s="8"/>
      <c r="K34" s="8"/>
      <c r="L34" s="8"/>
      <c r="M34" s="5" t="s">
        <v>115</v>
      </c>
      <c r="N34" s="1" t="s">
        <v>116</v>
      </c>
      <c r="O34" s="1" t="s">
        <v>51</v>
      </c>
      <c r="P34" s="1" t="s">
        <v>51</v>
      </c>
      <c r="Q34" s="1" t="s">
        <v>99</v>
      </c>
      <c r="R34" s="1" t="s">
        <v>63</v>
      </c>
      <c r="S34" s="1" t="s">
        <v>64</v>
      </c>
      <c r="T34" s="1" t="s">
        <v>64</v>
      </c>
      <c r="AR34" s="1" t="s">
        <v>51</v>
      </c>
      <c r="AS34" s="1" t="s">
        <v>51</v>
      </c>
      <c r="AU34" s="1" t="s">
        <v>117</v>
      </c>
      <c r="AV34">
        <v>24</v>
      </c>
    </row>
    <row r="35" spans="1:48" ht="30" customHeight="1" x14ac:dyDescent="0.3">
      <c r="A35" s="5" t="s">
        <v>118</v>
      </c>
      <c r="B35" s="5" t="s">
        <v>119</v>
      </c>
      <c r="C35" s="5" t="s">
        <v>60</v>
      </c>
      <c r="D35" s="6">
        <v>372</v>
      </c>
      <c r="E35" s="8"/>
      <c r="F35" s="8"/>
      <c r="G35" s="8"/>
      <c r="H35" s="8"/>
      <c r="I35" s="8"/>
      <c r="J35" s="8"/>
      <c r="K35" s="8"/>
      <c r="L35" s="8"/>
      <c r="M35" s="5" t="s">
        <v>120</v>
      </c>
      <c r="N35" s="1" t="s">
        <v>121</v>
      </c>
      <c r="O35" s="1" t="s">
        <v>51</v>
      </c>
      <c r="P35" s="1" t="s">
        <v>51</v>
      </c>
      <c r="Q35" s="1" t="s">
        <v>99</v>
      </c>
      <c r="R35" s="1" t="s">
        <v>63</v>
      </c>
      <c r="S35" s="1" t="s">
        <v>64</v>
      </c>
      <c r="T35" s="1" t="s">
        <v>64</v>
      </c>
      <c r="AR35" s="1" t="s">
        <v>51</v>
      </c>
      <c r="AS35" s="1" t="s">
        <v>51</v>
      </c>
      <c r="AU35" s="1" t="s">
        <v>122</v>
      </c>
      <c r="AV35">
        <v>46</v>
      </c>
    </row>
    <row r="36" spans="1:48" ht="30" customHeight="1" x14ac:dyDescent="0.3">
      <c r="A36" s="5" t="s">
        <v>123</v>
      </c>
      <c r="B36" s="5" t="s">
        <v>67</v>
      </c>
      <c r="C36" s="5" t="s">
        <v>60</v>
      </c>
      <c r="D36" s="6">
        <v>480</v>
      </c>
      <c r="E36" s="8"/>
      <c r="F36" s="8"/>
      <c r="G36" s="8"/>
      <c r="H36" s="8"/>
      <c r="I36" s="8"/>
      <c r="J36" s="8"/>
      <c r="K36" s="8"/>
      <c r="L36" s="8"/>
      <c r="M36" s="5" t="s">
        <v>124</v>
      </c>
      <c r="N36" s="1" t="s">
        <v>125</v>
      </c>
      <c r="O36" s="1" t="s">
        <v>51</v>
      </c>
      <c r="P36" s="1" t="s">
        <v>51</v>
      </c>
      <c r="Q36" s="1" t="s">
        <v>99</v>
      </c>
      <c r="R36" s="1" t="s">
        <v>63</v>
      </c>
      <c r="S36" s="1" t="s">
        <v>64</v>
      </c>
      <c r="T36" s="1" t="s">
        <v>64</v>
      </c>
      <c r="AR36" s="1" t="s">
        <v>51</v>
      </c>
      <c r="AS36" s="1" t="s">
        <v>51</v>
      </c>
      <c r="AU36" s="1" t="s">
        <v>126</v>
      </c>
      <c r="AV36">
        <v>47</v>
      </c>
    </row>
    <row r="37" spans="1:48" ht="30" customHeight="1" x14ac:dyDescent="0.3">
      <c r="A37" s="5" t="s">
        <v>127</v>
      </c>
      <c r="B37" s="5" t="s">
        <v>67</v>
      </c>
      <c r="C37" s="5" t="s">
        <v>60</v>
      </c>
      <c r="D37" s="6">
        <v>842</v>
      </c>
      <c r="E37" s="8"/>
      <c r="F37" s="8"/>
      <c r="G37" s="8"/>
      <c r="H37" s="8"/>
      <c r="I37" s="8"/>
      <c r="J37" s="8"/>
      <c r="K37" s="8"/>
      <c r="L37" s="8"/>
      <c r="M37" s="5" t="s">
        <v>128</v>
      </c>
      <c r="N37" s="1" t="s">
        <v>129</v>
      </c>
      <c r="O37" s="1" t="s">
        <v>51</v>
      </c>
      <c r="P37" s="1" t="s">
        <v>51</v>
      </c>
      <c r="Q37" s="1" t="s">
        <v>99</v>
      </c>
      <c r="R37" s="1" t="s">
        <v>63</v>
      </c>
      <c r="S37" s="1" t="s">
        <v>64</v>
      </c>
      <c r="T37" s="1" t="s">
        <v>64</v>
      </c>
      <c r="AR37" s="1" t="s">
        <v>51</v>
      </c>
      <c r="AS37" s="1" t="s">
        <v>51</v>
      </c>
      <c r="AU37" s="1" t="s">
        <v>130</v>
      </c>
      <c r="AV37">
        <v>48</v>
      </c>
    </row>
    <row r="38" spans="1:48" ht="30" customHeight="1" x14ac:dyDescent="0.3">
      <c r="A38" s="5" t="s">
        <v>131</v>
      </c>
      <c r="B38" s="5" t="s">
        <v>132</v>
      </c>
      <c r="C38" s="5" t="s">
        <v>77</v>
      </c>
      <c r="D38" s="6">
        <v>8</v>
      </c>
      <c r="E38" s="8"/>
      <c r="F38" s="8"/>
      <c r="G38" s="8"/>
      <c r="H38" s="8"/>
      <c r="I38" s="8"/>
      <c r="J38" s="8"/>
      <c r="K38" s="8"/>
      <c r="L38" s="8"/>
      <c r="M38" s="5" t="s">
        <v>51</v>
      </c>
      <c r="N38" s="1" t="s">
        <v>133</v>
      </c>
      <c r="O38" s="1" t="s">
        <v>51</v>
      </c>
      <c r="P38" s="1" t="s">
        <v>51</v>
      </c>
      <c r="Q38" s="1" t="s">
        <v>99</v>
      </c>
      <c r="R38" s="1" t="s">
        <v>64</v>
      </c>
      <c r="S38" s="1" t="s">
        <v>64</v>
      </c>
      <c r="T38" s="1" t="s">
        <v>63</v>
      </c>
      <c r="AR38" s="1" t="s">
        <v>51</v>
      </c>
      <c r="AS38" s="1" t="s">
        <v>51</v>
      </c>
      <c r="AU38" s="1" t="s">
        <v>134</v>
      </c>
      <c r="AV38">
        <v>28</v>
      </c>
    </row>
    <row r="39" spans="1:48" ht="30" customHeight="1" x14ac:dyDescent="0.3">
      <c r="A39" s="5" t="s">
        <v>135</v>
      </c>
      <c r="B39" s="5" t="s">
        <v>136</v>
      </c>
      <c r="C39" s="5" t="s">
        <v>77</v>
      </c>
      <c r="D39" s="6">
        <v>16</v>
      </c>
      <c r="E39" s="8"/>
      <c r="F39" s="8"/>
      <c r="G39" s="8"/>
      <c r="H39" s="8"/>
      <c r="I39" s="8"/>
      <c r="J39" s="8"/>
      <c r="K39" s="8"/>
      <c r="L39" s="8"/>
      <c r="M39" s="5" t="s">
        <v>137</v>
      </c>
      <c r="N39" s="1" t="s">
        <v>138</v>
      </c>
      <c r="O39" s="1" t="s">
        <v>51</v>
      </c>
      <c r="P39" s="1" t="s">
        <v>51</v>
      </c>
      <c r="Q39" s="1" t="s">
        <v>99</v>
      </c>
      <c r="R39" s="1" t="s">
        <v>63</v>
      </c>
      <c r="S39" s="1" t="s">
        <v>64</v>
      </c>
      <c r="T39" s="1" t="s">
        <v>64</v>
      </c>
      <c r="AR39" s="1" t="s">
        <v>51</v>
      </c>
      <c r="AS39" s="1" t="s">
        <v>51</v>
      </c>
      <c r="AU39" s="1" t="s">
        <v>139</v>
      </c>
      <c r="AV39">
        <v>29</v>
      </c>
    </row>
    <row r="40" spans="1:48" ht="30" customHeight="1" x14ac:dyDescent="0.3">
      <c r="A40" s="5" t="s">
        <v>140</v>
      </c>
      <c r="B40" s="5" t="s">
        <v>141</v>
      </c>
      <c r="C40" s="5" t="s">
        <v>77</v>
      </c>
      <c r="D40" s="6">
        <v>5</v>
      </c>
      <c r="E40" s="8"/>
      <c r="F40" s="8"/>
      <c r="G40" s="8"/>
      <c r="H40" s="8"/>
      <c r="I40" s="8"/>
      <c r="J40" s="8"/>
      <c r="K40" s="8"/>
      <c r="L40" s="8"/>
      <c r="M40" s="5" t="s">
        <v>142</v>
      </c>
      <c r="N40" s="1" t="s">
        <v>143</v>
      </c>
      <c r="O40" s="1" t="s">
        <v>51</v>
      </c>
      <c r="P40" s="1" t="s">
        <v>51</v>
      </c>
      <c r="Q40" s="1" t="s">
        <v>99</v>
      </c>
      <c r="R40" s="1" t="s">
        <v>63</v>
      </c>
      <c r="S40" s="1" t="s">
        <v>64</v>
      </c>
      <c r="T40" s="1" t="s">
        <v>64</v>
      </c>
      <c r="AR40" s="1" t="s">
        <v>51</v>
      </c>
      <c r="AS40" s="1" t="s">
        <v>51</v>
      </c>
      <c r="AU40" s="1" t="s">
        <v>144</v>
      </c>
      <c r="AV40">
        <v>30</v>
      </c>
    </row>
    <row r="41" spans="1:48" ht="30" customHeight="1" x14ac:dyDescent="0.3">
      <c r="A41" s="5" t="s">
        <v>140</v>
      </c>
      <c r="B41" s="5" t="s">
        <v>145</v>
      </c>
      <c r="C41" s="5" t="s">
        <v>77</v>
      </c>
      <c r="D41" s="6">
        <v>7</v>
      </c>
      <c r="E41" s="8"/>
      <c r="F41" s="8"/>
      <c r="G41" s="8"/>
      <c r="H41" s="8"/>
      <c r="I41" s="8"/>
      <c r="J41" s="8"/>
      <c r="K41" s="8"/>
      <c r="L41" s="8"/>
      <c r="M41" s="5" t="s">
        <v>146</v>
      </c>
      <c r="N41" s="1" t="s">
        <v>147</v>
      </c>
      <c r="O41" s="1" t="s">
        <v>51</v>
      </c>
      <c r="P41" s="1" t="s">
        <v>51</v>
      </c>
      <c r="Q41" s="1" t="s">
        <v>99</v>
      </c>
      <c r="R41" s="1" t="s">
        <v>63</v>
      </c>
      <c r="S41" s="1" t="s">
        <v>64</v>
      </c>
      <c r="T41" s="1" t="s">
        <v>64</v>
      </c>
      <c r="AR41" s="1" t="s">
        <v>51</v>
      </c>
      <c r="AS41" s="1" t="s">
        <v>51</v>
      </c>
      <c r="AU41" s="1" t="s">
        <v>148</v>
      </c>
      <c r="AV41">
        <v>31</v>
      </c>
    </row>
    <row r="42" spans="1:48" ht="30" customHeight="1" x14ac:dyDescent="0.3">
      <c r="A42" s="5" t="s">
        <v>140</v>
      </c>
      <c r="B42" s="5" t="s">
        <v>149</v>
      </c>
      <c r="C42" s="5" t="s">
        <v>77</v>
      </c>
      <c r="D42" s="6">
        <v>4</v>
      </c>
      <c r="E42" s="8"/>
      <c r="F42" s="8"/>
      <c r="G42" s="8"/>
      <c r="H42" s="8"/>
      <c r="I42" s="8"/>
      <c r="J42" s="8"/>
      <c r="K42" s="8"/>
      <c r="L42" s="8"/>
      <c r="M42" s="5" t="s">
        <v>150</v>
      </c>
      <c r="N42" s="1" t="s">
        <v>151</v>
      </c>
      <c r="O42" s="1" t="s">
        <v>51</v>
      </c>
      <c r="P42" s="1" t="s">
        <v>51</v>
      </c>
      <c r="Q42" s="1" t="s">
        <v>99</v>
      </c>
      <c r="R42" s="1" t="s">
        <v>63</v>
      </c>
      <c r="S42" s="1" t="s">
        <v>64</v>
      </c>
      <c r="T42" s="1" t="s">
        <v>64</v>
      </c>
      <c r="AR42" s="1" t="s">
        <v>51</v>
      </c>
      <c r="AS42" s="1" t="s">
        <v>51</v>
      </c>
      <c r="AU42" s="1" t="s">
        <v>152</v>
      </c>
      <c r="AV42">
        <v>32</v>
      </c>
    </row>
    <row r="43" spans="1:48" ht="30" customHeight="1" x14ac:dyDescent="0.3">
      <c r="A43" s="5" t="s">
        <v>153</v>
      </c>
      <c r="B43" s="5" t="s">
        <v>154</v>
      </c>
      <c r="C43" s="5" t="s">
        <v>77</v>
      </c>
      <c r="D43" s="6">
        <v>16</v>
      </c>
      <c r="E43" s="8"/>
      <c r="F43" s="8"/>
      <c r="G43" s="8"/>
      <c r="H43" s="8"/>
      <c r="I43" s="8"/>
      <c r="J43" s="8"/>
      <c r="K43" s="8"/>
      <c r="L43" s="8"/>
      <c r="M43" s="5" t="s">
        <v>51</v>
      </c>
      <c r="N43" s="1" t="s">
        <v>155</v>
      </c>
      <c r="O43" s="1" t="s">
        <v>51</v>
      </c>
      <c r="P43" s="1" t="s">
        <v>51</v>
      </c>
      <c r="Q43" s="1" t="s">
        <v>99</v>
      </c>
      <c r="R43" s="1" t="s">
        <v>64</v>
      </c>
      <c r="S43" s="1" t="s">
        <v>64</v>
      </c>
      <c r="T43" s="1" t="s">
        <v>63</v>
      </c>
      <c r="AR43" s="1" t="s">
        <v>51</v>
      </c>
      <c r="AS43" s="1" t="s">
        <v>51</v>
      </c>
      <c r="AU43" s="1" t="s">
        <v>156</v>
      </c>
      <c r="AV43">
        <v>33</v>
      </c>
    </row>
    <row r="44" spans="1:48" ht="30" customHeight="1" x14ac:dyDescent="0.3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</row>
    <row r="45" spans="1:48" ht="30" customHeight="1" x14ac:dyDescent="0.3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</row>
    <row r="46" spans="1:48" ht="30" customHeight="1" x14ac:dyDescent="0.3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</row>
    <row r="47" spans="1:48" ht="30" customHeight="1" x14ac:dyDescent="0.3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</row>
    <row r="48" spans="1:48" ht="30" customHeight="1" x14ac:dyDescent="0.3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</row>
    <row r="49" spans="1:48" ht="30" customHeight="1" x14ac:dyDescent="0.3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</row>
    <row r="50" spans="1:48" ht="30" customHeight="1" x14ac:dyDescent="0.3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</row>
    <row r="51" spans="1:48" ht="30" customHeight="1" x14ac:dyDescent="0.3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</row>
    <row r="52" spans="1:48" ht="30" customHeight="1" x14ac:dyDescent="0.3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</row>
    <row r="53" spans="1:48" ht="30" customHeight="1" x14ac:dyDescent="0.3">
      <c r="A53" s="5" t="s">
        <v>97</v>
      </c>
      <c r="B53" s="6"/>
      <c r="C53" s="6"/>
      <c r="D53" s="6"/>
      <c r="E53" s="6"/>
      <c r="F53" s="8">
        <f>SUM(F30:F52)</f>
        <v>0</v>
      </c>
      <c r="G53" s="6"/>
      <c r="H53" s="8">
        <f>SUM(H30:H52)</f>
        <v>0</v>
      </c>
      <c r="I53" s="6"/>
      <c r="J53" s="8">
        <f>SUM(J30:J52)</f>
        <v>0</v>
      </c>
      <c r="K53" s="6"/>
      <c r="L53" s="8">
        <f>SUM(L30:L52)</f>
        <v>0</v>
      </c>
      <c r="M53" s="6"/>
      <c r="N53" t="s">
        <v>98</v>
      </c>
    </row>
    <row r="54" spans="1:48" ht="30" customHeight="1" x14ac:dyDescent="0.3">
      <c r="A54" s="5" t="s">
        <v>357</v>
      </c>
      <c r="B54" s="5" t="s">
        <v>51</v>
      </c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Q54" s="1" t="s">
        <v>157</v>
      </c>
    </row>
    <row r="55" spans="1:48" ht="30" customHeight="1" x14ac:dyDescent="0.3">
      <c r="A55" s="5" t="s">
        <v>58</v>
      </c>
      <c r="B55" s="5" t="s">
        <v>100</v>
      </c>
      <c r="C55" s="5" t="s">
        <v>60</v>
      </c>
      <c r="D55" s="6">
        <v>178</v>
      </c>
      <c r="E55" s="8"/>
      <c r="F55" s="8"/>
      <c r="G55" s="8"/>
      <c r="H55" s="8"/>
      <c r="I55" s="8"/>
      <c r="J55" s="8"/>
      <c r="K55" s="8"/>
      <c r="L55" s="8"/>
      <c r="M55" s="5" t="s">
        <v>101</v>
      </c>
      <c r="N55" s="1" t="s">
        <v>102</v>
      </c>
      <c r="O55" s="1" t="s">
        <v>51</v>
      </c>
      <c r="P55" s="1" t="s">
        <v>51</v>
      </c>
      <c r="Q55" s="1" t="s">
        <v>157</v>
      </c>
      <c r="R55" s="1" t="s">
        <v>63</v>
      </c>
      <c r="S55" s="1" t="s">
        <v>64</v>
      </c>
      <c r="T55" s="1" t="s">
        <v>64</v>
      </c>
      <c r="AR55" s="1" t="s">
        <v>51</v>
      </c>
      <c r="AS55" s="1" t="s">
        <v>51</v>
      </c>
      <c r="AU55" s="1" t="s">
        <v>158</v>
      </c>
      <c r="AV55">
        <v>35</v>
      </c>
    </row>
    <row r="56" spans="1:48" ht="30" customHeight="1" x14ac:dyDescent="0.3">
      <c r="A56" s="5" t="s">
        <v>159</v>
      </c>
      <c r="B56" s="5" t="s">
        <v>67</v>
      </c>
      <c r="C56" s="5" t="s">
        <v>60</v>
      </c>
      <c r="D56" s="6">
        <v>356</v>
      </c>
      <c r="E56" s="8"/>
      <c r="F56" s="8"/>
      <c r="G56" s="8"/>
      <c r="H56" s="8"/>
      <c r="I56" s="8"/>
      <c r="J56" s="8"/>
      <c r="K56" s="8"/>
      <c r="L56" s="8"/>
      <c r="M56" s="5" t="s">
        <v>160</v>
      </c>
      <c r="N56" s="1" t="s">
        <v>161</v>
      </c>
      <c r="O56" s="1" t="s">
        <v>51</v>
      </c>
      <c r="P56" s="1" t="s">
        <v>51</v>
      </c>
      <c r="Q56" s="1" t="s">
        <v>157</v>
      </c>
      <c r="R56" s="1" t="s">
        <v>63</v>
      </c>
      <c r="S56" s="1" t="s">
        <v>64</v>
      </c>
      <c r="T56" s="1" t="s">
        <v>64</v>
      </c>
      <c r="AR56" s="1" t="s">
        <v>51</v>
      </c>
      <c r="AS56" s="1" t="s">
        <v>51</v>
      </c>
      <c r="AU56" s="1" t="s">
        <v>162</v>
      </c>
      <c r="AV56">
        <v>49</v>
      </c>
    </row>
    <row r="57" spans="1:48" ht="30" customHeight="1" x14ac:dyDescent="0.3">
      <c r="A57" s="5" t="s">
        <v>135</v>
      </c>
      <c r="B57" s="5" t="s">
        <v>163</v>
      </c>
      <c r="C57" s="5" t="s">
        <v>77</v>
      </c>
      <c r="D57" s="6">
        <v>25</v>
      </c>
      <c r="E57" s="8"/>
      <c r="F57" s="8"/>
      <c r="G57" s="8"/>
      <c r="H57" s="8"/>
      <c r="I57" s="8"/>
      <c r="J57" s="8"/>
      <c r="K57" s="8"/>
      <c r="L57" s="8"/>
      <c r="M57" s="5" t="s">
        <v>164</v>
      </c>
      <c r="N57" s="1" t="s">
        <v>165</v>
      </c>
      <c r="O57" s="1" t="s">
        <v>51</v>
      </c>
      <c r="P57" s="1" t="s">
        <v>51</v>
      </c>
      <c r="Q57" s="1" t="s">
        <v>157</v>
      </c>
      <c r="R57" s="1" t="s">
        <v>63</v>
      </c>
      <c r="S57" s="1" t="s">
        <v>64</v>
      </c>
      <c r="T57" s="1" t="s">
        <v>64</v>
      </c>
      <c r="AR57" s="1" t="s">
        <v>51</v>
      </c>
      <c r="AS57" s="1" t="s">
        <v>51</v>
      </c>
      <c r="AU57" s="1" t="s">
        <v>166</v>
      </c>
      <c r="AV57">
        <v>37</v>
      </c>
    </row>
    <row r="58" spans="1:48" ht="30" customHeight="1" x14ac:dyDescent="0.3">
      <c r="A58" s="5" t="s">
        <v>167</v>
      </c>
      <c r="B58" s="5" t="s">
        <v>168</v>
      </c>
      <c r="C58" s="5" t="s">
        <v>77</v>
      </c>
      <c r="D58" s="6">
        <v>6</v>
      </c>
      <c r="E58" s="8"/>
      <c r="F58" s="8"/>
      <c r="G58" s="8"/>
      <c r="H58" s="8"/>
      <c r="I58" s="8"/>
      <c r="J58" s="8"/>
      <c r="K58" s="8"/>
      <c r="L58" s="8"/>
      <c r="M58" s="5" t="s">
        <v>169</v>
      </c>
      <c r="N58" s="1" t="s">
        <v>170</v>
      </c>
      <c r="O58" s="1" t="s">
        <v>51</v>
      </c>
      <c r="P58" s="1" t="s">
        <v>51</v>
      </c>
      <c r="Q58" s="1" t="s">
        <v>157</v>
      </c>
      <c r="R58" s="1" t="s">
        <v>63</v>
      </c>
      <c r="S58" s="1" t="s">
        <v>64</v>
      </c>
      <c r="T58" s="1" t="s">
        <v>64</v>
      </c>
      <c r="AR58" s="1" t="s">
        <v>51</v>
      </c>
      <c r="AS58" s="1" t="s">
        <v>51</v>
      </c>
      <c r="AU58" s="1" t="s">
        <v>171</v>
      </c>
      <c r="AV58">
        <v>38</v>
      </c>
    </row>
    <row r="59" spans="1:48" ht="30" customHeight="1" x14ac:dyDescent="0.3">
      <c r="A59" s="5" t="s">
        <v>167</v>
      </c>
      <c r="B59" s="5" t="s">
        <v>172</v>
      </c>
      <c r="C59" s="5" t="s">
        <v>77</v>
      </c>
      <c r="D59" s="6">
        <v>5</v>
      </c>
      <c r="E59" s="8"/>
      <c r="F59" s="8"/>
      <c r="G59" s="8"/>
      <c r="H59" s="8"/>
      <c r="I59" s="8"/>
      <c r="J59" s="8"/>
      <c r="K59" s="8"/>
      <c r="L59" s="8"/>
      <c r="M59" s="5" t="s">
        <v>173</v>
      </c>
      <c r="N59" s="1" t="s">
        <v>174</v>
      </c>
      <c r="O59" s="1" t="s">
        <v>51</v>
      </c>
      <c r="P59" s="1" t="s">
        <v>51</v>
      </c>
      <c r="Q59" s="1" t="s">
        <v>157</v>
      </c>
      <c r="R59" s="1" t="s">
        <v>63</v>
      </c>
      <c r="S59" s="1" t="s">
        <v>64</v>
      </c>
      <c r="T59" s="1" t="s">
        <v>64</v>
      </c>
      <c r="AR59" s="1" t="s">
        <v>51</v>
      </c>
      <c r="AS59" s="1" t="s">
        <v>51</v>
      </c>
      <c r="AU59" s="1" t="s">
        <v>175</v>
      </c>
      <c r="AV59">
        <v>39</v>
      </c>
    </row>
    <row r="60" spans="1:48" ht="30" customHeight="1" x14ac:dyDescent="0.3">
      <c r="A60" s="5" t="s">
        <v>176</v>
      </c>
      <c r="B60" s="5" t="s">
        <v>177</v>
      </c>
      <c r="C60" s="5" t="s">
        <v>77</v>
      </c>
      <c r="D60" s="6">
        <v>3</v>
      </c>
      <c r="E60" s="8"/>
      <c r="F60" s="8"/>
      <c r="G60" s="8"/>
      <c r="H60" s="8"/>
      <c r="I60" s="8"/>
      <c r="J60" s="8"/>
      <c r="K60" s="8"/>
      <c r="L60" s="8"/>
      <c r="M60" s="5" t="s">
        <v>178</v>
      </c>
      <c r="N60" s="1" t="s">
        <v>179</v>
      </c>
      <c r="O60" s="1" t="s">
        <v>51</v>
      </c>
      <c r="P60" s="1" t="s">
        <v>51</v>
      </c>
      <c r="Q60" s="1" t="s">
        <v>157</v>
      </c>
      <c r="R60" s="1" t="s">
        <v>63</v>
      </c>
      <c r="S60" s="1" t="s">
        <v>64</v>
      </c>
      <c r="T60" s="1" t="s">
        <v>64</v>
      </c>
      <c r="AR60" s="1" t="s">
        <v>51</v>
      </c>
      <c r="AS60" s="1" t="s">
        <v>51</v>
      </c>
      <c r="AU60" s="1" t="s">
        <v>180</v>
      </c>
      <c r="AV60">
        <v>50</v>
      </c>
    </row>
    <row r="61" spans="1:48" ht="30" customHeight="1" x14ac:dyDescent="0.3">
      <c r="A61" s="5" t="s">
        <v>153</v>
      </c>
      <c r="B61" s="5" t="s">
        <v>181</v>
      </c>
      <c r="C61" s="5" t="s">
        <v>77</v>
      </c>
      <c r="D61" s="6">
        <v>25</v>
      </c>
      <c r="E61" s="8"/>
      <c r="F61" s="8"/>
      <c r="G61" s="8"/>
      <c r="H61" s="8"/>
      <c r="I61" s="8"/>
      <c r="J61" s="8"/>
      <c r="K61" s="8"/>
      <c r="L61" s="8"/>
      <c r="M61" s="5" t="s">
        <v>51</v>
      </c>
      <c r="N61" s="1" t="s">
        <v>182</v>
      </c>
      <c r="O61" s="1" t="s">
        <v>51</v>
      </c>
      <c r="P61" s="1" t="s">
        <v>51</v>
      </c>
      <c r="Q61" s="1" t="s">
        <v>157</v>
      </c>
      <c r="R61" s="1" t="s">
        <v>64</v>
      </c>
      <c r="S61" s="1" t="s">
        <v>64</v>
      </c>
      <c r="T61" s="1" t="s">
        <v>63</v>
      </c>
      <c r="AR61" s="1" t="s">
        <v>51</v>
      </c>
      <c r="AS61" s="1" t="s">
        <v>51</v>
      </c>
      <c r="AU61" s="1" t="s">
        <v>183</v>
      </c>
      <c r="AV61">
        <v>41</v>
      </c>
    </row>
    <row r="62" spans="1:48" ht="30" customHeight="1" x14ac:dyDescent="0.3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</row>
    <row r="63" spans="1:48" ht="30" customHeight="1" x14ac:dyDescent="0.3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</row>
    <row r="64" spans="1:48" ht="30" customHeight="1" x14ac:dyDescent="0.3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</row>
    <row r="65" spans="1:48" ht="30" customHeight="1" x14ac:dyDescent="0.3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</row>
    <row r="66" spans="1:48" ht="30" customHeight="1" x14ac:dyDescent="0.3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</row>
    <row r="67" spans="1:48" ht="30" customHeight="1" x14ac:dyDescent="0.3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</row>
    <row r="68" spans="1:48" ht="30" customHeight="1" x14ac:dyDescent="0.3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</row>
    <row r="69" spans="1:48" ht="30" customHeight="1" x14ac:dyDescent="0.3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</row>
    <row r="70" spans="1:48" ht="30" customHeight="1" x14ac:dyDescent="0.3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</row>
    <row r="71" spans="1:48" ht="30" customHeight="1" x14ac:dyDescent="0.3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</row>
    <row r="72" spans="1:48" ht="30" customHeight="1" x14ac:dyDescent="0.3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</row>
    <row r="73" spans="1:48" ht="30" customHeight="1" x14ac:dyDescent="0.3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</row>
    <row r="74" spans="1:48" ht="30" customHeight="1" x14ac:dyDescent="0.3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</row>
    <row r="75" spans="1:48" ht="30" customHeight="1" x14ac:dyDescent="0.3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</row>
    <row r="76" spans="1:48" ht="30" customHeight="1" x14ac:dyDescent="0.3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</row>
    <row r="77" spans="1:48" ht="30" customHeight="1" x14ac:dyDescent="0.3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</row>
    <row r="78" spans="1:48" ht="30" customHeight="1" x14ac:dyDescent="0.3">
      <c r="A78" s="5" t="s">
        <v>97</v>
      </c>
      <c r="B78" s="6"/>
      <c r="C78" s="6"/>
      <c r="D78" s="6"/>
      <c r="E78" s="6"/>
      <c r="F78" s="8">
        <f>SUM(F55:F77)</f>
        <v>0</v>
      </c>
      <c r="G78" s="6"/>
      <c r="H78" s="8">
        <f>SUM(H55:H77)</f>
        <v>0</v>
      </c>
      <c r="I78" s="6"/>
      <c r="J78" s="8">
        <f>SUM(J55:J77)</f>
        <v>0</v>
      </c>
      <c r="K78" s="6"/>
      <c r="L78" s="8">
        <f>SUM(L55:L77)</f>
        <v>0</v>
      </c>
      <c r="M78" s="6"/>
      <c r="N78" t="s">
        <v>98</v>
      </c>
    </row>
    <row r="79" spans="1:48" ht="30" hidden="1" customHeight="1" x14ac:dyDescent="0.3">
      <c r="A79" s="5" t="s">
        <v>184</v>
      </c>
      <c r="B79" s="5" t="s">
        <v>51</v>
      </c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Q79" s="1" t="s">
        <v>185</v>
      </c>
    </row>
    <row r="80" spans="1:48" ht="30" hidden="1" customHeight="1" x14ac:dyDescent="0.3">
      <c r="A80" s="5" t="s">
        <v>186</v>
      </c>
      <c r="B80" s="5" t="s">
        <v>51</v>
      </c>
      <c r="C80" s="5" t="s">
        <v>187</v>
      </c>
      <c r="D80" s="6">
        <v>1</v>
      </c>
      <c r="E80" s="8" t="e">
        <f>TRUNC(#REF!,0)</f>
        <v>#REF!</v>
      </c>
      <c r="F80" s="8" t="e">
        <f>TRUNC(E80*D80, 0)</f>
        <v>#REF!</v>
      </c>
      <c r="G80" s="8" t="e">
        <f>TRUNC(#REF!,0)</f>
        <v>#REF!</v>
      </c>
      <c r="H80" s="8" t="e">
        <f>TRUNC(G80*D80, 0)</f>
        <v>#REF!</v>
      </c>
      <c r="I80" s="8" t="e">
        <f>TRUNC(#REF!,0)</f>
        <v>#REF!</v>
      </c>
      <c r="J80" s="8" t="e">
        <f>TRUNC(I80*D80, 0)</f>
        <v>#REF!</v>
      </c>
      <c r="K80" s="8" t="e">
        <f>TRUNC(E80+G80+I80, 0)</f>
        <v>#REF!</v>
      </c>
      <c r="L80" s="8" t="e">
        <f>TRUNC(F80+H80+J80, 0)</f>
        <v>#REF!</v>
      </c>
      <c r="M80" s="5" t="s">
        <v>51</v>
      </c>
      <c r="N80" s="1" t="s">
        <v>188</v>
      </c>
      <c r="O80" s="1" t="s">
        <v>51</v>
      </c>
      <c r="P80" s="1" t="s">
        <v>51</v>
      </c>
      <c r="Q80" s="1" t="s">
        <v>185</v>
      </c>
      <c r="R80" s="1" t="s">
        <v>64</v>
      </c>
      <c r="S80" s="1" t="s">
        <v>64</v>
      </c>
      <c r="T80" s="1" t="s">
        <v>63</v>
      </c>
      <c r="AR80" s="1" t="s">
        <v>51</v>
      </c>
      <c r="AS80" s="1" t="s">
        <v>51</v>
      </c>
      <c r="AU80" s="1" t="s">
        <v>189</v>
      </c>
      <c r="AV80">
        <v>43</v>
      </c>
    </row>
    <row r="81" spans="1:13" ht="30" hidden="1" customHeight="1" x14ac:dyDescent="0.3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</row>
    <row r="82" spans="1:13" ht="30" hidden="1" customHeight="1" x14ac:dyDescent="0.3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</row>
    <row r="83" spans="1:13" ht="30" hidden="1" customHeight="1" x14ac:dyDescent="0.3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</row>
    <row r="84" spans="1:13" ht="30" hidden="1" customHeight="1" x14ac:dyDescent="0.3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</row>
    <row r="85" spans="1:13" ht="30" hidden="1" customHeight="1" x14ac:dyDescent="0.3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</row>
    <row r="86" spans="1:13" ht="30" hidden="1" customHeight="1" x14ac:dyDescent="0.3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</row>
    <row r="87" spans="1:13" ht="30" hidden="1" customHeight="1" x14ac:dyDescent="0.3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</row>
    <row r="88" spans="1:13" ht="30" hidden="1" customHeight="1" x14ac:dyDescent="0.3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</row>
    <row r="89" spans="1:13" ht="30" hidden="1" customHeight="1" x14ac:dyDescent="0.3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</row>
    <row r="90" spans="1:13" ht="30" hidden="1" customHeight="1" x14ac:dyDescent="0.3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</row>
    <row r="91" spans="1:13" ht="30" hidden="1" customHeight="1" x14ac:dyDescent="0.3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</row>
    <row r="92" spans="1:13" ht="30" hidden="1" customHeight="1" x14ac:dyDescent="0.3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</row>
    <row r="93" spans="1:13" ht="30" hidden="1" customHeight="1" x14ac:dyDescent="0.3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</row>
    <row r="94" spans="1:13" ht="30" hidden="1" customHeight="1" x14ac:dyDescent="0.3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</row>
    <row r="95" spans="1:13" ht="30" hidden="1" customHeight="1" x14ac:dyDescent="0.3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</row>
    <row r="96" spans="1:13" ht="30" hidden="1" customHeight="1" x14ac:dyDescent="0.3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</row>
    <row r="97" spans="1:14" ht="30" hidden="1" customHeight="1" x14ac:dyDescent="0.3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</row>
    <row r="98" spans="1:14" ht="30" hidden="1" customHeight="1" x14ac:dyDescent="0.3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</row>
    <row r="99" spans="1:14" ht="30" hidden="1" customHeight="1" x14ac:dyDescent="0.3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</row>
    <row r="100" spans="1:14" ht="30" hidden="1" customHeight="1" x14ac:dyDescent="0.3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</row>
    <row r="101" spans="1:14" ht="30" hidden="1" customHeight="1" x14ac:dyDescent="0.3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</row>
    <row r="102" spans="1:14" ht="30" hidden="1" customHeight="1" x14ac:dyDescent="0.3">
      <c r="A102" s="5" t="s">
        <v>97</v>
      </c>
      <c r="B102" s="6"/>
      <c r="C102" s="6"/>
      <c r="D102" s="6"/>
      <c r="E102" s="6"/>
      <c r="F102" s="8" t="e">
        <f>SUM(F80:F101)</f>
        <v>#REF!</v>
      </c>
      <c r="G102" s="6"/>
      <c r="H102" s="8" t="e">
        <f>SUM(H80:H101)</f>
        <v>#REF!</v>
      </c>
      <c r="I102" s="6"/>
      <c r="J102" s="8" t="e">
        <f>SUM(J80:J101)</f>
        <v>#REF!</v>
      </c>
      <c r="K102" s="6"/>
      <c r="L102" s="8" t="e">
        <f>SUM(L80:L101)</f>
        <v>#REF!</v>
      </c>
      <c r="M102" s="6"/>
      <c r="N102" t="s">
        <v>98</v>
      </c>
    </row>
  </sheetData>
  <mergeCells count="45"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R2:AR3"/>
    <mergeCell ref="AS2:AS3"/>
    <mergeCell ref="AT2:AT3"/>
    <mergeCell ref="AU2:AU3"/>
    <mergeCell ref="AV2:AV3"/>
  </mergeCells>
  <phoneticPr fontId="3" type="noConversion"/>
  <pageMargins left="0.78740157480314965" right="0.39370078740157483" top="0.39370078740157483" bottom="0.39370078740157483" header="0" footer="0"/>
  <pageSetup paperSize="9" scale="62" fitToHeight="0" orientation="landscape" r:id="rId1"/>
  <rowBreaks count="1" manualBreakCount="1">
    <brk id="10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47"/>
  <sheetViews>
    <sheetView workbookViewId="0"/>
  </sheetViews>
  <sheetFormatPr defaultRowHeight="16.5" x14ac:dyDescent="0.3"/>
  <cols>
    <col min="1" max="1" width="60.625" customWidth="1"/>
    <col min="3" max="3" width="15.625" customWidth="1"/>
    <col min="4" max="4" width="24.625" hidden="1" customWidth="1"/>
  </cols>
  <sheetData>
    <row r="1" spans="1:4" x14ac:dyDescent="0.3">
      <c r="A1" t="s">
        <v>191</v>
      </c>
      <c r="B1" t="s">
        <v>220</v>
      </c>
      <c r="C1" t="s">
        <v>221</v>
      </c>
      <c r="D1" t="s">
        <v>222</v>
      </c>
    </row>
    <row r="2" spans="1:4" x14ac:dyDescent="0.3">
      <c r="A2" s="1" t="s">
        <v>223</v>
      </c>
      <c r="B2">
        <v>100</v>
      </c>
      <c r="D2" s="1" t="s">
        <v>62</v>
      </c>
    </row>
    <row r="3" spans="1:4" x14ac:dyDescent="0.3">
      <c r="A3" t="s">
        <v>224</v>
      </c>
      <c r="C3">
        <v>3</v>
      </c>
      <c r="D3" s="1" t="s">
        <v>192</v>
      </c>
    </row>
    <row r="4" spans="1:4" x14ac:dyDescent="0.3">
      <c r="A4" s="1" t="s">
        <v>225</v>
      </c>
      <c r="B4">
        <v>100</v>
      </c>
      <c r="D4" s="1" t="s">
        <v>69</v>
      </c>
    </row>
    <row r="5" spans="1:4" x14ac:dyDescent="0.3">
      <c r="A5" t="s">
        <v>224</v>
      </c>
      <c r="C5">
        <v>4</v>
      </c>
      <c r="D5" s="1" t="s">
        <v>193</v>
      </c>
    </row>
    <row r="6" spans="1:4" x14ac:dyDescent="0.3">
      <c r="A6" s="1" t="s">
        <v>226</v>
      </c>
      <c r="B6">
        <v>100</v>
      </c>
      <c r="D6" s="1" t="s">
        <v>73</v>
      </c>
    </row>
    <row r="7" spans="1:4" x14ac:dyDescent="0.3">
      <c r="A7" t="s">
        <v>224</v>
      </c>
      <c r="C7">
        <v>4</v>
      </c>
      <c r="D7" s="1" t="s">
        <v>194</v>
      </c>
    </row>
    <row r="8" spans="1:4" x14ac:dyDescent="0.3">
      <c r="A8" s="1" t="s">
        <v>227</v>
      </c>
      <c r="B8">
        <v>100</v>
      </c>
      <c r="D8" s="1" t="s">
        <v>79</v>
      </c>
    </row>
    <row r="9" spans="1:4" x14ac:dyDescent="0.3">
      <c r="A9" t="s">
        <v>224</v>
      </c>
      <c r="C9">
        <v>3</v>
      </c>
      <c r="D9" s="1" t="s">
        <v>195</v>
      </c>
    </row>
    <row r="10" spans="1:4" x14ac:dyDescent="0.3">
      <c r="A10" s="1" t="s">
        <v>228</v>
      </c>
      <c r="B10">
        <v>100</v>
      </c>
      <c r="D10" s="1" t="s">
        <v>85</v>
      </c>
    </row>
    <row r="11" spans="1:4" x14ac:dyDescent="0.3">
      <c r="A11" t="s">
        <v>224</v>
      </c>
      <c r="C11">
        <v>1</v>
      </c>
      <c r="D11" s="1" t="s">
        <v>196</v>
      </c>
    </row>
    <row r="12" spans="1:4" x14ac:dyDescent="0.3">
      <c r="A12" s="1" t="s">
        <v>229</v>
      </c>
      <c r="B12">
        <v>100</v>
      </c>
      <c r="D12" s="1" t="s">
        <v>90</v>
      </c>
    </row>
    <row r="13" spans="1:4" x14ac:dyDescent="0.3">
      <c r="A13" t="s">
        <v>224</v>
      </c>
      <c r="C13">
        <v>2</v>
      </c>
      <c r="D13" s="1" t="s">
        <v>197</v>
      </c>
    </row>
    <row r="14" spans="1:4" x14ac:dyDescent="0.3">
      <c r="A14" s="1" t="s">
        <v>230</v>
      </c>
      <c r="B14">
        <v>100</v>
      </c>
      <c r="D14" s="1" t="s">
        <v>95</v>
      </c>
    </row>
    <row r="15" spans="1:4" x14ac:dyDescent="0.3">
      <c r="A15" t="s">
        <v>224</v>
      </c>
      <c r="C15">
        <v>2</v>
      </c>
      <c r="D15" s="1" t="s">
        <v>198</v>
      </c>
    </row>
    <row r="16" spans="1:4" x14ac:dyDescent="0.3">
      <c r="A16" s="1" t="s">
        <v>231</v>
      </c>
      <c r="B16">
        <v>100</v>
      </c>
      <c r="D16" s="1" t="s">
        <v>102</v>
      </c>
    </row>
    <row r="17" spans="1:4" x14ac:dyDescent="0.3">
      <c r="A17" t="s">
        <v>224</v>
      </c>
      <c r="C17">
        <v>3</v>
      </c>
      <c r="D17" s="1" t="s">
        <v>199</v>
      </c>
    </row>
    <row r="18" spans="1:4" x14ac:dyDescent="0.3">
      <c r="A18" s="1" t="s">
        <v>232</v>
      </c>
      <c r="B18">
        <v>100</v>
      </c>
      <c r="D18" s="1" t="s">
        <v>107</v>
      </c>
    </row>
    <row r="19" spans="1:4" x14ac:dyDescent="0.3">
      <c r="A19" t="s">
        <v>224</v>
      </c>
      <c r="C19">
        <v>3</v>
      </c>
      <c r="D19" s="1" t="s">
        <v>200</v>
      </c>
    </row>
    <row r="20" spans="1:4" x14ac:dyDescent="0.3">
      <c r="A20" s="1" t="s">
        <v>233</v>
      </c>
      <c r="B20">
        <v>100</v>
      </c>
      <c r="D20" s="1" t="s">
        <v>111</v>
      </c>
    </row>
    <row r="21" spans="1:4" x14ac:dyDescent="0.3">
      <c r="A21" t="s">
        <v>224</v>
      </c>
      <c r="C21">
        <v>2</v>
      </c>
      <c r="D21" s="1" t="s">
        <v>201</v>
      </c>
    </row>
    <row r="22" spans="1:4" x14ac:dyDescent="0.3">
      <c r="A22" s="1" t="s">
        <v>234</v>
      </c>
      <c r="B22">
        <v>100</v>
      </c>
      <c r="D22" s="1" t="s">
        <v>116</v>
      </c>
    </row>
    <row r="23" spans="1:4" x14ac:dyDescent="0.3">
      <c r="A23" t="s">
        <v>224</v>
      </c>
      <c r="C23">
        <v>3</v>
      </c>
      <c r="D23" s="1" t="s">
        <v>202</v>
      </c>
    </row>
    <row r="24" spans="1:4" x14ac:dyDescent="0.3">
      <c r="A24" s="1" t="s">
        <v>235</v>
      </c>
      <c r="B24">
        <v>100</v>
      </c>
      <c r="D24" s="1" t="s">
        <v>121</v>
      </c>
    </row>
    <row r="25" spans="1:4" x14ac:dyDescent="0.3">
      <c r="A25" t="s">
        <v>224</v>
      </c>
      <c r="C25">
        <v>4</v>
      </c>
      <c r="D25" s="1" t="s">
        <v>203</v>
      </c>
    </row>
    <row r="26" spans="1:4" x14ac:dyDescent="0.3">
      <c r="A26" s="1" t="s">
        <v>236</v>
      </c>
      <c r="B26">
        <v>100</v>
      </c>
      <c r="D26" s="1" t="s">
        <v>125</v>
      </c>
    </row>
    <row r="27" spans="1:4" x14ac:dyDescent="0.3">
      <c r="A27" t="s">
        <v>224</v>
      </c>
      <c r="C27">
        <v>4</v>
      </c>
      <c r="D27" s="1" t="s">
        <v>204</v>
      </c>
    </row>
    <row r="28" spans="1:4" x14ac:dyDescent="0.3">
      <c r="A28" s="1" t="s">
        <v>237</v>
      </c>
      <c r="B28">
        <v>100</v>
      </c>
      <c r="D28" s="1" t="s">
        <v>129</v>
      </c>
    </row>
    <row r="29" spans="1:4" x14ac:dyDescent="0.3">
      <c r="A29" t="s">
        <v>224</v>
      </c>
      <c r="C29">
        <v>4</v>
      </c>
      <c r="D29" s="1" t="s">
        <v>205</v>
      </c>
    </row>
    <row r="30" spans="1:4" x14ac:dyDescent="0.3">
      <c r="A30" s="1" t="s">
        <v>238</v>
      </c>
      <c r="B30">
        <v>100</v>
      </c>
      <c r="D30" s="1" t="s">
        <v>138</v>
      </c>
    </row>
    <row r="31" spans="1:4" x14ac:dyDescent="0.3">
      <c r="A31" t="s">
        <v>224</v>
      </c>
      <c r="C31">
        <v>3</v>
      </c>
      <c r="D31" s="1" t="s">
        <v>206</v>
      </c>
    </row>
    <row r="32" spans="1:4" x14ac:dyDescent="0.3">
      <c r="A32" s="1" t="s">
        <v>239</v>
      </c>
      <c r="B32">
        <v>100</v>
      </c>
      <c r="D32" s="1" t="s">
        <v>143</v>
      </c>
    </row>
    <row r="33" spans="1:4" x14ac:dyDescent="0.3">
      <c r="A33" t="s">
        <v>224</v>
      </c>
      <c r="C33">
        <v>2</v>
      </c>
      <c r="D33" s="1" t="s">
        <v>207</v>
      </c>
    </row>
    <row r="34" spans="1:4" x14ac:dyDescent="0.3">
      <c r="A34" s="1" t="s">
        <v>240</v>
      </c>
      <c r="B34">
        <v>100</v>
      </c>
      <c r="D34" s="1" t="s">
        <v>147</v>
      </c>
    </row>
    <row r="35" spans="1:4" x14ac:dyDescent="0.3">
      <c r="A35" t="s">
        <v>224</v>
      </c>
      <c r="C35">
        <v>2</v>
      </c>
      <c r="D35" s="1" t="s">
        <v>208</v>
      </c>
    </row>
    <row r="36" spans="1:4" x14ac:dyDescent="0.3">
      <c r="A36" s="1" t="s">
        <v>241</v>
      </c>
      <c r="B36">
        <v>100</v>
      </c>
      <c r="D36" s="1" t="s">
        <v>151</v>
      </c>
    </row>
    <row r="37" spans="1:4" x14ac:dyDescent="0.3">
      <c r="A37" t="s">
        <v>224</v>
      </c>
      <c r="C37">
        <v>4</v>
      </c>
      <c r="D37" s="1" t="s">
        <v>209</v>
      </c>
    </row>
    <row r="38" spans="1:4" x14ac:dyDescent="0.3">
      <c r="A38" s="1" t="s">
        <v>242</v>
      </c>
      <c r="B38">
        <v>100</v>
      </c>
      <c r="D38" s="1" t="s">
        <v>161</v>
      </c>
    </row>
    <row r="39" spans="1:4" x14ac:dyDescent="0.3">
      <c r="A39" t="s">
        <v>224</v>
      </c>
      <c r="C39">
        <v>3</v>
      </c>
      <c r="D39" s="1" t="s">
        <v>210</v>
      </c>
    </row>
    <row r="40" spans="1:4" x14ac:dyDescent="0.3">
      <c r="A40" s="1" t="s">
        <v>243</v>
      </c>
      <c r="B40">
        <v>100</v>
      </c>
      <c r="D40" s="1" t="s">
        <v>165</v>
      </c>
    </row>
    <row r="41" spans="1:4" x14ac:dyDescent="0.3">
      <c r="A41" t="s">
        <v>224</v>
      </c>
      <c r="C41">
        <v>3</v>
      </c>
      <c r="D41" s="1" t="s">
        <v>211</v>
      </c>
    </row>
    <row r="42" spans="1:4" x14ac:dyDescent="0.3">
      <c r="A42" s="1" t="s">
        <v>244</v>
      </c>
      <c r="B42">
        <v>100</v>
      </c>
      <c r="D42" s="1" t="s">
        <v>170</v>
      </c>
    </row>
    <row r="43" spans="1:4" x14ac:dyDescent="0.3">
      <c r="A43" t="s">
        <v>224</v>
      </c>
      <c r="C43">
        <v>1</v>
      </c>
      <c r="D43" s="1" t="s">
        <v>212</v>
      </c>
    </row>
    <row r="44" spans="1:4" x14ac:dyDescent="0.3">
      <c r="A44" s="1" t="s">
        <v>245</v>
      </c>
      <c r="B44">
        <v>100</v>
      </c>
      <c r="D44" s="1" t="s">
        <v>174</v>
      </c>
    </row>
    <row r="45" spans="1:4" x14ac:dyDescent="0.3">
      <c r="A45" t="s">
        <v>224</v>
      </c>
      <c r="C45">
        <v>1</v>
      </c>
      <c r="D45" s="1" t="s">
        <v>213</v>
      </c>
    </row>
    <row r="46" spans="1:4" x14ac:dyDescent="0.3">
      <c r="A46" s="1" t="s">
        <v>246</v>
      </c>
      <c r="B46">
        <v>100</v>
      </c>
      <c r="D46" s="1" t="s">
        <v>179</v>
      </c>
    </row>
    <row r="47" spans="1:4" x14ac:dyDescent="0.3">
      <c r="A47" t="s">
        <v>224</v>
      </c>
      <c r="C47">
        <v>1</v>
      </c>
      <c r="D47" s="1" t="s">
        <v>214</v>
      </c>
    </row>
  </sheetData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M30"/>
  <sheetViews>
    <sheetView workbookViewId="0"/>
  </sheetViews>
  <sheetFormatPr defaultRowHeight="16.5" x14ac:dyDescent="0.3"/>
  <sheetData>
    <row r="1" spans="1:7" x14ac:dyDescent="0.3">
      <c r="A1" t="s">
        <v>311</v>
      </c>
    </row>
    <row r="2" spans="1:7" x14ac:dyDescent="0.3">
      <c r="A2" s="1" t="s">
        <v>312</v>
      </c>
      <c r="B2" t="s">
        <v>313</v>
      </c>
      <c r="C2" s="1" t="s">
        <v>314</v>
      </c>
    </row>
    <row r="3" spans="1:7" x14ac:dyDescent="0.3">
      <c r="A3" s="1" t="s">
        <v>315</v>
      </c>
      <c r="B3" t="s">
        <v>316</v>
      </c>
    </row>
    <row r="4" spans="1:7" x14ac:dyDescent="0.3">
      <c r="A4" s="1" t="s">
        <v>317</v>
      </c>
      <c r="B4">
        <v>5</v>
      </c>
    </row>
    <row r="5" spans="1:7" x14ac:dyDescent="0.3">
      <c r="A5" s="1" t="s">
        <v>318</v>
      </c>
      <c r="B5">
        <v>5</v>
      </c>
    </row>
    <row r="6" spans="1:7" x14ac:dyDescent="0.3">
      <c r="A6" s="1" t="s">
        <v>319</v>
      </c>
      <c r="B6" t="s">
        <v>320</v>
      </c>
    </row>
    <row r="7" spans="1:7" x14ac:dyDescent="0.3">
      <c r="A7" s="1" t="s">
        <v>321</v>
      </c>
      <c r="B7" t="s">
        <v>322</v>
      </c>
      <c r="C7">
        <v>1</v>
      </c>
    </row>
    <row r="8" spans="1:7" x14ac:dyDescent="0.3">
      <c r="A8" s="1" t="s">
        <v>323</v>
      </c>
      <c r="B8" t="s">
        <v>322</v>
      </c>
      <c r="C8">
        <v>3</v>
      </c>
    </row>
    <row r="9" spans="1:7" x14ac:dyDescent="0.3">
      <c r="A9" s="1" t="s">
        <v>324</v>
      </c>
      <c r="B9" t="s">
        <v>215</v>
      </c>
      <c r="C9" t="s">
        <v>216</v>
      </c>
      <c r="D9" t="s">
        <v>217</v>
      </c>
      <c r="E9" t="s">
        <v>218</v>
      </c>
      <c r="F9" t="s">
        <v>219</v>
      </c>
      <c r="G9" t="s">
        <v>325</v>
      </c>
    </row>
    <row r="10" spans="1:7" x14ac:dyDescent="0.3">
      <c r="A10" s="1" t="s">
        <v>326</v>
      </c>
      <c r="B10">
        <v>1153.3</v>
      </c>
      <c r="C10">
        <v>0</v>
      </c>
      <c r="D10">
        <v>0</v>
      </c>
    </row>
    <row r="11" spans="1:7" x14ac:dyDescent="0.3">
      <c r="A11" s="1" t="s">
        <v>327</v>
      </c>
      <c r="B11" t="s">
        <v>328</v>
      </c>
      <c r="C11">
        <v>4</v>
      </c>
    </row>
    <row r="12" spans="1:7" x14ac:dyDescent="0.3">
      <c r="A12" s="1" t="s">
        <v>329</v>
      </c>
      <c r="B12" t="s">
        <v>328</v>
      </c>
      <c r="C12">
        <v>4</v>
      </c>
    </row>
    <row r="13" spans="1:7" x14ac:dyDescent="0.3">
      <c r="A13" s="1" t="s">
        <v>330</v>
      </c>
      <c r="B13" t="s">
        <v>328</v>
      </c>
      <c r="C13">
        <v>3</v>
      </c>
    </row>
    <row r="14" spans="1:7" x14ac:dyDescent="0.3">
      <c r="A14" s="1" t="s">
        <v>331</v>
      </c>
      <c r="B14" t="s">
        <v>322</v>
      </c>
      <c r="C14">
        <v>5</v>
      </c>
    </row>
    <row r="15" spans="1:7" x14ac:dyDescent="0.3">
      <c r="A15" s="1" t="s">
        <v>332</v>
      </c>
      <c r="B15" t="s">
        <v>333</v>
      </c>
      <c r="C15" t="s">
        <v>334</v>
      </c>
      <c r="D15" t="s">
        <v>334</v>
      </c>
      <c r="E15" t="s">
        <v>334</v>
      </c>
      <c r="F15">
        <v>1</v>
      </c>
    </row>
    <row r="16" spans="1:7" x14ac:dyDescent="0.3">
      <c r="A16" s="1" t="s">
        <v>335</v>
      </c>
      <c r="B16">
        <v>0</v>
      </c>
      <c r="C16">
        <v>0</v>
      </c>
    </row>
    <row r="17" spans="1:13" x14ac:dyDescent="0.3">
      <c r="A17" s="1" t="s">
        <v>336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</row>
    <row r="18" spans="1:13" x14ac:dyDescent="0.3">
      <c r="A18" s="1" t="s">
        <v>337</v>
      </c>
      <c r="B18">
        <v>0</v>
      </c>
      <c r="C18">
        <v>0</v>
      </c>
    </row>
    <row r="19" spans="1:13" x14ac:dyDescent="0.3">
      <c r="A19" s="1" t="s">
        <v>338</v>
      </c>
    </row>
    <row r="20" spans="1:13" x14ac:dyDescent="0.3">
      <c r="A20" s="1" t="s">
        <v>339</v>
      </c>
      <c r="B20" s="1" t="s">
        <v>51</v>
      </c>
      <c r="C20">
        <v>1</v>
      </c>
    </row>
    <row r="21" spans="1:13" x14ac:dyDescent="0.3">
      <c r="A21" t="s">
        <v>340</v>
      </c>
      <c r="B21" t="s">
        <v>341</v>
      </c>
      <c r="C21" t="s">
        <v>342</v>
      </c>
    </row>
    <row r="22" spans="1:13" x14ac:dyDescent="0.3">
      <c r="A22">
        <v>1</v>
      </c>
      <c r="B22" s="1" t="s">
        <v>343</v>
      </c>
      <c r="C22" s="1" t="s">
        <v>260</v>
      </c>
    </row>
    <row r="23" spans="1:13" x14ac:dyDescent="0.3">
      <c r="A23">
        <v>2</v>
      </c>
      <c r="B23" s="1" t="s">
        <v>344</v>
      </c>
      <c r="C23" s="1" t="s">
        <v>345</v>
      </c>
    </row>
    <row r="24" spans="1:13" x14ac:dyDescent="0.3">
      <c r="A24">
        <v>3</v>
      </c>
      <c r="B24" s="1" t="s">
        <v>346</v>
      </c>
      <c r="C24" s="1" t="s">
        <v>347</v>
      </c>
    </row>
    <row r="25" spans="1:13" x14ac:dyDescent="0.3">
      <c r="A25">
        <v>4</v>
      </c>
      <c r="B25" s="1" t="s">
        <v>348</v>
      </c>
      <c r="C25" s="1" t="s">
        <v>349</v>
      </c>
    </row>
    <row r="26" spans="1:13" x14ac:dyDescent="0.3">
      <c r="A26">
        <v>5</v>
      </c>
      <c r="B26" s="1" t="s">
        <v>350</v>
      </c>
      <c r="C26" s="1" t="s">
        <v>51</v>
      </c>
    </row>
    <row r="27" spans="1:13" x14ac:dyDescent="0.3">
      <c r="A27">
        <v>6</v>
      </c>
      <c r="B27" s="1" t="s">
        <v>351</v>
      </c>
      <c r="C27" s="1" t="s">
        <v>51</v>
      </c>
    </row>
    <row r="28" spans="1:13" x14ac:dyDescent="0.3">
      <c r="A28">
        <v>7</v>
      </c>
      <c r="B28" s="1" t="s">
        <v>351</v>
      </c>
      <c r="C28" s="1" t="s">
        <v>51</v>
      </c>
    </row>
    <row r="29" spans="1:13" x14ac:dyDescent="0.3">
      <c r="A29">
        <v>8</v>
      </c>
      <c r="B29" s="1" t="s">
        <v>351</v>
      </c>
      <c r="C29" s="1" t="s">
        <v>51</v>
      </c>
    </row>
    <row r="30" spans="1:13" x14ac:dyDescent="0.3">
      <c r="A30">
        <v>9</v>
      </c>
      <c r="B30" s="1" t="s">
        <v>351</v>
      </c>
      <c r="C30" s="1" t="s">
        <v>51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원가계산서</vt:lpstr>
      <vt:lpstr>공종별집계표</vt:lpstr>
      <vt:lpstr>공종별내역서</vt:lpstr>
      <vt:lpstr>공량설정_일위대가</vt:lpstr>
      <vt:lpstr> 공사설정 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정순길</dc:creator>
  <cp:lastModifiedBy>kiapi kiapi</cp:lastModifiedBy>
  <cp:lastPrinted>2025-03-24T06:20:04Z</cp:lastPrinted>
  <dcterms:created xsi:type="dcterms:W3CDTF">2025-03-24T05:44:51Z</dcterms:created>
  <dcterms:modified xsi:type="dcterms:W3CDTF">2026-01-12T04:54:02Z</dcterms:modified>
</cp:coreProperties>
</file>